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6.xml" ContentType="application/vnd.openxmlformats-officedocument.drawingml.chartshapes+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P:\Projects\BPA_FW_Expenditures\2023\"/>
    </mc:Choice>
  </mc:AlternateContent>
  <xr:revisionPtr revIDLastSave="0" documentId="13_ncr:1_{EF3963C3-46FC-4F85-A8AD-D80050C7632D}" xr6:coauthVersionLast="47" xr6:coauthVersionMax="47" xr10:uidLastSave="{00000000-0000-0000-0000-000000000000}"/>
  <bookViews>
    <workbookView xWindow="-120" yWindow="-120" windowWidth="29040" windowHeight="15840" tabRatio="942" xr2:uid="{00000000-000D-0000-FFFF-FFFF00000000}"/>
  </bookViews>
  <sheets>
    <sheet name="1A_ByArea" sheetId="36" r:id="rId1"/>
    <sheet name="1B_Direct" sheetId="43" r:id="rId2"/>
    <sheet name="2_SpeciesType" sheetId="15" r:id="rId3"/>
    <sheet name="3_FCRPS_CRS" sheetId="49" r:id="rId4"/>
    <sheet name="4_ESASpecies" sheetId="17" r:id="rId5"/>
    <sheet name="5 Fund with Overhead Breakout" sheetId="50" r:id="rId6"/>
    <sheet name="6A_Category" sheetId="24" r:id="rId7"/>
    <sheet name="6B_ArtProd" sheetId="34" r:id="rId8"/>
    <sheet name="6C_RME" sheetId="41" r:id="rId9"/>
    <sheet name="7A_Province" sheetId="19" r:id="rId10"/>
    <sheet name="7B_Subbasin" sheetId="39" r:id="rId11"/>
    <sheet name="8_Location" sheetId="27" r:id="rId12"/>
    <sheet name="9_Contractor" sheetId="42" r:id="rId13"/>
    <sheet name="10_LandPurchases" sheetId="20" r:id="rId14"/>
    <sheet name="NA_Cumulative" sheetId="21" state="hidden" r:id="rId15"/>
    <sheet name="BPA Costs Table" sheetId="44" r:id="rId16"/>
    <sheet name="BPA Costs Table_Word" sheetId="51" r:id="rId17"/>
  </sheets>
  <externalReferences>
    <externalReference r:id="rId18"/>
  </externalReferences>
  <definedNames>
    <definedName name="_xlnm._FilterDatabase" localSheetId="10" hidden="1">'7B_Subbasin'!$A$3:$F$67</definedName>
    <definedName name="_xlnm._FilterDatabase" localSheetId="12" hidden="1">'9_Contractor'!$A$3:$I$3</definedName>
    <definedName name="_xlcn.WorksheetConnection_4_CostsByLocationA3E9" hidden="1">'8_Location'!$A$4:$L$12</definedName>
    <definedName name="lkp">'7B_Subbasin'!$I$49:$K$108</definedName>
    <definedName name="subtitle" localSheetId="3">'[1]2_SpeciesType'!$D$40</definedName>
    <definedName name="subtitle" localSheetId="5">#REF!</definedName>
    <definedName name="subtitle">'2_SpeciesType'!$D$40</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3" i="51" l="1"/>
  <c r="AK33" i="51"/>
  <c r="AJ33" i="51"/>
  <c r="AG33" i="51"/>
  <c r="AF33" i="51"/>
  <c r="AE33" i="51"/>
  <c r="AD33" i="51"/>
  <c r="AC33" i="51"/>
  <c r="AB33" i="51"/>
  <c r="AA33" i="51"/>
  <c r="Z33" i="51"/>
  <c r="Y33" i="51"/>
  <c r="X33" i="51"/>
  <c r="W33" i="51"/>
  <c r="V33" i="51"/>
  <c r="U33" i="51"/>
  <c r="T33" i="51"/>
  <c r="S33" i="51"/>
  <c r="R33" i="51"/>
  <c r="Q33" i="51"/>
  <c r="P33" i="51"/>
  <c r="O33" i="51"/>
  <c r="N33" i="51"/>
  <c r="M33" i="51"/>
  <c r="L33" i="51"/>
  <c r="K33" i="51"/>
  <c r="J33" i="51"/>
  <c r="I33" i="51"/>
  <c r="H33" i="51"/>
  <c r="G33" i="51"/>
  <c r="F33" i="51"/>
  <c r="E33" i="51"/>
  <c r="D33" i="51"/>
  <c r="C33" i="51"/>
  <c r="B33" i="51"/>
  <c r="AS31" i="51"/>
  <c r="AS33" i="51" s="1"/>
  <c r="AR31" i="51"/>
  <c r="AR33" i="51" s="1"/>
  <c r="AM31" i="51"/>
  <c r="AM33" i="51" s="1"/>
  <c r="AL31" i="51"/>
  <c r="AK31" i="51"/>
  <c r="AJ31" i="51"/>
  <c r="AI31" i="51"/>
  <c r="AI33" i="51" s="1"/>
  <c r="AH31" i="51"/>
  <c r="AH33" i="51" s="1"/>
  <c r="AS28" i="51"/>
  <c r="AR28" i="51"/>
  <c r="AM28" i="51"/>
  <c r="AL28" i="51"/>
  <c r="AK28" i="51"/>
  <c r="AJ28" i="51"/>
  <c r="AI28" i="51"/>
  <c r="AH28" i="51"/>
  <c r="AG28" i="51"/>
  <c r="AF28" i="51"/>
  <c r="AE28" i="51"/>
  <c r="AD28" i="51"/>
  <c r="AC28" i="51"/>
  <c r="AB28" i="51"/>
  <c r="AA28" i="51"/>
  <c r="Z28" i="51"/>
  <c r="Y28" i="51"/>
  <c r="X28" i="51"/>
  <c r="W28" i="51"/>
  <c r="V28" i="51"/>
  <c r="U28" i="51"/>
  <c r="T28" i="51"/>
  <c r="S28" i="51"/>
  <c r="R28" i="51"/>
  <c r="Q28" i="51"/>
  <c r="P28" i="51"/>
  <c r="O28" i="51"/>
  <c r="N28" i="51"/>
  <c r="M28" i="51"/>
  <c r="L28" i="51"/>
  <c r="K28" i="51"/>
  <c r="J28" i="51"/>
  <c r="I28" i="51"/>
  <c r="H28" i="51"/>
  <c r="G28" i="51"/>
  <c r="F28" i="51"/>
  <c r="E28" i="51"/>
  <c r="D28" i="51"/>
  <c r="C28" i="51"/>
  <c r="B28" i="51"/>
  <c r="AS23" i="51"/>
  <c r="AR23" i="51"/>
  <c r="AM23" i="51"/>
  <c r="AL23" i="51"/>
  <c r="AK23" i="51"/>
  <c r="AJ23" i="51"/>
  <c r="AI23" i="51"/>
  <c r="AH23" i="51"/>
  <c r="AG23" i="51"/>
  <c r="AF23" i="51"/>
  <c r="AE23" i="51"/>
  <c r="AD23" i="51"/>
  <c r="AC23" i="51"/>
  <c r="AB23" i="51"/>
  <c r="AA23" i="51"/>
  <c r="Z23" i="51"/>
  <c r="Y23" i="51"/>
  <c r="X23" i="51"/>
  <c r="W23" i="51"/>
  <c r="V23" i="51"/>
  <c r="U23" i="51"/>
  <c r="T23" i="51"/>
  <c r="S23" i="51"/>
  <c r="R23" i="51"/>
  <c r="Q23" i="51"/>
  <c r="P23" i="51"/>
  <c r="O23" i="51"/>
  <c r="N23" i="51"/>
  <c r="M23" i="51"/>
  <c r="L23" i="51"/>
  <c r="K23" i="51"/>
  <c r="J23" i="51"/>
  <c r="I23" i="51"/>
  <c r="H23" i="51"/>
  <c r="G23" i="51"/>
  <c r="F23" i="51"/>
  <c r="E23" i="51"/>
  <c r="D23" i="51"/>
  <c r="C23" i="51"/>
  <c r="B23" i="51"/>
  <c r="AL18" i="51"/>
  <c r="AL24" i="51" s="1"/>
  <c r="AL29" i="51" s="1"/>
  <c r="AK18" i="51"/>
  <c r="AK24" i="51" s="1"/>
  <c r="AK29" i="51" s="1"/>
  <c r="AJ18" i="51"/>
  <c r="AJ24" i="51" s="1"/>
  <c r="AJ29" i="51" s="1"/>
  <c r="AG18" i="51"/>
  <c r="AG24" i="51" s="1"/>
  <c r="AG29" i="51" s="1"/>
  <c r="AF18" i="51"/>
  <c r="AF24" i="51" s="1"/>
  <c r="AF29" i="51" s="1"/>
  <c r="Z18" i="51"/>
  <c r="Z24" i="51" s="1"/>
  <c r="Z29" i="51" s="1"/>
  <c r="V18" i="51"/>
  <c r="V24" i="51" s="1"/>
  <c r="V29" i="51" s="1"/>
  <c r="U18" i="51"/>
  <c r="U24" i="51" s="1"/>
  <c r="U29" i="51" s="1"/>
  <c r="T18" i="51"/>
  <c r="T24" i="51" s="1"/>
  <c r="T29" i="51" s="1"/>
  <c r="Q18" i="51"/>
  <c r="Q24" i="51" s="1"/>
  <c r="Q29" i="51" s="1"/>
  <c r="P18" i="51"/>
  <c r="P24" i="51" s="1"/>
  <c r="P29" i="51" s="1"/>
  <c r="O18" i="51"/>
  <c r="O24" i="51" s="1"/>
  <c r="O29" i="51" s="1"/>
  <c r="N18" i="51"/>
  <c r="N24" i="51" s="1"/>
  <c r="N29" i="51" s="1"/>
  <c r="M18" i="51"/>
  <c r="M24" i="51" s="1"/>
  <c r="M29" i="51" s="1"/>
  <c r="L18" i="51"/>
  <c r="L24" i="51" s="1"/>
  <c r="L29" i="51" s="1"/>
  <c r="K18" i="51"/>
  <c r="K24" i="51" s="1"/>
  <c r="K29" i="51" s="1"/>
  <c r="J18" i="51"/>
  <c r="J24" i="51" s="1"/>
  <c r="J29" i="51" s="1"/>
  <c r="I18" i="51"/>
  <c r="I24" i="51" s="1"/>
  <c r="I29" i="51" s="1"/>
  <c r="H18" i="51"/>
  <c r="H24" i="51" s="1"/>
  <c r="H29" i="51" s="1"/>
  <c r="G18" i="51"/>
  <c r="G24" i="51" s="1"/>
  <c r="G29" i="51" s="1"/>
  <c r="F18" i="51"/>
  <c r="F24" i="51" s="1"/>
  <c r="F29" i="51" s="1"/>
  <c r="E18" i="51"/>
  <c r="E24" i="51" s="1"/>
  <c r="E29" i="51" s="1"/>
  <c r="D18" i="51"/>
  <c r="D24" i="51" s="1"/>
  <c r="D29" i="51" s="1"/>
  <c r="C18" i="51"/>
  <c r="C24" i="51" s="1"/>
  <c r="C29" i="51" s="1"/>
  <c r="B18" i="51"/>
  <c r="B24" i="51" s="1"/>
  <c r="B29" i="51" s="1"/>
  <c r="AS17" i="51"/>
  <c r="AS18" i="51" s="1"/>
  <c r="AS24" i="51" s="1"/>
  <c r="AS29" i="51" s="1"/>
  <c r="AR17" i="51"/>
  <c r="AR18" i="51" s="1"/>
  <c r="AR24" i="51" s="1"/>
  <c r="AR29" i="51" s="1"/>
  <c r="AM17" i="51"/>
  <c r="AM18" i="51" s="1"/>
  <c r="AM24" i="51" s="1"/>
  <c r="AM29" i="51" s="1"/>
  <c r="AL17" i="51"/>
  <c r="AK17" i="51"/>
  <c r="AJ17" i="51"/>
  <c r="AI17" i="51"/>
  <c r="AI18" i="51" s="1"/>
  <c r="AI24" i="51" s="1"/>
  <c r="AI29" i="51" s="1"/>
  <c r="AH17" i="51"/>
  <c r="AH18" i="51" s="1"/>
  <c r="AH24" i="51" s="1"/>
  <c r="AH29" i="51" s="1"/>
  <c r="AG17" i="51"/>
  <c r="AF17" i="51"/>
  <c r="AE17" i="51"/>
  <c r="AE18" i="51" s="1"/>
  <c r="AE24" i="51" s="1"/>
  <c r="AE29" i="51" s="1"/>
  <c r="AD17" i="51"/>
  <c r="AD18" i="51" s="1"/>
  <c r="AD24" i="51" s="1"/>
  <c r="AD29" i="51" s="1"/>
  <c r="AC17" i="51"/>
  <c r="AC18" i="51" s="1"/>
  <c r="AC24" i="51" s="1"/>
  <c r="AC29" i="51" s="1"/>
  <c r="AB17" i="51"/>
  <c r="AB18" i="51" s="1"/>
  <c r="AB24" i="51" s="1"/>
  <c r="AB29" i="51" s="1"/>
  <c r="AA17" i="51"/>
  <c r="AA18" i="51" s="1"/>
  <c r="AA24" i="51" s="1"/>
  <c r="AA29" i="51" s="1"/>
  <c r="Z17" i="51"/>
  <c r="Y17" i="51"/>
  <c r="Y18" i="51" s="1"/>
  <c r="Y24" i="51" s="1"/>
  <c r="Y29" i="51" s="1"/>
  <c r="X17" i="51"/>
  <c r="X18" i="51" s="1"/>
  <c r="X24" i="51" s="1"/>
  <c r="X29" i="51" s="1"/>
  <c r="W17" i="51"/>
  <c r="W18" i="51" s="1"/>
  <c r="W24" i="51" s="1"/>
  <c r="W29" i="51" s="1"/>
  <c r="V17" i="51"/>
  <c r="U17" i="51"/>
  <c r="T17" i="51"/>
  <c r="S17" i="51"/>
  <c r="S18" i="51" s="1"/>
  <c r="S24" i="51" s="1"/>
  <c r="S29" i="51" s="1"/>
  <c r="R17" i="51"/>
  <c r="R18" i="51" s="1"/>
  <c r="R24" i="51" s="1"/>
  <c r="R29" i="51" s="1"/>
  <c r="Q17" i="51"/>
  <c r="AD16" i="51"/>
  <c r="AS7" i="51"/>
  <c r="AR7" i="51"/>
  <c r="AM7" i="51"/>
  <c r="AL7" i="51"/>
  <c r="AK7" i="51"/>
  <c r="AJ7" i="51"/>
  <c r="AI7" i="51"/>
  <c r="AH7" i="51"/>
  <c r="AG7" i="51"/>
  <c r="AF7" i="51"/>
  <c r="AE7" i="51"/>
  <c r="AD7" i="51"/>
  <c r="AC7" i="51"/>
  <c r="AB7" i="51"/>
  <c r="AA7" i="51"/>
  <c r="Z7" i="51"/>
  <c r="Y7" i="51"/>
  <c r="X7" i="51"/>
  <c r="W7" i="51"/>
  <c r="V7" i="51"/>
  <c r="U7" i="51"/>
  <c r="T7" i="51"/>
  <c r="S7" i="51"/>
  <c r="R7" i="51"/>
  <c r="Q7" i="51"/>
  <c r="P7" i="51"/>
  <c r="O7" i="51"/>
  <c r="N7" i="51"/>
  <c r="M7" i="51"/>
  <c r="L7" i="51"/>
  <c r="K7" i="51"/>
  <c r="J7" i="51"/>
  <c r="I7" i="51"/>
  <c r="H7" i="51"/>
  <c r="G7" i="51"/>
  <c r="F7" i="51"/>
  <c r="E7" i="51"/>
  <c r="D7" i="51"/>
  <c r="C7" i="51"/>
  <c r="B7" i="51"/>
  <c r="B9" i="50"/>
  <c r="C9" i="50"/>
  <c r="D9" i="50"/>
  <c r="E9" i="50"/>
  <c r="F9" i="50"/>
  <c r="G9" i="50"/>
  <c r="H9" i="50"/>
  <c r="I9" i="50"/>
  <c r="J9" i="50"/>
  <c r="K9" i="50"/>
  <c r="L9" i="50"/>
  <c r="M9" i="50"/>
  <c r="N9" i="50"/>
  <c r="O9" i="50"/>
  <c r="P9" i="50"/>
  <c r="G18" i="50"/>
  <c r="G19" i="50"/>
  <c r="G20" i="50"/>
  <c r="G21" i="50"/>
  <c r="G22" i="50"/>
  <c r="AS31" i="44"/>
  <c r="S7" i="49" l="1"/>
  <c r="R7" i="49"/>
  <c r="Q7" i="49"/>
  <c r="Q10" i="49"/>
  <c r="P10" i="49"/>
  <c r="O10" i="49"/>
  <c r="N10" i="49"/>
  <c r="M10" i="49"/>
  <c r="L10" i="49"/>
  <c r="K10" i="49"/>
  <c r="J10" i="49"/>
  <c r="I10" i="49"/>
  <c r="H10" i="49"/>
  <c r="G10" i="49"/>
  <c r="F10" i="49"/>
  <c r="E10" i="49"/>
  <c r="D10" i="49"/>
  <c r="C10" i="49"/>
  <c r="B10" i="49"/>
  <c r="P7" i="49"/>
  <c r="O7" i="49"/>
  <c r="N7" i="49"/>
  <c r="M7" i="49"/>
  <c r="L7" i="49"/>
  <c r="K7" i="49"/>
  <c r="J7" i="49"/>
  <c r="I7" i="49"/>
  <c r="H7" i="49"/>
  <c r="G7" i="49"/>
  <c r="F7" i="49"/>
  <c r="E7" i="49"/>
  <c r="D7" i="49"/>
  <c r="C7" i="49"/>
  <c r="B7" i="49"/>
  <c r="F7" i="36" l="1"/>
  <c r="E7" i="36" l="1"/>
  <c r="E8" i="36"/>
  <c r="E15" i="36"/>
  <c r="H35" i="20" l="1"/>
  <c r="H37" i="20"/>
  <c r="H33" i="20"/>
  <c r="H36" i="20"/>
  <c r="H32" i="20"/>
  <c r="H34" i="20"/>
  <c r="S18" i="19" l="1"/>
  <c r="S17" i="19"/>
  <c r="S16" i="19"/>
  <c r="N27" i="19" s="1"/>
  <c r="S15" i="19"/>
  <c r="N28" i="19" s="1"/>
  <c r="S14" i="19"/>
  <c r="S13" i="19"/>
  <c r="S12" i="19"/>
  <c r="S11" i="19"/>
  <c r="S10" i="19"/>
  <c r="S9" i="19"/>
  <c r="S8" i="19"/>
  <c r="S7" i="19"/>
  <c r="S6" i="19"/>
  <c r="S5" i="19"/>
  <c r="S4" i="19"/>
  <c r="N23" i="20" l="1"/>
  <c r="R19" i="19" l="1"/>
  <c r="S25" i="15" l="1"/>
  <c r="S14" i="42"/>
  <c r="G67" i="39"/>
  <c r="AS33" i="44" l="1"/>
  <c r="AS28" i="44"/>
  <c r="AS23" i="44"/>
  <c r="AS17" i="44"/>
  <c r="AS18" i="44" s="1"/>
  <c r="AS24" i="44" s="1"/>
  <c r="AS29" i="44" s="1"/>
  <c r="AS7" i="44"/>
  <c r="H5" i="17" l="1"/>
  <c r="H6" i="17"/>
  <c r="H7" i="17"/>
  <c r="H8" i="17"/>
  <c r="H9" i="17"/>
  <c r="H10" i="17"/>
  <c r="H11" i="17"/>
  <c r="H12" i="17"/>
  <c r="H13" i="17"/>
  <c r="H14" i="17"/>
  <c r="H15" i="17"/>
  <c r="H16" i="17"/>
  <c r="H17" i="17"/>
  <c r="H18" i="17"/>
  <c r="H19" i="17"/>
  <c r="H4" i="17"/>
  <c r="G20" i="17"/>
  <c r="F20" i="17"/>
  <c r="E20" i="17"/>
  <c r="D20" i="17"/>
  <c r="C20" i="17"/>
  <c r="B20" i="17"/>
  <c r="H20" i="17" l="1"/>
  <c r="S68" i="42" l="1"/>
  <c r="S55" i="42"/>
  <c r="S32" i="42"/>
  <c r="S28" i="42"/>
  <c r="S24" i="42"/>
  <c r="S19" i="42"/>
  <c r="M14" i="27"/>
  <c r="N14" i="27"/>
  <c r="O9" i="41"/>
  <c r="O8" i="41"/>
  <c r="O7" i="41"/>
  <c r="O6" i="41"/>
  <c r="O5" i="41"/>
  <c r="O4" i="41"/>
  <c r="N10" i="41"/>
  <c r="S7" i="34"/>
  <c r="S6" i="34"/>
  <c r="S5" i="34"/>
  <c r="S4" i="34"/>
  <c r="R8" i="34"/>
  <c r="S14" i="24"/>
  <c r="S13" i="24"/>
  <c r="S12" i="24"/>
  <c r="S11" i="24"/>
  <c r="S10" i="24"/>
  <c r="S9" i="24"/>
  <c r="S8" i="24"/>
  <c r="S7" i="24"/>
  <c r="S6" i="24"/>
  <c r="S5" i="24"/>
  <c r="S4" i="24"/>
  <c r="R15" i="24"/>
  <c r="I37" i="15"/>
  <c r="S21" i="15"/>
  <c r="I38" i="15" s="1"/>
  <c r="S22" i="15"/>
  <c r="I39" i="15" s="1"/>
  <c r="S23" i="15"/>
  <c r="I40" i="15" s="1"/>
  <c r="S24" i="15"/>
  <c r="I41" i="15" s="1"/>
  <c r="S26" i="15"/>
  <c r="S17" i="15"/>
  <c r="S27" i="15" l="1"/>
  <c r="S33" i="42"/>
  <c r="S74" i="42" s="1"/>
  <c r="R17" i="15" l="1"/>
  <c r="R27" i="15" s="1"/>
  <c r="R21" i="15"/>
  <c r="R22" i="15"/>
  <c r="R23" i="15"/>
  <c r="R24" i="15"/>
  <c r="R25" i="15"/>
  <c r="R26" i="15"/>
  <c r="AR31" i="44"/>
  <c r="AR33" i="44" s="1"/>
  <c r="AR28" i="44"/>
  <c r="AR23" i="44"/>
  <c r="AR17" i="44"/>
  <c r="AR18" i="44" s="1"/>
  <c r="AR7" i="44"/>
  <c r="AR24" i="44" l="1"/>
  <c r="AR29" i="44" s="1"/>
  <c r="M10" i="41" l="1"/>
  <c r="C67" i="39" l="1"/>
  <c r="D67" i="39"/>
  <c r="F67" i="39"/>
  <c r="Q19" i="19" l="1"/>
  <c r="R14" i="42" l="1"/>
  <c r="R68" i="42"/>
  <c r="R55" i="42"/>
  <c r="R32" i="42"/>
  <c r="R28" i="42"/>
  <c r="R24" i="42"/>
  <c r="R19" i="42"/>
  <c r="R33" i="42" l="1"/>
  <c r="R74" i="42" s="1"/>
  <c r="Q15" i="24" l="1"/>
  <c r="O15" i="24"/>
  <c r="Q8" i="34" l="1"/>
  <c r="M23" i="20" l="1"/>
  <c r="B22" i="24" l="1"/>
  <c r="K14" i="27" l="1"/>
  <c r="F64" i="42" l="1"/>
  <c r="F61" i="42"/>
  <c r="F68" i="42" l="1"/>
  <c r="E68" i="42"/>
  <c r="D68" i="42"/>
  <c r="C68" i="42"/>
  <c r="F55" i="42"/>
  <c r="E55" i="42"/>
  <c r="D55" i="42"/>
  <c r="C55" i="42"/>
  <c r="F32" i="42"/>
  <c r="E32" i="42"/>
  <c r="D32" i="42"/>
  <c r="C32" i="42"/>
  <c r="F28" i="42"/>
  <c r="E28" i="42"/>
  <c r="D28" i="42"/>
  <c r="C28" i="42"/>
  <c r="F24" i="42"/>
  <c r="E24" i="42"/>
  <c r="D24" i="42"/>
  <c r="C24" i="42"/>
  <c r="F19" i="42"/>
  <c r="E19" i="42"/>
  <c r="D19" i="42"/>
  <c r="C19" i="42"/>
  <c r="F14" i="42"/>
  <c r="E14" i="42"/>
  <c r="D14" i="42"/>
  <c r="C14" i="42"/>
  <c r="E33" i="42" l="1"/>
  <c r="E74" i="42" s="1"/>
  <c r="F33" i="42"/>
  <c r="F74" i="42" s="1"/>
  <c r="C33" i="42"/>
  <c r="C74" i="42" s="1"/>
  <c r="D33" i="42"/>
  <c r="D74" i="42" s="1"/>
  <c r="J14" i="27"/>
  <c r="I14" i="27"/>
  <c r="H14" i="27"/>
  <c r="G14" i="27"/>
  <c r="F14" i="27"/>
  <c r="E14" i="27"/>
  <c r="D14" i="27"/>
  <c r="C14" i="27"/>
  <c r="B14" i="27"/>
  <c r="L14" i="27"/>
  <c r="E19" i="19" l="1"/>
  <c r="D19" i="19"/>
  <c r="C19" i="19"/>
  <c r="B19" i="19"/>
  <c r="E8" i="34" l="1"/>
  <c r="D8" i="34"/>
  <c r="C8" i="34"/>
  <c r="B8" i="34"/>
  <c r="E15" i="24" l="1"/>
  <c r="D15" i="24"/>
  <c r="C15" i="24"/>
  <c r="B15" i="24"/>
  <c r="F25" i="15" l="1"/>
  <c r="E25" i="15"/>
  <c r="D25" i="15"/>
  <c r="C25" i="15"/>
  <c r="B25" i="15"/>
  <c r="F24" i="15"/>
  <c r="E24" i="15"/>
  <c r="D24" i="15"/>
  <c r="C24" i="15"/>
  <c r="B24" i="15"/>
  <c r="F23" i="15"/>
  <c r="E23" i="15"/>
  <c r="D23" i="15"/>
  <c r="C23" i="15"/>
  <c r="B23" i="15"/>
  <c r="F22" i="15"/>
  <c r="E22" i="15"/>
  <c r="D22" i="15"/>
  <c r="C22" i="15"/>
  <c r="B22" i="15"/>
  <c r="F21" i="15"/>
  <c r="E21" i="15"/>
  <c r="D21" i="15"/>
  <c r="C21" i="15"/>
  <c r="B21" i="15"/>
  <c r="F17" i="15"/>
  <c r="F27" i="15" s="1"/>
  <c r="E17" i="15"/>
  <c r="E27" i="15" s="1"/>
  <c r="D17" i="15"/>
  <c r="D27" i="15" s="1"/>
  <c r="C17" i="15"/>
  <c r="C27" i="15" s="1"/>
  <c r="B17" i="15"/>
  <c r="B27" i="15" s="1"/>
  <c r="P19" i="42" l="1"/>
  <c r="Q68" i="42"/>
  <c r="P68" i="42"/>
  <c r="O68" i="42"/>
  <c r="P55" i="42"/>
  <c r="O55" i="42"/>
  <c r="Q32" i="42"/>
  <c r="P32" i="42"/>
  <c r="O32" i="42"/>
  <c r="N32" i="42"/>
  <c r="Q28" i="42"/>
  <c r="P28" i="42"/>
  <c r="O28" i="42"/>
  <c r="Q24" i="42"/>
  <c r="P24" i="42"/>
  <c r="Q14" i="42"/>
  <c r="P14" i="42"/>
  <c r="O14" i="42"/>
  <c r="P33" i="42" l="1"/>
  <c r="P74" i="42" s="1"/>
  <c r="O33" i="42"/>
  <c r="O74" i="42" s="1"/>
  <c r="K23" i="20" l="1"/>
  <c r="J23" i="20"/>
  <c r="I23" i="20"/>
  <c r="H23" i="20"/>
  <c r="G23" i="20"/>
  <c r="F23" i="20"/>
  <c r="E23" i="20"/>
  <c r="D23" i="20"/>
  <c r="C23" i="20"/>
  <c r="B23" i="20"/>
  <c r="L23" i="20"/>
  <c r="O19" i="19" l="1"/>
  <c r="K10" i="41" l="1"/>
  <c r="O8" i="34" l="1"/>
  <c r="P15" i="24" l="1"/>
  <c r="A27" i="17" l="1"/>
  <c r="P26" i="15" l="1"/>
  <c r="P25" i="15"/>
  <c r="P24" i="15"/>
  <c r="P23" i="15"/>
  <c r="P22" i="15"/>
  <c r="P21" i="15"/>
  <c r="P20" i="15"/>
  <c r="P17" i="15"/>
  <c r="P27" i="15" s="1"/>
  <c r="AG33" i="44"/>
  <c r="AF33" i="44"/>
  <c r="AE33" i="44"/>
  <c r="AD33" i="44"/>
  <c r="AC33" i="44"/>
  <c r="AB33" i="44"/>
  <c r="AA33" i="44"/>
  <c r="Z33" i="44"/>
  <c r="Y33" i="44"/>
  <c r="X33" i="44"/>
  <c r="W33" i="44"/>
  <c r="V33" i="44"/>
  <c r="U33" i="44"/>
  <c r="T33" i="44"/>
  <c r="S33" i="44"/>
  <c r="R33" i="44"/>
  <c r="Q33" i="44"/>
  <c r="P33" i="44"/>
  <c r="O33" i="44"/>
  <c r="N33" i="44"/>
  <c r="M33" i="44"/>
  <c r="L33" i="44"/>
  <c r="K33" i="44"/>
  <c r="J33" i="44"/>
  <c r="I33" i="44"/>
  <c r="H33" i="44"/>
  <c r="G33" i="44"/>
  <c r="F33" i="44"/>
  <c r="E33" i="44"/>
  <c r="D33" i="44"/>
  <c r="C33" i="44"/>
  <c r="B33" i="44"/>
  <c r="AM31" i="44"/>
  <c r="AM33" i="44" s="1"/>
  <c r="AL31" i="44"/>
  <c r="AL33" i="44" s="1"/>
  <c r="AK31" i="44"/>
  <c r="AK33" i="44" s="1"/>
  <c r="AJ31" i="44"/>
  <c r="AJ33" i="44" s="1"/>
  <c r="AI31" i="44"/>
  <c r="AI33" i="44" s="1"/>
  <c r="AH31" i="44"/>
  <c r="AH33" i="44" s="1"/>
  <c r="AM28" i="44"/>
  <c r="AL28" i="44"/>
  <c r="AK28" i="44"/>
  <c r="AJ28" i="44"/>
  <c r="AI28" i="44"/>
  <c r="AH28" i="44"/>
  <c r="AG28" i="44"/>
  <c r="AF28" i="44"/>
  <c r="AE28" i="44"/>
  <c r="AD28" i="44"/>
  <c r="AC28" i="44"/>
  <c r="AB28" i="44"/>
  <c r="AA28" i="44"/>
  <c r="Z28" i="44"/>
  <c r="Y28" i="44"/>
  <c r="X28" i="44"/>
  <c r="W28" i="44"/>
  <c r="V28" i="44"/>
  <c r="U28" i="44"/>
  <c r="T28" i="44"/>
  <c r="S28" i="44"/>
  <c r="R28" i="44"/>
  <c r="Q28" i="44"/>
  <c r="P28" i="44"/>
  <c r="O28" i="44"/>
  <c r="N28" i="44"/>
  <c r="M28" i="44"/>
  <c r="L28" i="44"/>
  <c r="K28" i="44"/>
  <c r="J28" i="44"/>
  <c r="I28" i="44"/>
  <c r="H28" i="44"/>
  <c r="G28" i="44"/>
  <c r="F28" i="44"/>
  <c r="E28" i="44"/>
  <c r="D28" i="44"/>
  <c r="C28" i="44"/>
  <c r="B28" i="44"/>
  <c r="AM23" i="44"/>
  <c r="AL23" i="44"/>
  <c r="AK23" i="44"/>
  <c r="AJ23" i="44"/>
  <c r="AI23" i="44"/>
  <c r="AH23" i="44"/>
  <c r="AG23" i="44"/>
  <c r="AF23" i="44"/>
  <c r="AE23" i="44"/>
  <c r="AD23" i="44"/>
  <c r="AC23" i="44"/>
  <c r="AB23" i="44"/>
  <c r="AA23" i="44"/>
  <c r="Z23" i="44"/>
  <c r="Y23" i="44"/>
  <c r="X23" i="44"/>
  <c r="W23" i="44"/>
  <c r="V23" i="44"/>
  <c r="U23" i="44"/>
  <c r="T23" i="44"/>
  <c r="S23" i="44"/>
  <c r="R23" i="44"/>
  <c r="Q23" i="44"/>
  <c r="P23" i="44"/>
  <c r="O23" i="44"/>
  <c r="N23" i="44"/>
  <c r="M23" i="44"/>
  <c r="L23" i="44"/>
  <c r="K23" i="44"/>
  <c r="J23" i="44"/>
  <c r="I23" i="44"/>
  <c r="H23" i="44"/>
  <c r="G23" i="44"/>
  <c r="F23" i="44"/>
  <c r="E23" i="44"/>
  <c r="D23" i="44"/>
  <c r="C23" i="44"/>
  <c r="B23" i="44"/>
  <c r="AC18" i="44"/>
  <c r="P18" i="44"/>
  <c r="P24" i="44" s="1"/>
  <c r="O18" i="44"/>
  <c r="N18" i="44"/>
  <c r="M18" i="44"/>
  <c r="L18" i="44"/>
  <c r="K18" i="44"/>
  <c r="J18" i="44"/>
  <c r="I18" i="44"/>
  <c r="H18" i="44"/>
  <c r="H24" i="44" s="1"/>
  <c r="G18" i="44"/>
  <c r="F18" i="44"/>
  <c r="E18" i="44"/>
  <c r="D18" i="44"/>
  <c r="D24" i="44" s="1"/>
  <c r="D29" i="44" s="1"/>
  <c r="C18" i="44"/>
  <c r="B18" i="44"/>
  <c r="AM17" i="44"/>
  <c r="AM18" i="44" s="1"/>
  <c r="AM24" i="44" s="1"/>
  <c r="AL17" i="44"/>
  <c r="AL18" i="44" s="1"/>
  <c r="AK17" i="44"/>
  <c r="AK18" i="44" s="1"/>
  <c r="AK24" i="44" s="1"/>
  <c r="AJ17" i="44"/>
  <c r="AJ18" i="44" s="1"/>
  <c r="AI17" i="44"/>
  <c r="AI18" i="44" s="1"/>
  <c r="AI24" i="44" s="1"/>
  <c r="AH17" i="44"/>
  <c r="AH18" i="44" s="1"/>
  <c r="AG17" i="44"/>
  <c r="AG18" i="44" s="1"/>
  <c r="AF17" i="44"/>
  <c r="AF18" i="44" s="1"/>
  <c r="AE17" i="44"/>
  <c r="AE18" i="44" s="1"/>
  <c r="AC17" i="44"/>
  <c r="AB17" i="44"/>
  <c r="AB18" i="44" s="1"/>
  <c r="AA17" i="44"/>
  <c r="AA18" i="44" s="1"/>
  <c r="AA24" i="44" s="1"/>
  <c r="Z17" i="44"/>
  <c r="Z18" i="44" s="1"/>
  <c r="Y17" i="44"/>
  <c r="Y18" i="44" s="1"/>
  <c r="Y24" i="44" s="1"/>
  <c r="X17" i="44"/>
  <c r="X18" i="44" s="1"/>
  <c r="X24" i="44" s="1"/>
  <c r="W17" i="44"/>
  <c r="W18" i="44" s="1"/>
  <c r="W24" i="44" s="1"/>
  <c r="V17" i="44"/>
  <c r="V18" i="44" s="1"/>
  <c r="U17" i="44"/>
  <c r="U18" i="44" s="1"/>
  <c r="U24" i="44" s="1"/>
  <c r="U29" i="44" s="1"/>
  <c r="T17" i="44"/>
  <c r="T18" i="44" s="1"/>
  <c r="S17" i="44"/>
  <c r="S18" i="44" s="1"/>
  <c r="S24" i="44" s="1"/>
  <c r="R17" i="44"/>
  <c r="R18" i="44" s="1"/>
  <c r="Q17" i="44"/>
  <c r="Q18" i="44" s="1"/>
  <c r="AD16" i="44"/>
  <c r="AD17" i="44" s="1"/>
  <c r="AD18" i="44" s="1"/>
  <c r="AM7" i="44"/>
  <c r="AL7" i="44"/>
  <c r="AK7" i="44"/>
  <c r="AJ7" i="44"/>
  <c r="AI7" i="44"/>
  <c r="AH7" i="44"/>
  <c r="AG7" i="44"/>
  <c r="AF7" i="44"/>
  <c r="AE7" i="44"/>
  <c r="AD7" i="44"/>
  <c r="AC7" i="44"/>
  <c r="AB7" i="44"/>
  <c r="AA7" i="44"/>
  <c r="Z7" i="44"/>
  <c r="Y7" i="44"/>
  <c r="X7" i="44"/>
  <c r="W7" i="44"/>
  <c r="V7" i="44"/>
  <c r="U7" i="44"/>
  <c r="T7" i="44"/>
  <c r="S7" i="44"/>
  <c r="R7" i="44"/>
  <c r="Q7" i="44"/>
  <c r="P7" i="44"/>
  <c r="O7" i="44"/>
  <c r="N7" i="44"/>
  <c r="M7" i="44"/>
  <c r="L7" i="44"/>
  <c r="K7" i="44"/>
  <c r="J7" i="44"/>
  <c r="I7" i="44"/>
  <c r="H7" i="44"/>
  <c r="G7" i="44"/>
  <c r="F7" i="44"/>
  <c r="E7" i="44"/>
  <c r="D7" i="44"/>
  <c r="C7" i="44"/>
  <c r="B7" i="44"/>
  <c r="W29" i="44" l="1"/>
  <c r="Y29" i="44"/>
  <c r="AM29" i="44"/>
  <c r="X29" i="44"/>
  <c r="AE24" i="44"/>
  <c r="AE29" i="44" s="1"/>
  <c r="AC24" i="44"/>
  <c r="AC29" i="44" s="1"/>
  <c r="AF24" i="44"/>
  <c r="Q24" i="44"/>
  <c r="Q29" i="44" s="1"/>
  <c r="AI29" i="44"/>
  <c r="S29" i="44"/>
  <c r="AA29" i="44"/>
  <c r="AK29" i="44"/>
  <c r="L24" i="44"/>
  <c r="L29" i="44" s="1"/>
  <c r="AL24" i="44"/>
  <c r="AL29" i="44" s="1"/>
  <c r="I24" i="44"/>
  <c r="I29" i="44" s="1"/>
  <c r="AF29" i="44"/>
  <c r="B24" i="44"/>
  <c r="B29" i="44" s="1"/>
  <c r="J24" i="44"/>
  <c r="J29" i="44" s="1"/>
  <c r="AD24" i="44"/>
  <c r="AD29" i="44" s="1"/>
  <c r="AG24" i="44"/>
  <c r="AG29" i="44" s="1"/>
  <c r="C24" i="44"/>
  <c r="C29" i="44" s="1"/>
  <c r="K24" i="44"/>
  <c r="K29" i="44" s="1"/>
  <c r="Z24" i="44"/>
  <c r="Z29" i="44" s="1"/>
  <c r="E24" i="44"/>
  <c r="E29" i="44" s="1"/>
  <c r="AB24" i="44"/>
  <c r="AB29" i="44" s="1"/>
  <c r="F24" i="44"/>
  <c r="F29" i="44" s="1"/>
  <c r="G24" i="44"/>
  <c r="G29" i="44" s="1"/>
  <c r="O24" i="44"/>
  <c r="O29" i="44" s="1"/>
  <c r="R24" i="44"/>
  <c r="R29" i="44" s="1"/>
  <c r="AH24" i="44"/>
  <c r="AH29" i="44" s="1"/>
  <c r="M24" i="44"/>
  <c r="M29" i="44" s="1"/>
  <c r="T24" i="44"/>
  <c r="T29" i="44" s="1"/>
  <c r="AJ24" i="44"/>
  <c r="AJ29" i="44" s="1"/>
  <c r="N24" i="44"/>
  <c r="N29" i="44" s="1"/>
  <c r="H29" i="44"/>
  <c r="P29" i="44"/>
  <c r="V24" i="44"/>
  <c r="V29" i="44" s="1"/>
  <c r="N68" i="42" l="1"/>
  <c r="M68" i="42"/>
  <c r="L68" i="42"/>
  <c r="K68" i="42"/>
  <c r="J68" i="42"/>
  <c r="I68" i="42"/>
  <c r="H68" i="42"/>
  <c r="G68" i="42"/>
  <c r="N55" i="42"/>
  <c r="M55" i="42"/>
  <c r="L55" i="42"/>
  <c r="K55" i="42"/>
  <c r="J55" i="42"/>
  <c r="I55" i="42"/>
  <c r="H55" i="42"/>
  <c r="G55" i="42"/>
  <c r="Q55" i="42"/>
  <c r="M32" i="42"/>
  <c r="L32" i="42"/>
  <c r="K32" i="42"/>
  <c r="J32" i="42"/>
  <c r="I32" i="42"/>
  <c r="H32" i="42"/>
  <c r="G32" i="42"/>
  <c r="N28" i="42"/>
  <c r="M28" i="42"/>
  <c r="L28" i="42"/>
  <c r="K28" i="42"/>
  <c r="J28" i="42"/>
  <c r="I28" i="42"/>
  <c r="H28" i="42"/>
  <c r="G28" i="42"/>
  <c r="N24" i="42"/>
  <c r="M24" i="42"/>
  <c r="L24" i="42"/>
  <c r="K24" i="42"/>
  <c r="J24" i="42"/>
  <c r="I24" i="42"/>
  <c r="H24" i="42"/>
  <c r="G24" i="42"/>
  <c r="N19" i="42"/>
  <c r="M19" i="42"/>
  <c r="L19" i="42"/>
  <c r="K19" i="42"/>
  <c r="J19" i="42"/>
  <c r="I19" i="42"/>
  <c r="H19" i="42"/>
  <c r="G19" i="42"/>
  <c r="N14" i="42"/>
  <c r="M14" i="42"/>
  <c r="L14" i="42"/>
  <c r="K14" i="42"/>
  <c r="J14" i="42"/>
  <c r="I14" i="42"/>
  <c r="H14" i="42"/>
  <c r="G14" i="42"/>
  <c r="N33" i="42" l="1"/>
  <c r="N74" i="42" s="1"/>
  <c r="K33" i="42"/>
  <c r="K74" i="42" s="1"/>
  <c r="H33" i="42"/>
  <c r="H74" i="42" s="1"/>
  <c r="M33" i="42"/>
  <c r="M74" i="42" s="1"/>
  <c r="Q19" i="42"/>
  <c r="Q33" i="42" s="1"/>
  <c r="Q74" i="42" s="1"/>
  <c r="G33" i="42"/>
  <c r="G74" i="42" s="1"/>
  <c r="I33" i="42"/>
  <c r="I74" i="42" s="1"/>
  <c r="L33" i="42"/>
  <c r="L74" i="42" s="1"/>
  <c r="J33" i="42"/>
  <c r="J74" i="42" s="1"/>
  <c r="P19" i="19" l="1"/>
  <c r="N19" i="19"/>
  <c r="J10" i="41" l="1"/>
  <c r="N8" i="34" l="1"/>
  <c r="N15" i="24" l="1"/>
  <c r="O26" i="15" l="1"/>
  <c r="O25" i="15"/>
  <c r="O24" i="15"/>
  <c r="O23" i="15"/>
  <c r="O22" i="15"/>
  <c r="O21" i="15"/>
  <c r="O20" i="15"/>
  <c r="O17" i="15"/>
  <c r="O27" i="15" s="1"/>
  <c r="L10" i="41" l="1"/>
  <c r="I10" i="41"/>
  <c r="H10" i="41"/>
  <c r="G10" i="41"/>
  <c r="F10" i="41"/>
  <c r="E10" i="41"/>
  <c r="D10" i="41"/>
  <c r="C10" i="41"/>
  <c r="B10" i="41"/>
  <c r="M19" i="19" l="1"/>
  <c r="M8" i="34" l="1"/>
  <c r="M15" i="24" l="1"/>
  <c r="N26" i="15" l="1"/>
  <c r="N25" i="15"/>
  <c r="N24" i="15"/>
  <c r="N23" i="15"/>
  <c r="N22" i="15"/>
  <c r="N21" i="15"/>
  <c r="N20" i="15"/>
  <c r="N17" i="15"/>
  <c r="N27" i="15" s="1"/>
  <c r="E67" i="39" l="1"/>
  <c r="B14" i="21" l="1"/>
  <c r="C14" i="21" s="1"/>
  <c r="D14" i="21" s="1"/>
  <c r="E14" i="21" s="1"/>
  <c r="F14" i="21" s="1"/>
  <c r="G14" i="21" s="1"/>
  <c r="H14" i="21" s="1"/>
  <c r="I14" i="21" s="1"/>
  <c r="J14" i="21" s="1"/>
  <c r="K14" i="21" s="1"/>
  <c r="L14" i="21" s="1"/>
  <c r="M14" i="21" s="1"/>
  <c r="N14" i="21" s="1"/>
  <c r="O14" i="21" s="1"/>
  <c r="P14" i="21" s="1"/>
  <c r="Q14" i="21" s="1"/>
  <c r="R14" i="21" s="1"/>
  <c r="S14" i="21" s="1"/>
  <c r="T14" i="21" s="1"/>
  <c r="U14" i="21" s="1"/>
  <c r="V14" i="21" s="1"/>
  <c r="W14" i="21" s="1"/>
  <c r="X14" i="21" s="1"/>
  <c r="Y14" i="21" s="1"/>
  <c r="Z14" i="21" s="1"/>
  <c r="AA14" i="21" s="1"/>
  <c r="AB14" i="21" s="1"/>
  <c r="AC14" i="21" s="1"/>
  <c r="AD14" i="21" s="1"/>
  <c r="AE14" i="21" s="1"/>
  <c r="AF14" i="21" s="1"/>
  <c r="AG14" i="21" s="1"/>
  <c r="AH14" i="21" s="1"/>
  <c r="AI14" i="21" s="1"/>
  <c r="AJ14" i="21" s="1"/>
  <c r="AK14" i="21" s="1"/>
  <c r="AL14" i="21" s="1"/>
  <c r="AM14" i="21" s="1"/>
  <c r="AN14" i="21" s="1"/>
  <c r="B15" i="21"/>
  <c r="C15" i="21" s="1"/>
  <c r="D15" i="21" s="1"/>
  <c r="E15" i="21" s="1"/>
  <c r="F15" i="21" s="1"/>
  <c r="G15" i="21" s="1"/>
  <c r="H15" i="21" s="1"/>
  <c r="I15" i="21" s="1"/>
  <c r="J15" i="21" s="1"/>
  <c r="K15" i="21" s="1"/>
  <c r="L15" i="21" s="1"/>
  <c r="M15" i="21" s="1"/>
  <c r="N15" i="21" s="1"/>
  <c r="O15" i="21" s="1"/>
  <c r="P15" i="21" s="1"/>
  <c r="Q15" i="21" s="1"/>
  <c r="R15" i="21" s="1"/>
  <c r="S15" i="21" s="1"/>
  <c r="T15" i="21" s="1"/>
  <c r="U15" i="21" s="1"/>
  <c r="V15" i="21" s="1"/>
  <c r="W15" i="21" s="1"/>
  <c r="X15" i="21" s="1"/>
  <c r="Y15" i="21" s="1"/>
  <c r="Z15" i="21" s="1"/>
  <c r="AA15" i="21" s="1"/>
  <c r="AB15" i="21" s="1"/>
  <c r="AC15" i="21" s="1"/>
  <c r="AD15" i="21" s="1"/>
  <c r="AE15" i="21" s="1"/>
  <c r="AF15" i="21" s="1"/>
  <c r="AG15" i="21" s="1"/>
  <c r="AH15" i="21" s="1"/>
  <c r="AI15" i="21" s="1"/>
  <c r="AJ15" i="21" s="1"/>
  <c r="AK15" i="21" s="1"/>
  <c r="AL15" i="21" s="1"/>
  <c r="AM15" i="21" s="1"/>
  <c r="AN15" i="21" s="1"/>
  <c r="Q26" i="15" l="1"/>
  <c r="L19" i="19" l="1"/>
  <c r="K19" i="19"/>
  <c r="J19" i="19"/>
  <c r="I19" i="19"/>
  <c r="H19" i="19"/>
  <c r="G19" i="19"/>
  <c r="F19" i="19"/>
  <c r="L8" i="34" l="1"/>
  <c r="L15" i="24" l="1"/>
  <c r="K15" i="24"/>
  <c r="J15" i="24"/>
  <c r="I15" i="24"/>
  <c r="H15" i="24"/>
  <c r="G15" i="24"/>
  <c r="F15" i="24"/>
  <c r="M25" i="15" l="1"/>
  <c r="M24" i="15"/>
  <c r="M23" i="15"/>
  <c r="M22" i="15"/>
  <c r="M21" i="15"/>
  <c r="M20" i="15"/>
  <c r="M17" i="15"/>
  <c r="M27" i="15" s="1"/>
  <c r="B10" i="21" l="1"/>
  <c r="C10" i="21" s="1"/>
  <c r="D10" i="21" s="1"/>
  <c r="E10" i="21" s="1"/>
  <c r="F10" i="21" s="1"/>
  <c r="G10" i="21" s="1"/>
  <c r="H10" i="21" s="1"/>
  <c r="I10" i="21" s="1"/>
  <c r="J10" i="21" s="1"/>
  <c r="K10" i="21" s="1"/>
  <c r="L10" i="21" s="1"/>
  <c r="M10" i="21" s="1"/>
  <c r="N10" i="21" s="1"/>
  <c r="O10" i="21" s="1"/>
  <c r="P10" i="21" s="1"/>
  <c r="Q10" i="21" s="1"/>
  <c r="R10" i="21" s="1"/>
  <c r="S10" i="21" s="1"/>
  <c r="T10" i="21" s="1"/>
  <c r="U10" i="21" s="1"/>
  <c r="V10" i="21" s="1"/>
  <c r="W10" i="21" s="1"/>
  <c r="X10" i="21" s="1"/>
  <c r="Y10" i="21" s="1"/>
  <c r="Z10" i="21" s="1"/>
  <c r="AA10" i="21" s="1"/>
  <c r="AB10" i="21" s="1"/>
  <c r="AC10" i="21" s="1"/>
  <c r="AD10" i="21" s="1"/>
  <c r="AE10" i="21" s="1"/>
  <c r="AF10" i="21" s="1"/>
  <c r="AG10" i="21" s="1"/>
  <c r="AH10" i="21" s="1"/>
  <c r="AI10" i="21" s="1"/>
  <c r="AJ10" i="21" s="1"/>
  <c r="AK10" i="21" s="1"/>
  <c r="AL10" i="21" s="1"/>
  <c r="AM10" i="21" s="1"/>
  <c r="AN10" i="21" s="1"/>
  <c r="B9" i="21"/>
  <c r="C9" i="21" s="1"/>
  <c r="D9" i="21" s="1"/>
  <c r="E9" i="21" s="1"/>
  <c r="F9" i="21" s="1"/>
  <c r="G9" i="21" s="1"/>
  <c r="H9" i="21" s="1"/>
  <c r="I9" i="21" s="1"/>
  <c r="J9" i="21" s="1"/>
  <c r="K9" i="21" s="1"/>
  <c r="L9" i="21" s="1"/>
  <c r="M9" i="21" s="1"/>
  <c r="N9" i="21" s="1"/>
  <c r="O9" i="21" s="1"/>
  <c r="P9" i="21" s="1"/>
  <c r="Q9" i="21" s="1"/>
  <c r="R9" i="21" s="1"/>
  <c r="S9" i="21" s="1"/>
  <c r="T9" i="21" s="1"/>
  <c r="U9" i="21" s="1"/>
  <c r="V9" i="21" s="1"/>
  <c r="W9" i="21" s="1"/>
  <c r="X9" i="21" s="1"/>
  <c r="Y9" i="21" s="1"/>
  <c r="Z9" i="21" s="1"/>
  <c r="AA9" i="21" s="1"/>
  <c r="AB9" i="21" s="1"/>
  <c r="AC9" i="21" s="1"/>
  <c r="AD9" i="21" s="1"/>
  <c r="AE9" i="21" s="1"/>
  <c r="AF9" i="21" s="1"/>
  <c r="AG9" i="21" s="1"/>
  <c r="AH9" i="21" s="1"/>
  <c r="AI9" i="21" s="1"/>
  <c r="AJ9" i="21" s="1"/>
  <c r="AK9" i="21" s="1"/>
  <c r="AL9" i="21" s="1"/>
  <c r="AM9" i="21" s="1"/>
  <c r="AN9" i="21" s="1"/>
  <c r="B8" i="21"/>
  <c r="C8" i="21" s="1"/>
  <c r="D8" i="21" s="1"/>
  <c r="E8" i="21" s="1"/>
  <c r="F8" i="21" s="1"/>
  <c r="G8" i="21" s="1"/>
  <c r="H8" i="21" s="1"/>
  <c r="I8" i="21" s="1"/>
  <c r="J8" i="21" s="1"/>
  <c r="K8" i="21" s="1"/>
  <c r="L8" i="21" s="1"/>
  <c r="M8" i="21" s="1"/>
  <c r="N8" i="21" s="1"/>
  <c r="O8" i="21" s="1"/>
  <c r="P8" i="21" s="1"/>
  <c r="Q8" i="21" s="1"/>
  <c r="R8" i="21" s="1"/>
  <c r="S8" i="21" s="1"/>
  <c r="T8" i="21" s="1"/>
  <c r="U8" i="21" s="1"/>
  <c r="V8" i="21" s="1"/>
  <c r="W8" i="21" s="1"/>
  <c r="X8" i="21" s="1"/>
  <c r="Y8" i="21" s="1"/>
  <c r="Z8" i="21" s="1"/>
  <c r="AA8" i="21" s="1"/>
  <c r="AB8" i="21" s="1"/>
  <c r="AC8" i="21" s="1"/>
  <c r="AD8" i="21" s="1"/>
  <c r="AE8" i="21" s="1"/>
  <c r="AF8" i="21" s="1"/>
  <c r="AG8" i="21" s="1"/>
  <c r="AH8" i="21" s="1"/>
  <c r="AI8" i="21" s="1"/>
  <c r="AJ8" i="21" s="1"/>
  <c r="AK8" i="21" s="1"/>
  <c r="AL8" i="21" s="1"/>
  <c r="AM8" i="21" s="1"/>
  <c r="AN8" i="21" s="1"/>
  <c r="B7" i="21"/>
  <c r="C7" i="21" s="1"/>
  <c r="D7" i="21" s="1"/>
  <c r="E7" i="21" s="1"/>
  <c r="F7" i="21" s="1"/>
  <c r="G7" i="21" s="1"/>
  <c r="H7" i="21" s="1"/>
  <c r="I7" i="21" s="1"/>
  <c r="J7" i="21" s="1"/>
  <c r="K7" i="21" s="1"/>
  <c r="L7" i="21" s="1"/>
  <c r="M7" i="21" s="1"/>
  <c r="N7" i="21" s="1"/>
  <c r="O7" i="21" s="1"/>
  <c r="P7" i="21" s="1"/>
  <c r="Q7" i="21" s="1"/>
  <c r="R7" i="21" s="1"/>
  <c r="S7" i="21" s="1"/>
  <c r="T7" i="21" s="1"/>
  <c r="U7" i="21" s="1"/>
  <c r="V7" i="21" s="1"/>
  <c r="W7" i="21" s="1"/>
  <c r="X7" i="21" s="1"/>
  <c r="Y7" i="21" s="1"/>
  <c r="Z7" i="21" s="1"/>
  <c r="AA7" i="21" s="1"/>
  <c r="AB7" i="21" s="1"/>
  <c r="AC7" i="21" s="1"/>
  <c r="AD7" i="21" s="1"/>
  <c r="AE7" i="21" s="1"/>
  <c r="AF7" i="21" s="1"/>
  <c r="AG7" i="21" s="1"/>
  <c r="AH7" i="21" s="1"/>
  <c r="AI7" i="21" s="1"/>
  <c r="AJ7" i="21" s="1"/>
  <c r="AK7" i="21" s="1"/>
  <c r="AL7" i="21" s="1"/>
  <c r="AM7" i="21" s="1"/>
  <c r="AN7" i="21" s="1"/>
  <c r="B6" i="21"/>
  <c r="C6" i="21" s="1"/>
  <c r="D6" i="21" s="1"/>
  <c r="E6" i="21" s="1"/>
  <c r="F6" i="21" s="1"/>
  <c r="G6" i="21" s="1"/>
  <c r="H6" i="21" s="1"/>
  <c r="I6" i="21" s="1"/>
  <c r="J6" i="21" s="1"/>
  <c r="K6" i="21" s="1"/>
  <c r="L6" i="21" s="1"/>
  <c r="M6" i="21" s="1"/>
  <c r="N6" i="21" s="1"/>
  <c r="O6" i="21" s="1"/>
  <c r="P6" i="21" s="1"/>
  <c r="Q6" i="21" s="1"/>
  <c r="R6" i="21" s="1"/>
  <c r="S6" i="21" s="1"/>
  <c r="T6" i="21" s="1"/>
  <c r="U6" i="21" s="1"/>
  <c r="V6" i="21" s="1"/>
  <c r="W6" i="21" s="1"/>
  <c r="X6" i="21" s="1"/>
  <c r="Y6" i="21" s="1"/>
  <c r="Z6" i="21" s="1"/>
  <c r="AA6" i="21" s="1"/>
  <c r="AB6" i="21" s="1"/>
  <c r="AC6" i="21" s="1"/>
  <c r="AD6" i="21" s="1"/>
  <c r="AE6" i="21" s="1"/>
  <c r="AF6" i="21" s="1"/>
  <c r="AG6" i="21" s="1"/>
  <c r="AH6" i="21" s="1"/>
  <c r="AI6" i="21" s="1"/>
  <c r="AJ6" i="21" s="1"/>
  <c r="AK6" i="21" s="1"/>
  <c r="AL6" i="21" s="1"/>
  <c r="AM6" i="21" s="1"/>
  <c r="AN6" i="21" s="1"/>
  <c r="AN11" i="21" l="1"/>
  <c r="AG28" i="21" s="1"/>
  <c r="AM11" i="21" l="1"/>
  <c r="F16" i="36" l="1"/>
  <c r="I7" i="34"/>
  <c r="H7" i="34"/>
  <c r="C16" i="36" l="1"/>
  <c r="B25" i="36" s="1"/>
  <c r="J8" i="34" l="1"/>
  <c r="I8" i="34"/>
  <c r="P8" i="34"/>
  <c r="K8" i="34"/>
  <c r="H8" i="34"/>
  <c r="G8" i="34"/>
  <c r="F8" i="34"/>
  <c r="AL11" i="21" l="1"/>
  <c r="AK11" i="21"/>
  <c r="Q20" i="15" l="1"/>
  <c r="L20" i="15"/>
  <c r="K20" i="15"/>
  <c r="J20" i="15"/>
  <c r="I20" i="15"/>
  <c r="H20" i="15"/>
  <c r="G20" i="15"/>
  <c r="Q17" i="15"/>
  <c r="L17" i="15"/>
  <c r="K17" i="15"/>
  <c r="J17" i="15"/>
  <c r="I17" i="15"/>
  <c r="H17" i="15"/>
  <c r="G17" i="15"/>
  <c r="AI11" i="21" l="1"/>
  <c r="AJ11" i="21"/>
  <c r="Q27" i="15" l="1"/>
  <c r="L27" i="15"/>
  <c r="K27" i="15"/>
  <c r="J27" i="15"/>
  <c r="I27" i="15"/>
  <c r="H27" i="15"/>
  <c r="G27" i="15"/>
  <c r="Q25" i="15"/>
  <c r="L25" i="15"/>
  <c r="K25" i="15"/>
  <c r="J25" i="15"/>
  <c r="I25" i="15"/>
  <c r="H25" i="15"/>
  <c r="G25" i="15"/>
  <c r="Q24" i="15"/>
  <c r="L24" i="15"/>
  <c r="K24" i="15"/>
  <c r="J24" i="15"/>
  <c r="I24" i="15"/>
  <c r="H24" i="15"/>
  <c r="G24" i="15"/>
  <c r="Q23" i="15"/>
  <c r="L23" i="15"/>
  <c r="K23" i="15"/>
  <c r="J23" i="15"/>
  <c r="I23" i="15"/>
  <c r="H23" i="15"/>
  <c r="G23" i="15"/>
  <c r="Q22" i="15"/>
  <c r="L22" i="15"/>
  <c r="K22" i="15"/>
  <c r="J22" i="15"/>
  <c r="I22" i="15"/>
  <c r="H22" i="15"/>
  <c r="G22" i="15"/>
  <c r="Q21" i="15"/>
  <c r="L21" i="15"/>
  <c r="K21" i="15"/>
  <c r="J21" i="15"/>
  <c r="I21" i="15"/>
  <c r="H21" i="15"/>
  <c r="G21" i="15"/>
  <c r="B11" i="21" l="1"/>
  <c r="AH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tc={A7DD7954-19E1-4DE7-920C-C9D39234BEDA}</author>
    <author>Eric Schrepel</author>
  </authors>
  <commentList>
    <comment ref="A70" authorId="0" shapeId="0" xr:uid="{A7DD7954-19E1-4DE7-920C-C9D39234BEDA}">
      <text>
        <t xml:space="preserve">[Threaded comment]
Your version of Excel allows you to read this threaded comment; however, any edits to it will get removed if the file is opened in a newer version of Excel. Learn more: https://go.microsoft.com/fwlink/?linkid=870924
Comment:
    Lots of lumping and splitting overhead/program support, G&amp;A…. All different? Why is that? </t>
      </text>
    </comment>
    <comment ref="A84" authorId="1" shapeId="0" xr:uid="{00000000-0006-0000-0C00-000001000000}">
      <text>
        <r>
          <rPr>
            <b/>
            <sz val="9"/>
            <color indexed="81"/>
            <rFont val="Tahoma"/>
            <family val="2"/>
          </rPr>
          <t>Eric Schrepel:</t>
        </r>
        <r>
          <rPr>
            <sz val="9"/>
            <color indexed="81"/>
            <rFont val="Tahoma"/>
            <family val="2"/>
          </rPr>
          <t xml:space="preserve">
1) Insert column before last FY
2) Manually copy FY values, matching against column B
3) Update new FY column heading
4) Sort each section of above table on new FY (desc), copy column B and values to first table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Schrepel</author>
    <author>A satisfied Microsoft Office user</author>
    <author>dbt0117</author>
  </authors>
  <commentList>
    <comment ref="AC1" authorId="0" shapeId="0" xr:uid="{00000000-0006-0000-0F00-000001000000}">
      <text>
        <r>
          <rPr>
            <b/>
            <sz val="9"/>
            <color indexed="81"/>
            <rFont val="Tahoma"/>
            <family val="2"/>
          </rPr>
          <t>Eric Schrepel:</t>
        </r>
        <r>
          <rPr>
            <sz val="9"/>
            <color indexed="81"/>
            <rFont val="Tahoma"/>
            <family val="2"/>
          </rPr>
          <t xml:space="preserve">
1) Insert column before last FY
2) Copy last FY to newly inserted column
3) Update column heading for new FY
4) Copy from BPA sheet to new FY
5) Use this to support sheets 1A, 1B (ensure 1B includes newly added column)</t>
        </r>
      </text>
    </comment>
    <comment ref="O2" authorId="1" shapeId="0" xr:uid="{00000000-0006-0000-0F00-000002000000}">
      <text>
        <r>
          <rPr>
            <sz val="8"/>
            <color indexed="81"/>
            <rFont val="Tahoma"/>
            <family val="2"/>
          </rPr>
          <t>updated to FY 95 Congressional actual to the budget document. 3/23/94</t>
        </r>
      </text>
    </comment>
    <comment ref="P2" authorId="1" shapeId="0" xr:uid="{00000000-0006-0000-0F00-000003000000}">
      <text>
        <r>
          <rPr>
            <sz val="8"/>
            <color indexed="81"/>
            <rFont val="Tahoma"/>
            <family val="2"/>
          </rPr>
          <t>Based on the FY 1995 Cong. Budget document for all Budget accounts.  PowPurch. are changed to reflect the 1994 NMFS BO.  Basis for $350 million number in the Cong. Testimony.  DOES NOT INCLUDE ANY $ FOR $40 MILLION ESA FUND.</t>
        </r>
      </text>
    </comment>
    <comment ref="Z9" authorId="2" shapeId="0" xr:uid="{00000000-0006-0000-0F00-000004000000}">
      <text>
        <r>
          <rPr>
            <b/>
            <sz val="8"/>
            <color indexed="81"/>
            <rFont val="Tahoma"/>
            <family val="2"/>
          </rPr>
          <t>dbt0117:</t>
        </r>
        <r>
          <rPr>
            <sz val="8"/>
            <color indexed="81"/>
            <rFont val="Tahoma"/>
            <family val="2"/>
          </rPr>
          <t xml:space="preserve">
$5.1M in prior year capital adjustments was not attributed to the direct program in FY 04.  This resulted in a regionally reported program expense of $132.8M for FY 04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 Schrepel</author>
    <author>A satisfied Microsoft Office user</author>
    <author>dbt0117</author>
  </authors>
  <commentList>
    <comment ref="AC1" authorId="0" shapeId="0" xr:uid="{6858DBA0-4935-4F4C-B1ED-D76445B63F1A}">
      <text>
        <r>
          <rPr>
            <b/>
            <sz val="9"/>
            <color indexed="81"/>
            <rFont val="Tahoma"/>
            <family val="2"/>
          </rPr>
          <t>Eric Schrepel:</t>
        </r>
        <r>
          <rPr>
            <sz val="9"/>
            <color indexed="81"/>
            <rFont val="Tahoma"/>
            <family val="2"/>
          </rPr>
          <t xml:space="preserve">
1) Insert column before last FY
2) Copy last FY to newly inserted column
3) Update column heading for new FY
4) Copy from BPA sheet to new FY
5) Use this to support sheets 1A, 1B (ensure 1B includes newly added column)</t>
        </r>
      </text>
    </comment>
    <comment ref="O2" authorId="1" shapeId="0" xr:uid="{BB85E02D-A4F2-4398-AC46-398C88E7F759}">
      <text>
        <r>
          <rPr>
            <sz val="8"/>
            <color indexed="81"/>
            <rFont val="Tahoma"/>
            <family val="2"/>
          </rPr>
          <t>updated to FY 95 Congressional actual to the budget document. 3/23/94</t>
        </r>
      </text>
    </comment>
    <comment ref="P2" authorId="1" shapeId="0" xr:uid="{423CF0F9-9842-449E-BBAB-2A2D007A137F}">
      <text>
        <r>
          <rPr>
            <sz val="8"/>
            <color indexed="81"/>
            <rFont val="Tahoma"/>
            <family val="2"/>
          </rPr>
          <t>Based on the FY 1995 Cong. Budget document for all Budget accounts.  PowPurch. are changed to reflect the 1994 NMFS BO.  Basis for $350 million number in the Cong. Testimony.  DOES NOT INCLUDE ANY $ FOR $40 MILLION ESA FUND.</t>
        </r>
      </text>
    </comment>
    <comment ref="Z9" authorId="2" shapeId="0" xr:uid="{ED428F22-3F30-449F-9394-DC28AD43A0BC}">
      <text>
        <r>
          <rPr>
            <b/>
            <sz val="8"/>
            <color indexed="81"/>
            <rFont val="Tahoma"/>
            <family val="2"/>
          </rPr>
          <t>dbt0117:</t>
        </r>
        <r>
          <rPr>
            <sz val="8"/>
            <color indexed="81"/>
            <rFont val="Tahoma"/>
            <family val="2"/>
          </rPr>
          <t xml:space="preserve">
$5.1M in prior year capital adjustments was not attributed to the direct program in FY 04.  This resulted in a regionally reported program expense of $132.8M for FY 04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
        </x15:connection>
      </ext>
    </extLst>
  </connection>
</connections>
</file>

<file path=xl/sharedStrings.xml><?xml version="1.0" encoding="utf-8"?>
<sst xmlns="http://schemas.openxmlformats.org/spreadsheetml/2006/main" count="709" uniqueCount="483">
  <si>
    <t>Figure 1A: Costs by Major Area, FY2023</t>
  </si>
  <si>
    <t>Chart labels:</t>
  </si>
  <si>
    <t>Direct F&amp;W Program</t>
  </si>
  <si>
    <t>◄</t>
  </si>
  <si>
    <t>Lower Snake Comp Plan</t>
  </si>
  <si>
    <t>Bureau of Reclamation O&amp;M (est.)</t>
  </si>
  <si>
    <t>NW Power &amp; Conservation Council</t>
  </si>
  <si>
    <t>Amortization/Depreciation (est.)</t>
  </si>
  <si>
    <t>Power Purchases for Fish Enhancement (est.)</t>
  </si>
  <si>
    <r>
      <t>Total</t>
    </r>
    <r>
      <rPr>
        <b/>
        <vertAlign val="superscript"/>
        <sz val="11"/>
        <color theme="1"/>
        <rFont val="Calibri Light"/>
        <family val="2"/>
      </rPr>
      <t>4</t>
    </r>
  </si>
  <si>
    <r>
      <t>Capital investments</t>
    </r>
    <r>
      <rPr>
        <vertAlign val="superscript"/>
        <sz val="11"/>
        <color theme="1"/>
        <rFont val="Calibri Light"/>
        <family val="2"/>
      </rPr>
      <t>1</t>
    </r>
  </si>
  <si>
    <t>Federal credits from U.S. Treasury 4(h)(10)(C)</t>
  </si>
  <si>
    <t>The figures shown are consistent with audited actuals that contain Agency approved financial information, except for forgone revenues and power purchases which are estimates and do not contain Agency approved financial information.</t>
  </si>
  <si>
    <t>4)</t>
  </si>
  <si>
    <t>Figure 1B: Combined Direct Program and Capital Borrowing Costs, FY 2007-2023</t>
  </si>
  <si>
    <t>Figure 2: Costs by Types of Species, FY2023</t>
  </si>
  <si>
    <t>Expense Expenditures</t>
  </si>
  <si>
    <t>Anadromous Fish</t>
  </si>
  <si>
    <t>Resident Fish</t>
  </si>
  <si>
    <t>Wildlife</t>
  </si>
  <si>
    <t>Program Support</t>
  </si>
  <si>
    <r>
      <t>G&amp;A</t>
    </r>
    <r>
      <rPr>
        <vertAlign val="superscript"/>
        <sz val="12"/>
        <rFont val="Calibri Light"/>
        <family val="2"/>
      </rPr>
      <t>2</t>
    </r>
  </si>
  <si>
    <t>CRSO EIS</t>
  </si>
  <si>
    <t>Capital Expenditures</t>
  </si>
  <si>
    <r>
      <t>Program Support</t>
    </r>
    <r>
      <rPr>
        <vertAlign val="superscript"/>
        <sz val="12"/>
        <rFont val="Calibri Light"/>
        <family val="2"/>
      </rPr>
      <t>3</t>
    </r>
  </si>
  <si>
    <r>
      <t>CJH Cost Share</t>
    </r>
    <r>
      <rPr>
        <vertAlign val="superscript"/>
        <sz val="12"/>
        <rFont val="Calibri Light"/>
        <family val="2"/>
      </rPr>
      <t>4</t>
    </r>
  </si>
  <si>
    <t>TOTAL</t>
  </si>
  <si>
    <t>(graph uses these formulas)</t>
  </si>
  <si>
    <t>Species type</t>
  </si>
  <si>
    <t>CJH Cost Share</t>
  </si>
  <si>
    <t>G&amp;A + CRSO EIS</t>
  </si>
  <si>
    <t>Notes:</t>
  </si>
  <si>
    <t xml:space="preserve">1) Starting in 2008, spending can be tracked back to a work element where the contractor explicitly identified the "Primary Focal Species" benefiting from the work.  </t>
  </si>
  <si>
    <t>2) In prior years,  a portion of BPA agency G&amp;A (costs not directly charged to the Fish &amp; Wildlife Program) was allocated to F&amp;W Overhead. Starting in FY2018, the agency G&amp;A was calculated using a revised methodology and recognized as a distinct charge from the F&amp;W program overhead.  However, those charges are included in the 4h10c crediting as part of total F&amp;W expenses.  Similar to G&amp;A, the CRS EIS also has a portion included in the F&amp;W total expenses, but it is not directly part of the Integrated F&amp;W program.</t>
  </si>
  <si>
    <t>3) Program Support includes contracts that contain only administrative work elements or program level spending that could not be mapped to a specific project.</t>
  </si>
  <si>
    <t>4) During the construction of CJH, BPA received cost share from a PUD (as Capital). BPA still receives cost share (as Expense), but it is intertwined with other CJH data.</t>
  </si>
  <si>
    <t>Figure 3: BiOp Project Costs, FY2023</t>
  </si>
  <si>
    <t>Titles for graph</t>
  </si>
  <si>
    <t>FCRPS</t>
  </si>
  <si>
    <t>CRS</t>
  </si>
  <si>
    <t>Category</t>
  </si>
  <si>
    <t>FCRPS Expense</t>
  </si>
  <si>
    <t>Expense</t>
  </si>
  <si>
    <t>FCRPS Capital</t>
  </si>
  <si>
    <t>Capital</t>
  </si>
  <si>
    <t>CRS Expense</t>
  </si>
  <si>
    <r>
      <t>TOTAL</t>
    </r>
    <r>
      <rPr>
        <b/>
        <vertAlign val="superscript"/>
        <sz val="11"/>
        <rFont val="Calibri Light"/>
        <family val="2"/>
      </rPr>
      <t xml:space="preserve"> 3</t>
    </r>
  </si>
  <si>
    <t>CRS Capital</t>
  </si>
  <si>
    <t>Total Program Costs</t>
  </si>
  <si>
    <t>1) The FCRPS BiOp was issued by NOAA on 5/2008.</t>
  </si>
  <si>
    <t xml:space="preserve">2) The CRS BiOps were issued by NOAA &amp; USFWS on 10/2020. FY21 and FY22 data was updated to reflect this change. </t>
  </si>
  <si>
    <t>3) Estimated spending is based at the project level.  Therefore, if a project partially supported the FCRPS BiOp (2008-2020) or the CRS BiOp (starting in 2021), all expenditures for the project are included.</t>
  </si>
  <si>
    <t>Figure 4: ESA-Listed Fish Costs, FY2023</t>
  </si>
  <si>
    <t>ESA Listed Focal Species Name</t>
  </si>
  <si>
    <r>
      <t>Expense "Direct" Spending</t>
    </r>
    <r>
      <rPr>
        <b/>
        <vertAlign val="superscript"/>
        <sz val="11"/>
        <color theme="0"/>
        <rFont val="Calibri Light"/>
        <family val="2"/>
      </rPr>
      <t>1</t>
    </r>
  </si>
  <si>
    <r>
      <t>Expense "Contract Administration" Spending</t>
    </r>
    <r>
      <rPr>
        <b/>
        <vertAlign val="superscript"/>
        <sz val="11"/>
        <color theme="0"/>
        <rFont val="Calibri Light"/>
        <family val="2"/>
      </rPr>
      <t>2</t>
    </r>
  </si>
  <si>
    <t>Expense Total Spending</t>
  </si>
  <si>
    <t>Capital "Direct" Spending</t>
  </si>
  <si>
    <t>Capital "Contract Administration" Spending</t>
  </si>
  <si>
    <t>Capital Total Spending</t>
  </si>
  <si>
    <t>Total Spending</t>
  </si>
  <si>
    <t>Chinook - Lower Columbia River ESU (Threatened)</t>
  </si>
  <si>
    <t>Chinook - Snake River Fall ESU (Threatened)</t>
  </si>
  <si>
    <t>Chinook - Snake River Spring/Summer ESU (Threatened)</t>
  </si>
  <si>
    <t>Chinook - Upper Columbia River Spring ESU (Endangered)</t>
  </si>
  <si>
    <t>Chinook - Upper Willamette River ESU (Threatened)</t>
  </si>
  <si>
    <t>Chum - Columbia River ESU (Threatened)</t>
  </si>
  <si>
    <t>Coho - Lower Columbia River ESU (Threatened)</t>
  </si>
  <si>
    <t>Sockeye - Snake River ESU (Endangered)</t>
  </si>
  <si>
    <t>Steelhead - Lower Columbia River DPS (Threatened)</t>
  </si>
  <si>
    <t>Steelhead - Middle Columbia River DPS (Threatened)</t>
  </si>
  <si>
    <t>Steelhead - Snake River DPS (Threatened)</t>
  </si>
  <si>
    <t>Steelhead - Upper Columbia River DPS (Threatened)</t>
  </si>
  <si>
    <t>Steelhead - Upper Willamette River DPS (Threatened)</t>
  </si>
  <si>
    <t>Cutthroat Trout, Lahontan (Threatened)</t>
  </si>
  <si>
    <t>Sturgeon, White - Kootenai River DPS (Endangered)</t>
  </si>
  <si>
    <t>Trout, Bull (Threatened)</t>
  </si>
  <si>
    <t>1) Direct spending can be tracked back to a work element where the contractor explicitly identified the "Primary Focal Species" benefiting from the work.</t>
  </si>
  <si>
    <t>2) Contract Administration spending can be tracked back to a work element that did not require the contractor to identify the "Primary Focal Species" benefiting from the work.</t>
  </si>
  <si>
    <t>Figure subtitle:</t>
  </si>
  <si>
    <t>Figure 5: Costs by Fund, FY2023</t>
  </si>
  <si>
    <t>Fund</t>
  </si>
  <si>
    <t xml:space="preserve">Non-Accord </t>
  </si>
  <si>
    <t xml:space="preserve">1) BPA overhead includes expenses for staff, travel/training, NEPA, Cultural Resources, as well as Technical Service contracts. Council requested these costs be separated from the Non-Accord Fund for 2023. </t>
  </si>
  <si>
    <t>2) Accord refers to all Accord, agreements and MOAs that function like Accords. These include:  Colville, Shoshone-Bannock, Kalispel, Yakama, Warm Springs, CRITFC, Umatilla , Idaho, Montana and Kootenai MOA; Wildlife settlements for Willamette, NIWM and SIWM</t>
  </si>
  <si>
    <t xml:space="preserve">3) G&amp;A is the General and Administrative cost. In prior years,  a portion of BPA agency G&amp;A (costs not directly charged to the Fish &amp; Wildlife Program) was allocated to F&amp;W Overhead. Starting in FY2018, the agency G&amp;A was calculated using a revised methodology and recognized as a distinct charge from the F&amp;W program overhead.  However, those charges are included in the 4h10c crediting as part of total F&amp;W expenses.  </t>
  </si>
  <si>
    <t>4) RDC is the Reserves Distribution Clause. These funds are intended to address, on an accelerated, one-time basis, high priority maintenance needs of existing Fish &amp; Wildlife assets.</t>
  </si>
  <si>
    <t xml:space="preserve">5) Estimated spending is based at the Fund level and was calculated using a revised methodolgy from past years. Expenditure totals were updated back to 2009.  </t>
  </si>
  <si>
    <t>Non Accords</t>
  </si>
  <si>
    <t>BPA Overhead</t>
  </si>
  <si>
    <t>Accords</t>
  </si>
  <si>
    <t>G&amp;A</t>
  </si>
  <si>
    <t>RDC</t>
  </si>
  <si>
    <t>Programmatic</t>
  </si>
  <si>
    <t>Hydrosystem</t>
  </si>
  <si>
    <t>Artificial Production</t>
  </si>
  <si>
    <t>Supplementation</t>
  </si>
  <si>
    <t>Habitat</t>
  </si>
  <si>
    <t>Data Management</t>
  </si>
  <si>
    <t>Predation</t>
  </si>
  <si>
    <t>Predator Removal</t>
  </si>
  <si>
    <t>Harvest Augmentation</t>
  </si>
  <si>
    <t>Harvest</t>
  </si>
  <si>
    <t>Law Enforcement</t>
  </si>
  <si>
    <t>Figure 6A: Costs by Category, FY2023</t>
  </si>
  <si>
    <t>for graph</t>
  </si>
  <si>
    <t>for graph (footnote marks removed)</t>
  </si>
  <si>
    <t>Coordination (Local/Regional)</t>
  </si>
  <si>
    <t>Habitat (Restoration/Protection)</t>
  </si>
  <si>
    <t>Production (Supplementation)</t>
  </si>
  <si>
    <t>Research, Monitoring and Evaluation</t>
  </si>
  <si>
    <t xml:space="preserve">1) BPA’s database identifies projects by their “Purpose” (general goal) and “Emphasis” (primary type of work, e.g., habitat restoration.) BPA does not track its project management overhead against individual projects or contracts, so there is no easy or accurate way to allocate BPA overhead to specific purposes or emphases.  Thus, in the above  report, BPA includes its staffing to manage the 600-plus contracts in its fish and wildlife program in the category identified as BPA Overhead, and its direct technical services contracts for Data Management and RM&amp;E in those respective categories.  </t>
  </si>
  <si>
    <r>
      <t xml:space="preserve">2) Estimated spending is based at the </t>
    </r>
    <r>
      <rPr>
        <u/>
        <sz val="12"/>
        <rFont val="Calibri Light"/>
        <family val="2"/>
      </rPr>
      <t>project level</t>
    </r>
    <r>
      <rPr>
        <sz val="12"/>
        <rFont val="Calibri Light"/>
        <family val="2"/>
      </rPr>
      <t>.  Therefore if a project is assigned an emphasis of Habitat, but also does RME, all expenditures for the project are included under Habitat.</t>
    </r>
  </si>
  <si>
    <t>Figure 6B: Artificial Production Costs by Category, FY2023</t>
  </si>
  <si>
    <t>RM&amp;E</t>
  </si>
  <si>
    <t>Total</t>
  </si>
  <si>
    <t>1) Estimated spending is based at the project level.  Therefore if a project is assigned a purpose of Artificial Production, but also does Harvest, all expenditures for the project are included under Artificial Production.</t>
  </si>
  <si>
    <t>Figure 6C: Research, Monitoring and Evaluation (RM&amp;E) Costs, FY2023</t>
  </si>
  <si>
    <t>Formatted for chart:</t>
  </si>
  <si>
    <t>Figure 7A: Costs by Province, FY2023</t>
  </si>
  <si>
    <t>BLUE MOUNTAIN</t>
  </si>
  <si>
    <t>COLUMBIA CASCADE</t>
  </si>
  <si>
    <t>COLUMBIA GORGE</t>
  </si>
  <si>
    <t>COLUMBIA PLATEAU</t>
  </si>
  <si>
    <t>COLUMBIA ESTUARY</t>
  </si>
  <si>
    <t>INTERMOUNTAIN</t>
  </si>
  <si>
    <t>LOWER COLUMBIA</t>
  </si>
  <si>
    <t>MIDDLE SNAKE</t>
  </si>
  <si>
    <t>MOUNTAIN COLUMBIA</t>
  </si>
  <si>
    <t>MOUNTAIN SNAKE</t>
  </si>
  <si>
    <t>UPPER SNAKE</t>
  </si>
  <si>
    <r>
      <t>OTHER</t>
    </r>
    <r>
      <rPr>
        <vertAlign val="superscript"/>
        <sz val="11"/>
        <rFont val="Calibri Light"/>
        <family val="2"/>
      </rPr>
      <t xml:space="preserve"> 2</t>
    </r>
  </si>
  <si>
    <r>
      <t>PROGRAM SUPPORT/ADMIN/ OVERHEAD</t>
    </r>
    <r>
      <rPr>
        <vertAlign val="superscript"/>
        <sz val="11"/>
        <rFont val="Calibri Light"/>
        <family val="2"/>
      </rPr>
      <t xml:space="preserve"> 3</t>
    </r>
  </si>
  <si>
    <r>
      <t>G&amp;A</t>
    </r>
    <r>
      <rPr>
        <vertAlign val="superscript"/>
        <sz val="11"/>
        <rFont val="Calibri Light"/>
        <family val="2"/>
      </rPr>
      <t>4</t>
    </r>
  </si>
  <si>
    <r>
      <t xml:space="preserve">CRSO EIS </t>
    </r>
    <r>
      <rPr>
        <vertAlign val="superscript"/>
        <sz val="11"/>
        <rFont val="Calibri Light"/>
        <family val="2"/>
      </rPr>
      <t>5</t>
    </r>
  </si>
  <si>
    <t>2) Other includes: Northern Oregon Coastal, Oregon Closed Basins, Puget Sound, SW Washington Coastal and “undetermined”, such as work in Canada for the Kootenai River white sturgeon</t>
  </si>
  <si>
    <t>3) Program Support/Admin includes spending that cannot be traced back to a contract that has at least one work element requiring location, contracts without any work elements at all, and program level spending not mapped to a specific project.</t>
  </si>
  <si>
    <t xml:space="preserve">4) In prior years, a portion of BPA agency general and administrative (G&amp;A) costs was allocated to fish and wildlife (F&amp;W) overhead.  Starting in FY2018, the agency G&amp;A was calculated using a revised methodology and recognized as a distinct charge from the F&amp;W program overhead.  However those charges are included in the 4h10c crediting as part of total F&amp;W costs.  </t>
  </si>
  <si>
    <t>5) Similar to G&amp;A, the CRSO EIS also has a portion included in the F&amp;W total costs, but it is not directly part of the Integrated F&amp;W program.</t>
  </si>
  <si>
    <t>Other</t>
  </si>
  <si>
    <t>Figure 7B: Costs by Subbasin, FY2023</t>
  </si>
  <si>
    <t>Subbasin</t>
  </si>
  <si>
    <t>Mountain Columbia</t>
  </si>
  <si>
    <t>Bitterroot</t>
  </si>
  <si>
    <t>Lower Columbia</t>
  </si>
  <si>
    <t>Sandy</t>
  </si>
  <si>
    <t>Columbia Gorge</t>
  </si>
  <si>
    <t>Big White Salmon</t>
  </si>
  <si>
    <t>Blackfoot</t>
  </si>
  <si>
    <t>Middle Snake</t>
  </si>
  <si>
    <t>Snake Lower Middle</t>
  </si>
  <si>
    <t>Bruneau</t>
  </si>
  <si>
    <t>Kalama</t>
  </si>
  <si>
    <t>Fifteenmile</t>
  </si>
  <si>
    <t>Columbia Plateau</t>
  </si>
  <si>
    <t>Palouse</t>
  </si>
  <si>
    <t>Washougal</t>
  </si>
  <si>
    <t>Columbia River Estuary</t>
  </si>
  <si>
    <t>Cowlitz</t>
  </si>
  <si>
    <t>Upper Snake</t>
  </si>
  <si>
    <t>Snake Upper Closed Basin</t>
  </si>
  <si>
    <t>Snake Headwaters</t>
  </si>
  <si>
    <t>Powder</t>
  </si>
  <si>
    <t>Lewis</t>
  </si>
  <si>
    <t>Crab</t>
  </si>
  <si>
    <t>Payette</t>
  </si>
  <si>
    <t>Little White Salmon</t>
  </si>
  <si>
    <t>Wind</t>
  </si>
  <si>
    <t>Malheur</t>
  </si>
  <si>
    <t>Blue Mountain</t>
  </si>
  <si>
    <t>Asotin</t>
  </si>
  <si>
    <t>Imnaha</t>
  </si>
  <si>
    <t>Owyhee</t>
  </si>
  <si>
    <t>Clark Fork</t>
  </si>
  <si>
    <t>Snake Hells Canyon</t>
  </si>
  <si>
    <t>Intermountain</t>
  </si>
  <si>
    <t>Sanpoil</t>
  </si>
  <si>
    <t>Elochoman</t>
  </si>
  <si>
    <t>Hood</t>
  </si>
  <si>
    <t>Columbia Cascade</t>
  </si>
  <si>
    <t>Lake Chelan</t>
  </si>
  <si>
    <t>Boise</t>
  </si>
  <si>
    <t>Grays</t>
  </si>
  <si>
    <t>Tucannon</t>
  </si>
  <si>
    <t>Klickitat</t>
  </si>
  <si>
    <t>Entiat</t>
  </si>
  <si>
    <t>Coeur D'Alene</t>
  </si>
  <si>
    <t>Wenatchee</t>
  </si>
  <si>
    <t>Flathead</t>
  </si>
  <si>
    <t>Spokane</t>
  </si>
  <si>
    <t>Columbia Upper Middle</t>
  </si>
  <si>
    <r>
      <t>Other</t>
    </r>
    <r>
      <rPr>
        <vertAlign val="superscript"/>
        <sz val="11"/>
        <rFont val="Calibri Light"/>
        <family val="2"/>
      </rPr>
      <t>2</t>
    </r>
  </si>
  <si>
    <t>Deschutes</t>
  </si>
  <si>
    <t>Snake Upper</t>
  </si>
  <si>
    <t>Snake Lower</t>
  </si>
  <si>
    <t>Methow</t>
  </si>
  <si>
    <t>Columbia Estuary</t>
  </si>
  <si>
    <t>Columbia Lower Middle</t>
  </si>
  <si>
    <t>Pend Oreille</t>
  </si>
  <si>
    <t>Walla Walla</t>
  </si>
  <si>
    <t>Okanogan</t>
  </si>
  <si>
    <t>Columbia Upper</t>
  </si>
  <si>
    <t>Columbia Lower</t>
  </si>
  <si>
    <t>John Day</t>
  </si>
  <si>
    <t>Umatilla</t>
  </si>
  <si>
    <t>Kootenai</t>
  </si>
  <si>
    <t>Mountain Snake</t>
  </si>
  <si>
    <t>Clearwater</t>
  </si>
  <si>
    <t>Grande Ronde</t>
  </si>
  <si>
    <t>Salmon</t>
  </si>
  <si>
    <t>Yakima</t>
  </si>
  <si>
    <t>Willamette</t>
  </si>
  <si>
    <r>
      <t xml:space="preserve">PROGRAM SUPPORT/ADMIN/ OVERHEAD </t>
    </r>
    <r>
      <rPr>
        <vertAlign val="superscript"/>
        <sz val="11"/>
        <rFont val="Calibri Light"/>
        <family val="2"/>
      </rPr>
      <t>3</t>
    </r>
  </si>
  <si>
    <t xml:space="preserve">  </t>
  </si>
  <si>
    <t>2) Other includes "Undetermined" locations such as Ocean, Canada; and provinces not recognized by NPCC.</t>
  </si>
  <si>
    <t>3) Program Support/Admin includes spending that cannot be traced back to a contract that has at least one work element requiring location; contracts without any work elements at all; program level spending not mapped to a specific project; and BPA Overhead.</t>
  </si>
  <si>
    <t>Figure 8: Costs by Work Element Location, FY2023</t>
  </si>
  <si>
    <t>Washington</t>
  </si>
  <si>
    <t>Idaho</t>
  </si>
  <si>
    <t>Oregon</t>
  </si>
  <si>
    <t>Ocean</t>
  </si>
  <si>
    <t>Montana</t>
  </si>
  <si>
    <r>
      <t>British Columbia</t>
    </r>
    <r>
      <rPr>
        <vertAlign val="superscript"/>
        <sz val="12"/>
        <color theme="1"/>
        <rFont val="Calibri Light"/>
        <family val="2"/>
      </rPr>
      <t>2</t>
    </r>
  </si>
  <si>
    <r>
      <t>Nevada</t>
    </r>
    <r>
      <rPr>
        <vertAlign val="superscript"/>
        <sz val="12"/>
        <color theme="1"/>
        <rFont val="Calibri Light"/>
        <family val="2"/>
      </rPr>
      <t>2</t>
    </r>
  </si>
  <si>
    <r>
      <t>Program Support/Admin/Overhead/Other</t>
    </r>
    <r>
      <rPr>
        <vertAlign val="superscript"/>
        <sz val="12"/>
        <color theme="1"/>
        <rFont val="Calibri Light"/>
        <family val="2"/>
      </rPr>
      <t>3</t>
    </r>
  </si>
  <si>
    <t>1) Starting in 2008, spending by state is tracked in CB Fish based on where the contractor explicitly identified work location.</t>
  </si>
  <si>
    <t>2) Some work outside of Council subbasins include work with Kootenai Tribe in BC and Shoshone-Paiute Tribe in Nevada</t>
  </si>
  <si>
    <t>3) Program Support/Admin/Other includes spending that cannot be traced back to a contract that has at least one work element requiring location; contracts without any work elements; program level spending not mapped to a specific project or NPCC province; and BPA Overhead.</t>
  </si>
  <si>
    <t>Figure 9: Costs by Contractor Type, FY2023</t>
  </si>
  <si>
    <t>Contractor Type</t>
  </si>
  <si>
    <t>Prime Contractor</t>
  </si>
  <si>
    <t>FEDERAL</t>
  </si>
  <si>
    <t>BPA OVERHEAD (&amp; NON-CONTRACTED PROJECT COSTS)</t>
  </si>
  <si>
    <t>NATIONAL MARINE FISHERIES (NOAA)</t>
  </si>
  <si>
    <t>US GEOLOGICAL SURVEY (USGS)</t>
  </si>
  <si>
    <t>PACIFIC NW NATIONAL LABORATORY/DEPT. OF ENERGY</t>
  </si>
  <si>
    <t>US FISH &amp; WILDLIFE SERVICE (USFWS)</t>
  </si>
  <si>
    <t>US FOREST SERVICE (USFS)</t>
  </si>
  <si>
    <t>US ARMY CORP OF ENGINEERS (COE)</t>
  </si>
  <si>
    <t>US BUREAU OF RECLAMATION (BOR)</t>
  </si>
  <si>
    <t>DEPARTMENT OF THE INTERIOR</t>
  </si>
  <si>
    <t>OTHER</t>
  </si>
  <si>
    <t>FEDERAL TOTAL</t>
  </si>
  <si>
    <t>STATE</t>
  </si>
  <si>
    <t>OREGON DEPARTMENT OF FISH &amp; WILDLIFE</t>
  </si>
  <si>
    <t>OREGON WATERSHED ENHANCEMENT BOARD</t>
  </si>
  <si>
    <t>OREGON DEPARTMENT OF ENVIRONMENTAL QUALITY</t>
  </si>
  <si>
    <t>OREGON Subtotal</t>
  </si>
  <si>
    <t>IDAHO DEPARTMENT OF FISH &amp; WILDLIFE</t>
  </si>
  <si>
    <t>IDAHO STATE OFFICE OF SPECIES CONSERVATION</t>
  </si>
  <si>
    <t>IDAHO SOIL &amp; WATER CONSERVATION COMMISSION</t>
  </si>
  <si>
    <t>IDAHO Subtotal</t>
  </si>
  <si>
    <t>WASHINGTON DEPARTMENT OF FISH &amp; WILDLIFE</t>
  </si>
  <si>
    <t>WASHINGTON DEPARTMENT OF ECOLOGY</t>
  </si>
  <si>
    <t>WASHINGTON Subtotal</t>
  </si>
  <si>
    <t>MONTANA FISH, WILDLIFE AND PARKS (MFWP)</t>
  </si>
  <si>
    <t>MONTANA STATE LIBRARY</t>
  </si>
  <si>
    <t>MONTANA Subtotal</t>
  </si>
  <si>
    <t>STATE TOTAL</t>
  </si>
  <si>
    <t>TRIBE</t>
  </si>
  <si>
    <t>YAKAMA CONFEDERATED TRIBES</t>
  </si>
  <si>
    <t>COLVILLE CONFEDERATED TRIBES</t>
  </si>
  <si>
    <t>UMATILLA CONFEDERATED TRIBES</t>
  </si>
  <si>
    <t>NEZ PERCE TRIBE</t>
  </si>
  <si>
    <t>KOOTENAI TRIBE</t>
  </si>
  <si>
    <t>COLUMBIA RIVER INTERTRIBAL FISH COMMISSION</t>
  </si>
  <si>
    <t>SPOKANE TRIBE OF INDIANS</t>
  </si>
  <si>
    <t>COEUR D'ALENE TRIBE OF IDAHO</t>
  </si>
  <si>
    <t>KALISPEL TRIBE OF INDIANS</t>
  </si>
  <si>
    <t>SHOSHONE-BANNOCK TRIBES</t>
  </si>
  <si>
    <t>CONFEDERATED TRIBES OF WARM SPRINGS</t>
  </si>
  <si>
    <t>SHOSHONE-PAUITE TRIBES</t>
  </si>
  <si>
    <t>BURNS PAIUTE TRIBE</t>
  </si>
  <si>
    <t>SALISH AND KOOTENAI TRIBES CONFEDERATED TRIBES</t>
  </si>
  <si>
    <t>UPPER COLUMBIA UNITED TRIBES (UCUT)</t>
  </si>
  <si>
    <t>UPPER SNAKE RIVER TRIBES FOUNDATION</t>
  </si>
  <si>
    <t>COWLITZ INDIAN TRIBE</t>
  </si>
  <si>
    <t>CONFEDERATED TRIBES OF GRAND RONDE</t>
  </si>
  <si>
    <t>CONFEDERATED TRIBES OF SILETZ INDIANS</t>
  </si>
  <si>
    <t>FORT McDERMITT TRIBE</t>
  </si>
  <si>
    <t>TRIBE TOTAL</t>
  </si>
  <si>
    <t>INTERSTATE COMPACT</t>
  </si>
  <si>
    <t>PACIFIC STATES MARINE FISHERIES COMMISSION (PSMFC)</t>
  </si>
  <si>
    <t>UNIVERSITY</t>
  </si>
  <si>
    <t>UNIVERSITIES</t>
  </si>
  <si>
    <r>
      <t>PRIVATE/NON-PROFIT/OTHER</t>
    </r>
    <r>
      <rPr>
        <vertAlign val="superscript"/>
        <sz val="11"/>
        <rFont val="Calibri Light"/>
        <family val="2"/>
      </rPr>
      <t>3</t>
    </r>
  </si>
  <si>
    <r>
      <t>LAND ACQUISITIONS</t>
    </r>
    <r>
      <rPr>
        <vertAlign val="superscript"/>
        <sz val="11"/>
        <rFont val="Calibri Light"/>
        <family val="2"/>
      </rPr>
      <t>2</t>
    </r>
  </si>
  <si>
    <t>NATIONAL FISH &amp; WILDLIFE FOUNDATION</t>
  </si>
  <si>
    <r>
      <t>LOCAL/SEMI GOVERNMENT</t>
    </r>
    <r>
      <rPr>
        <vertAlign val="superscript"/>
        <sz val="11"/>
        <rFont val="Calibri Light"/>
        <family val="2"/>
      </rPr>
      <t>4</t>
    </r>
  </si>
  <si>
    <t>UTILITY</t>
  </si>
  <si>
    <t>CHIEF JOSEPH HATCHERY PUD COST SHARE</t>
  </si>
  <si>
    <t>COLUMBIA BASIN FISH &amp; WILDLIFE AUTHORITY</t>
  </si>
  <si>
    <t>OTHER TOTAL</t>
  </si>
  <si>
    <t>BPA G&amp;A</t>
  </si>
  <si>
    <r>
      <t>RESERVES DISTRIBUTION CLAUSE</t>
    </r>
    <r>
      <rPr>
        <vertAlign val="superscript"/>
        <sz val="11"/>
        <rFont val="Calibri Light"/>
        <family val="2"/>
      </rPr>
      <t>5</t>
    </r>
  </si>
  <si>
    <t>1) Values above include accruals.</t>
  </si>
  <si>
    <t>2) Land acquisitions may include wildlife settlements, fish restoration, and resident fish. Starting in FY 2013, land acquisition values may include stewardship expenses for long-term operations and maintenance (O&amp;M).</t>
  </si>
  <si>
    <t>3) "Other: Private/Non-Profit/Other" includes direct contracts with organizations such as, but not exclusive to, consulting and construction firms, non-profits, foundations, the NPCC, or non-governmental organizations. part of the NPCC budget, various consulting firms, hatchery construction firms, non-profits, NGO’s, and foundations</t>
  </si>
  <si>
    <t>4) Local/semi-government includes local Soil &amp; Water Conservation Districts, Irrigation Districts, cities and counties</t>
  </si>
  <si>
    <t>5) RDC is the Reserves Distribution Clause. These funds are intended to address, on an accelerated, one-time basis, high priority maintenance needs of existing Fish &amp; Wildlife assets.</t>
  </si>
  <si>
    <t>Steps to update chart (see note)</t>
  </si>
  <si>
    <t>Federal</t>
  </si>
  <si>
    <t>FEDERAL- BPA OVERHEAD (&amp; NON-CONTRACTED PROJECT COSTS)</t>
  </si>
  <si>
    <t>FEDERAL- NATIONAL MARINE FISHERIES</t>
  </si>
  <si>
    <t>FEDERAL- US GEOLOGICAL SURVEY</t>
  </si>
  <si>
    <t>FEDERAL- PACIFIC NW NATIONAL LABORATORY/DEPT. OF ENERGY</t>
  </si>
  <si>
    <t>FEDERAL- US FISH &amp; WILDLIFE SERVICE</t>
  </si>
  <si>
    <t xml:space="preserve">FEDERAL- US FOREST SERVICE </t>
  </si>
  <si>
    <t>FEDERAL- US ARMY CORP OF ENGINEERS</t>
  </si>
  <si>
    <t>FEDERAL- US BUREAU OF RECLAMATION</t>
  </si>
  <si>
    <t>FEDERAL- DEPARTMENT OF THE INTERIOR</t>
  </si>
  <si>
    <t>State</t>
  </si>
  <si>
    <t>STATE- OREGON DEPARTMENT OF FISH &amp; WILDLIFE</t>
  </si>
  <si>
    <t>STATE- IDAHO DEPARTMENT OF FISH &amp; WILDLIFE</t>
  </si>
  <si>
    <t>STATE- IDAHO STATE OFFICE OF SPECIES CONSERVATION</t>
  </si>
  <si>
    <t>STATE- WASHINGTON DEPARTMENT OF FISH &amp; WILDLIFE</t>
  </si>
  <si>
    <t>STATE- MONTANA FISH, WILDLIFE AND PARKS (MFWP)</t>
  </si>
  <si>
    <t>STATE- MONTANA STATE LIBRARY</t>
  </si>
  <si>
    <t>Tribe</t>
  </si>
  <si>
    <t>TRIBE- YAKAMA CONFEDERATED TRIBES</t>
  </si>
  <si>
    <t>TRIBE- COLVILLE CONFEDERATED TRIBES</t>
  </si>
  <si>
    <t>TRIBE- UMATILLA CONFEDERATED TRIBES</t>
  </si>
  <si>
    <t>TRIBE- NEZ PERCE TRIBE</t>
  </si>
  <si>
    <t>TRIBE- KOOTENAI TRIBE</t>
  </si>
  <si>
    <t>TRIBE- COLUMBIA RIVER INTERTRIBAL FISH COMMISSION</t>
  </si>
  <si>
    <t>TRIBE- SPOKANE TRIBE OF INDIANS</t>
  </si>
  <si>
    <t>TRIBE- COEUR D'ALENE TRIBE OF IDAHO</t>
  </si>
  <si>
    <t>TRIBE- KALISPEL TRIBE OF INDIANS</t>
  </si>
  <si>
    <t>TRIBE- SHOSHONE-BANNOCK TRIBES</t>
  </si>
  <si>
    <t>TRIBE- CONFEDERATED TRIBES OF WARM SPRINGS</t>
  </si>
  <si>
    <t>TRIBE- SHOSHONE-PAUITE TRIBES</t>
  </si>
  <si>
    <t>TRIBE- BURNS PAIUTE TRIBE</t>
  </si>
  <si>
    <t>TRIBE- SALISH AND KOOTENAI TRIBES CONFEDERATED TRIBES</t>
  </si>
  <si>
    <t>TRIBE- UPPER COLUMBIA UNITED TRIBES (UCUT)</t>
  </si>
  <si>
    <t>TRIBE- UPPER SNAKE RIVER TRIBES FOUNDATION</t>
  </si>
  <si>
    <t>TRIBE- COWLITZ INDIAN TRIBE</t>
  </si>
  <si>
    <t>TRIBE- CONFEDERATED TRIBES OF GRAND RONDE</t>
  </si>
  <si>
    <t>TRIBE- CONFEDERATED TRIBES OF SILETZ INDIANS</t>
  </si>
  <si>
    <t>INTERSTATE- PACIFIC STATES MARINE FISHERIES COMMISSION</t>
  </si>
  <si>
    <t>OTHER- NATIONAL FISH &amp; WILDLIFE FOUNDATION</t>
  </si>
  <si>
    <t>OTHER- UTILITY</t>
  </si>
  <si>
    <t>Figure 10: Land Purchases Costs for Fish and Wildlife, FY2023</t>
  </si>
  <si>
    <t>Columbia Land Trust</t>
  </si>
  <si>
    <t>Colville Confederated Tribes</t>
  </si>
  <si>
    <t>Confederated Tribes of the Warm Springs</t>
  </si>
  <si>
    <t>Idaho Department of Fish and Game (IDFG)</t>
  </si>
  <si>
    <t>Idaho Office of Species Conservation</t>
  </si>
  <si>
    <t>Kalispel Tribe</t>
  </si>
  <si>
    <t>Kootenai Tribe</t>
  </si>
  <si>
    <t>Lower Columbia Estuary Partnership (LCEP)</t>
  </si>
  <si>
    <t>Montana Fish, Wildlife and Parks (MFWP)</t>
  </si>
  <si>
    <t>Nature Conservancy</t>
  </si>
  <si>
    <t>Nez Perce Tribe</t>
  </si>
  <si>
    <t>Oregon Department Of Fish and Wildlife (ODFW)</t>
  </si>
  <si>
    <t>Oregon Watershed Enhancement Board</t>
  </si>
  <si>
    <t>Salish and Kootenai Confederated Tribes</t>
  </si>
  <si>
    <t>Shoshone-Bannock Tribes</t>
  </si>
  <si>
    <t>Shoshone-Paiute Tribes</t>
  </si>
  <si>
    <t>Umatilla Confederated Tribes (CTUIR)</t>
  </si>
  <si>
    <t>Washington Department of Fish and Wildlife (WDFW)</t>
  </si>
  <si>
    <t>Yakama Confederated Tribes</t>
  </si>
  <si>
    <t>Notes</t>
  </si>
  <si>
    <t>1) Expenditures are reported for the project proponent under which the acquisition was funded (may/may not be the land manager)</t>
  </si>
  <si>
    <t>2) Values above include bank fees, permits, etc. Starting in FY2013, land acquisition values may include stewardship expenses for long-term operations and maintenance (O&amp;M.) Stewardship expenses represent a one-time payment for O&amp;M in perpetuity.</t>
  </si>
  <si>
    <t>Values to chart (skipping bottom 1% or so)</t>
  </si>
  <si>
    <t>Oregon Department Of Fish and Wildlife</t>
  </si>
  <si>
    <t>Idaho Department of Fish and Game</t>
  </si>
  <si>
    <t>Lower Columbia Estuary Partnership</t>
  </si>
  <si>
    <t>As of FY 2019 report (Feb 2020), this chart is no longer included</t>
  </si>
  <si>
    <t>Table/Figure 12: Cumulative expenses 1978-2018, by Major Spending Area</t>
  </si>
  <si>
    <t>1978-80</t>
  </si>
  <si>
    <t>match?</t>
  </si>
  <si>
    <t>Power Purchases</t>
  </si>
  <si>
    <t>Forgone Revenues</t>
  </si>
  <si>
    <t>Reimbursable Expenses</t>
  </si>
  <si>
    <t>Direct Program</t>
  </si>
  <si>
    <t>Fixed Expenses</t>
  </si>
  <si>
    <t>Totals</t>
  </si>
  <si>
    <t>(For subtitle calculations only:)</t>
  </si>
  <si>
    <t>Total Capital Investments (row 7)</t>
  </si>
  <si>
    <t>Total Credits (row 33)</t>
  </si>
  <si>
    <t>Power Purchases (row 27)</t>
  </si>
  <si>
    <t>y</t>
  </si>
  <si>
    <t>Forgone Revenues (row 26)</t>
  </si>
  <si>
    <t>Reimbursable Expenses (row 17</t>
  </si>
  <si>
    <t>Direct Program (row 9)</t>
  </si>
  <si>
    <t>Fixed Expenses (row 23)</t>
  </si>
  <si>
    <t>Subtitle (change this to point to current FY)</t>
  </si>
  <si>
    <t>Direct Program chart</t>
  </si>
  <si>
    <t>◄ also edit 2nd</t>
  </si>
  <si>
    <t>axis titles with</t>
  </si>
  <si>
    <t>current FY data</t>
  </si>
  <si>
    <t>Note: Create legend for this chart in InDesign so that the top-to-bottom order matches (Excel reverses it)</t>
  </si>
  <si>
    <t xml:space="preserve"> Total Cost of BPA Fish &amp; Wildlife Actions (millions of $)</t>
  </si>
  <si>
    <t>COST ELEMENT</t>
  </si>
  <si>
    <t xml:space="preserve"> 1978-1980</t>
  </si>
  <si>
    <t xml:space="preserve"> 1981</t>
  </si>
  <si>
    <t xml:space="preserve"> 1982</t>
  </si>
  <si>
    <t xml:space="preserve"> 1983</t>
  </si>
  <si>
    <t xml:space="preserve"> 1984</t>
  </si>
  <si>
    <t xml:space="preserve"> 1985</t>
  </si>
  <si>
    <t xml:space="preserve"> 1986</t>
  </si>
  <si>
    <t xml:space="preserve"> 1987</t>
  </si>
  <si>
    <t xml:space="preserve"> 1988</t>
  </si>
  <si>
    <t xml:space="preserve"> 1989</t>
  </si>
  <si>
    <t xml:space="preserve"> 1990</t>
  </si>
  <si>
    <t xml:space="preserve"> 1991</t>
  </si>
  <si>
    <r>
      <t xml:space="preserve">CAPITAL  INVESTMENTS </t>
    </r>
    <r>
      <rPr>
        <b/>
        <u/>
        <vertAlign val="superscript"/>
        <sz val="10"/>
        <rFont val="Arial"/>
        <family val="2"/>
      </rPr>
      <t xml:space="preserve"> 1/</t>
    </r>
  </si>
  <si>
    <t xml:space="preserve">         BPA  FISH AND WILDLIFE  </t>
  </si>
  <si>
    <t xml:space="preserve">         BPA  SOFTWARE DEVELOPMENT expenses </t>
  </si>
  <si>
    <t xml:space="preserve">         ASSOCIATED PROJECTS (FEDERAL HYDRO) </t>
  </si>
  <si>
    <t xml:space="preserve">     TOTAL  CAPITAL  INVESTMENTS</t>
  </si>
  <si>
    <t>PROGRAM EXPENSES</t>
  </si>
  <si>
    <t xml:space="preserve">BPA  DIRECT FISH AND WILDLIFE PROGRAM  </t>
  </si>
  <si>
    <t>FISH &amp; WILDLIFE SOFTWARE EXPENSE expenses</t>
  </si>
  <si>
    <r>
      <t xml:space="preserve">SUPPLEMENTAL MITIGATION PROGRAM EXPENSES </t>
    </r>
    <r>
      <rPr>
        <b/>
        <vertAlign val="superscript"/>
        <sz val="10"/>
        <rFont val="Arial"/>
        <family val="2"/>
      </rPr>
      <t>2/</t>
    </r>
  </si>
  <si>
    <r>
      <t xml:space="preserve">REIMBURSABLE/DIRECT-FUNDED PROJECTS </t>
    </r>
    <r>
      <rPr>
        <b/>
        <vertAlign val="superscript"/>
        <sz val="10"/>
        <rFont val="Arial"/>
        <family val="2"/>
      </rPr>
      <t>3/</t>
    </r>
  </si>
  <si>
    <t xml:space="preserve">        O &amp; M LOWER SNAKE RIVER HATCHERIES</t>
  </si>
  <si>
    <t xml:space="preserve">        O &amp; M CORPS OF ENGINEERS</t>
  </si>
  <si>
    <t xml:space="preserve">        O &amp; M BUREAU OF RECLAMATION</t>
  </si>
  <si>
    <t xml:space="preserve">        NW POWER AND CONSERVATION COUNCIL ALLOCATED @ 50%</t>
  </si>
  <si>
    <t>SUBTOTAL (REIMB/DIRECT-FUNDED)</t>
  </si>
  <si>
    <t xml:space="preserve">      TOTAL OPERATING EXPENSES</t>
  </si>
  <si>
    <r>
      <t xml:space="preserve">PROGRAM RELATED FIXED EXPENSES   </t>
    </r>
    <r>
      <rPr>
        <b/>
        <vertAlign val="superscript"/>
        <sz val="10"/>
        <rFont val="Arial"/>
        <family val="2"/>
      </rPr>
      <t>4/</t>
    </r>
  </si>
  <si>
    <t xml:space="preserve">         INTEREST EXPENSE  </t>
  </si>
  <si>
    <t xml:space="preserve">        AMORTIZATION EXPENSE  </t>
  </si>
  <si>
    <t xml:space="preserve">        DEPRECIATION EXPENSE  </t>
  </si>
  <si>
    <t xml:space="preserve">    TOTAL FIXED EXPENSES</t>
  </si>
  <si>
    <t xml:space="preserve"> GRAND TOTAL PROGRAM  EXPENSES</t>
  </si>
  <si>
    <t xml:space="preserve">FORGONE REVENUES AND POWER PURCHASES </t>
  </si>
  <si>
    <t xml:space="preserve">BPA POWER PURCH. FOR FISH ENHANCEMENT  </t>
  </si>
  <si>
    <t>TOTAL FORGONE REVENUES AND POWER PURCHASES</t>
  </si>
  <si>
    <t>TOTAL PROGRAM EXPENSES, FORGONE REVENUES, &amp; POWER PURCHASES</t>
  </si>
  <si>
    <t>CREDITS</t>
  </si>
  <si>
    <t>4(h)(10)(C)</t>
  </si>
  <si>
    <t>FISH COST CONTINGENCY FUND (Fund depleted in 2003)</t>
  </si>
  <si>
    <t>TOTAL CREDITS</t>
  </si>
  <si>
    <t>This information has been made publicly available by BPA on 3/25/2008.  The figures shown are consistent with audited actuals that contain Agency approved financial information, except for forgone revenues and power purchases which are estimates and do not contain Agency approved financial information</t>
  </si>
  <si>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 below.</t>
  </si>
  <si>
    <t xml:space="preserve">4/  "Fixed Expenses" include depreciation, amortization and interest on investments on the Corps of Engineers' projects, and amortization and interest on the investments associated with BPA's direct Fish and Wildlife Program.                         
</t>
  </si>
  <si>
    <r>
      <t>Corps of Engineers O&amp;M (est.)</t>
    </r>
    <r>
      <rPr>
        <vertAlign val="superscript"/>
        <sz val="11"/>
        <color theme="1"/>
        <rFont val="Calibri Light"/>
        <family val="2"/>
      </rPr>
      <t>2</t>
    </r>
  </si>
  <si>
    <r>
      <t>Interest Expense (est.)</t>
    </r>
    <r>
      <rPr>
        <vertAlign val="superscript"/>
        <sz val="11"/>
        <color theme="1"/>
        <rFont val="Calibri Light"/>
        <family val="2"/>
      </rPr>
      <t>3</t>
    </r>
  </si>
  <si>
    <t>Total reimbursable expenses</t>
  </si>
  <si>
    <t>Total fixed expenses</t>
  </si>
  <si>
    <t>Source: "BPA Costs Table" sheet</t>
  </si>
  <si>
    <r>
      <t>Species type</t>
    </r>
    <r>
      <rPr>
        <b/>
        <vertAlign val="superscript"/>
        <sz val="11"/>
        <color theme="0"/>
        <rFont val="Calibri Light"/>
        <family val="2"/>
      </rPr>
      <t>1</t>
    </r>
  </si>
  <si>
    <r>
      <t xml:space="preserve">FCRPS </t>
    </r>
    <r>
      <rPr>
        <b/>
        <vertAlign val="superscript"/>
        <sz val="11"/>
        <color theme="0"/>
        <rFont val="Calibri Light"/>
        <family val="2"/>
      </rPr>
      <t>1</t>
    </r>
  </si>
  <si>
    <r>
      <t xml:space="preserve">CRS </t>
    </r>
    <r>
      <rPr>
        <b/>
        <vertAlign val="superscript"/>
        <sz val="11"/>
        <color theme="0"/>
        <rFont val="Calibri Light"/>
        <family val="2"/>
      </rPr>
      <t>2</t>
    </r>
  </si>
  <si>
    <r>
      <t>Category</t>
    </r>
    <r>
      <rPr>
        <b/>
        <vertAlign val="superscript"/>
        <sz val="11"/>
        <color theme="0"/>
        <rFont val="Calibri Light"/>
        <family val="2"/>
      </rPr>
      <t>1</t>
    </r>
  </si>
  <si>
    <r>
      <t>Category</t>
    </r>
    <r>
      <rPr>
        <b/>
        <vertAlign val="superscript"/>
        <sz val="12"/>
        <color theme="0"/>
        <rFont val="Calibri Light"/>
        <family val="2"/>
      </rPr>
      <t>1</t>
    </r>
  </si>
  <si>
    <r>
      <t>Province</t>
    </r>
    <r>
      <rPr>
        <b/>
        <vertAlign val="superscript"/>
        <sz val="11"/>
        <color theme="0"/>
        <rFont val="Calibri Light"/>
        <family val="2"/>
      </rPr>
      <t>1</t>
    </r>
  </si>
  <si>
    <r>
      <t>State</t>
    </r>
    <r>
      <rPr>
        <b/>
        <vertAlign val="superscript"/>
        <sz val="12"/>
        <color theme="0"/>
        <rFont val="Calibri Light"/>
        <family val="2"/>
      </rPr>
      <t>1</t>
    </r>
  </si>
  <si>
    <r>
      <t xml:space="preserve">GRAND TOTAL </t>
    </r>
    <r>
      <rPr>
        <b/>
        <vertAlign val="superscript"/>
        <sz val="11"/>
        <color theme="1"/>
        <rFont val="Calibri Light"/>
        <family val="2"/>
      </rPr>
      <t>1</t>
    </r>
  </si>
  <si>
    <r>
      <t xml:space="preserve">Project Proponent(s) </t>
    </r>
    <r>
      <rPr>
        <b/>
        <vertAlign val="superscript"/>
        <sz val="11"/>
        <color theme="0"/>
        <rFont val="Calibri Light"/>
        <family val="2"/>
      </rPr>
      <t>1</t>
    </r>
  </si>
  <si>
    <r>
      <t>GRAND TOTAL</t>
    </r>
    <r>
      <rPr>
        <b/>
        <vertAlign val="superscript"/>
        <sz val="11"/>
        <color theme="1"/>
        <rFont val="Calibri Light"/>
        <family val="2"/>
      </rPr>
      <t xml:space="preserve"> 2</t>
    </r>
  </si>
  <si>
    <t>Interstate Compact</t>
  </si>
  <si>
    <t>University</t>
  </si>
  <si>
    <t>OTHER- PRIVATE/NON-PROFIT/OTHER</t>
  </si>
  <si>
    <t>OTHER- LAND ACQUISITIONS</t>
  </si>
  <si>
    <t>OTHER- LOCAL/SEMI GOVERNMENT</t>
  </si>
  <si>
    <r>
      <t>TOTAL PROGRAM</t>
    </r>
    <r>
      <rPr>
        <b/>
        <vertAlign val="superscript"/>
        <sz val="11"/>
        <color theme="1"/>
        <rFont val="Calibri Light"/>
        <family val="2"/>
      </rPr>
      <t xml:space="preserve"> 5</t>
    </r>
  </si>
  <si>
    <r>
      <t>BPA Overhead</t>
    </r>
    <r>
      <rPr>
        <vertAlign val="superscript"/>
        <sz val="11"/>
        <rFont val="Calibri Light"/>
        <family val="2"/>
      </rPr>
      <t xml:space="preserve"> 1</t>
    </r>
  </si>
  <si>
    <r>
      <t>Total Accord</t>
    </r>
    <r>
      <rPr>
        <vertAlign val="superscript"/>
        <sz val="11"/>
        <rFont val="Calibri Light"/>
        <family val="2"/>
      </rPr>
      <t xml:space="preserve"> 2</t>
    </r>
  </si>
  <si>
    <r>
      <t>G&amp;A</t>
    </r>
    <r>
      <rPr>
        <vertAlign val="superscript"/>
        <sz val="11"/>
        <rFont val="Calibri Light"/>
        <family val="2"/>
      </rPr>
      <t xml:space="preserve"> 3</t>
    </r>
  </si>
  <si>
    <r>
      <t>RDC</t>
    </r>
    <r>
      <rPr>
        <vertAlign val="superscript"/>
        <sz val="11"/>
        <rFont val="Calibri Light"/>
        <family val="2"/>
      </rPr>
      <t xml:space="preserve"> 4</t>
    </r>
  </si>
  <si>
    <r>
      <t>Total</t>
    </r>
    <r>
      <rPr>
        <b/>
        <vertAlign val="superscript"/>
        <sz val="11"/>
        <color theme="1"/>
        <rFont val="Calibri Light"/>
        <family val="2"/>
      </rPr>
      <t>2</t>
    </r>
  </si>
  <si>
    <t>1) Starting in 2008, spending by province is tracked in CB Fish based on where the contractor explicitly identified work location</t>
  </si>
  <si>
    <t>1) Starting in 2008, spending by province is tracked in CB Fish based on where the contractor explicitly identified work location.</t>
  </si>
  <si>
    <t>*</t>
  </si>
  <si>
    <t>1)</t>
  </si>
  <si>
    <t>2)</t>
  </si>
  <si>
    <t>3)</t>
  </si>
  <si>
    <t>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annual expenses associated with these investments are included in "Program-Related Fixed Expenses".</t>
  </si>
  <si>
    <t>"Reimbursable/Direct-Funded Projects" includes the portion of expenses BPA pays to or on behalf of other entities that is determined to be for fish and wildlife purposes.</t>
  </si>
  <si>
    <t xml:space="preserve">"Fixed Expenses" include depreciation, amortization and interest on investments on the Corps of Engineers' projects, and amortization and interest on the investments associated with BPA's direct Fish and Wildlife Program.           
</t>
  </si>
  <si>
    <t>Forgone Revenue (est.)*</t>
  </si>
  <si>
    <t>FORGONE REVENUES *</t>
  </si>
  <si>
    <t xml:space="preserve">2/  Includes High Priority and Action Plan Expenses and other supplemental programs. </t>
  </si>
  <si>
    <t>3/  "Reimbursable/Direct-Funded Projects" includes the portion of costs BPA pays to or on behalf of other entities that is determined to be for fish and wildlife purposes.</t>
  </si>
  <si>
    <t>Graphs and tables used in the FY2023 BPA Fish and Wildlife Expenditures Report</t>
  </si>
  <si>
    <t xml:space="preserve">*/   Please note that this dataset includes forgone revenue even though it is an estimate of lost revenue and not an actual expenditure. Forgone revenue is defined as forgone hydropower sales revenue that results from dam operations that benefit fish but reduce hydropower generation. Bonneville’s Fish and Wildlife Division considers forgone revenue a cost attributable to fish and wildlife mitigation. </t>
  </si>
  <si>
    <t xml:space="preserve">Please note that this dataset includes forgone revenue even though it is an estimate of lost revenue and not an actual expenditure. Forgone revenue is defined as forgone hydropower sales revenue that results from dam operations that benefit fish but reduce hydropower generation. Bonneville’s Fish and Wildlife Division considers forgone revenue a cost attributable to fish and wildlife mitigation. </t>
  </si>
  <si>
    <t xml:space="preserve">*/   Please note that this dataset includes foregon revenue even though it is an estimate of lost revenue and not an actual expenditure. Forgone revenue is defined as forgone hydropower sales revenue that results from dam operations that benefit fish but reduce hydropower generation. Bonneville’s Fish and Wildlife Division considers forgone revenue a cost attributable to fish and wildlife mitigation.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</si>
</sst>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
    <numFmt numFmtId="167" formatCode="&quot;$&quot;#.0,,\ &quot;million&quot;"/>
    <numFmt numFmtId="168" formatCode="_(* #,##0.0_);_(* \(#,##0.0\);_(* &quot;-&quot;??_);_(@_)"/>
    <numFmt numFmtId="169" formatCode="0.0_);\(0.0\)"/>
    <numFmt numFmtId="170" formatCode="0.000"/>
    <numFmt numFmtId="171" formatCode="_(* #,##0_);_(* \(#,##0\);_(* &quot;-&quot;??_);_(@_)"/>
    <numFmt numFmtId="172" formatCode="0_);\(0\)"/>
    <numFmt numFmtId="173" formatCode="0.0"/>
    <numFmt numFmtId="174" formatCode="_(* #,##0.0_);_(* \(#,##0.0\);_(* &quot;-&quot;?_);_(@_)"/>
    <numFmt numFmtId="175" formatCode="&quot;$&quot;#.#,,&quot;M&quot;"/>
  </numFmts>
  <fonts count="81">
    <font>
      <sz val="10"/>
      <name val="Helv"/>
    </font>
    <font>
      <sz val="11"/>
      <color theme="1"/>
      <name val="Calibri"/>
      <family val="2"/>
      <scheme val="minor"/>
    </font>
    <font>
      <sz val="10"/>
      <name val="Helv"/>
    </font>
    <font>
      <sz val="10"/>
      <name val="Arial"/>
      <family val="2"/>
    </font>
    <font>
      <sz val="12"/>
      <name val="Times New Roman"/>
      <family val="1"/>
    </font>
    <font>
      <b/>
      <sz val="10"/>
      <name val="Arial"/>
      <family val="2"/>
    </font>
    <font>
      <b/>
      <sz val="12"/>
      <name val="Century Gothic"/>
      <family val="2"/>
    </font>
    <font>
      <sz val="10"/>
      <name val="Arial"/>
      <family val="2"/>
    </font>
    <font>
      <sz val="10"/>
      <name val="Arial Unicode MS"/>
      <family val="2"/>
    </font>
    <font>
      <sz val="11"/>
      <color theme="1"/>
      <name val="Calibri"/>
      <family val="2"/>
      <scheme val="minor"/>
    </font>
    <font>
      <sz val="11"/>
      <color theme="1"/>
      <name val="Century Gothic"/>
      <family val="2"/>
    </font>
    <font>
      <sz val="11"/>
      <name val="Century Gothic"/>
      <family val="2"/>
    </font>
    <font>
      <sz val="10"/>
      <name val="Arial"/>
      <family val="2"/>
    </font>
    <font>
      <sz val="10"/>
      <name val="Century Gothic"/>
      <family val="2"/>
    </font>
    <font>
      <b/>
      <sz val="10"/>
      <name val="Century Gothic"/>
      <family val="2"/>
    </font>
    <font>
      <sz val="10"/>
      <name val="Arial"/>
      <family val="2"/>
    </font>
    <font>
      <b/>
      <sz val="10"/>
      <color rgb="FFC00000"/>
      <name val="Century Gothic"/>
      <family val="2"/>
    </font>
    <font>
      <sz val="11"/>
      <color rgb="FFC00000"/>
      <name val="Calibri"/>
      <family val="2"/>
      <scheme val="minor"/>
    </font>
    <font>
      <b/>
      <sz val="11"/>
      <color rgb="FFC00000"/>
      <name val="Calibri"/>
      <family val="2"/>
      <scheme val="minor"/>
    </font>
    <font>
      <b/>
      <sz val="11"/>
      <color rgb="FFFF0000"/>
      <name val="Calibri"/>
      <family val="2"/>
      <scheme val="minor"/>
    </font>
    <font>
      <b/>
      <sz val="11"/>
      <color theme="1"/>
      <name val="Calibri"/>
      <family val="2"/>
      <scheme val="minor"/>
    </font>
    <font>
      <sz val="10"/>
      <color rgb="FFFF0000"/>
      <name val="Arial"/>
      <family val="2"/>
    </font>
    <font>
      <b/>
      <sz val="10"/>
      <color rgb="FFFF0000"/>
      <name val="Arial"/>
      <family val="2"/>
    </font>
    <font>
      <sz val="9"/>
      <color indexed="81"/>
      <name val="Tahoma"/>
      <family val="2"/>
    </font>
    <font>
      <b/>
      <sz val="9"/>
      <color indexed="81"/>
      <name val="Tahoma"/>
      <family val="2"/>
    </font>
    <font>
      <b/>
      <sz val="20"/>
      <name val="Helv"/>
    </font>
    <font>
      <sz val="12"/>
      <name val="Comic Sans MS"/>
      <family val="4"/>
    </font>
    <font>
      <sz val="12"/>
      <name val="Arial"/>
      <family val="2"/>
    </font>
    <font>
      <b/>
      <sz val="14"/>
      <name val="Arial"/>
      <family val="2"/>
    </font>
    <font>
      <sz val="8"/>
      <color indexed="81"/>
      <name val="Tahoma"/>
      <family val="2"/>
    </font>
    <font>
      <b/>
      <sz val="8"/>
      <color indexed="81"/>
      <name val="Tahoma"/>
      <family val="2"/>
    </font>
    <font>
      <b/>
      <sz val="10"/>
      <name val="Comic Sans MS"/>
      <family val="4"/>
    </font>
    <font>
      <b/>
      <u/>
      <sz val="10"/>
      <name val="Arial"/>
      <family val="2"/>
    </font>
    <font>
      <b/>
      <u/>
      <vertAlign val="superscript"/>
      <sz val="10"/>
      <name val="Arial"/>
      <family val="2"/>
    </font>
    <font>
      <sz val="10"/>
      <name val="Comic Sans MS"/>
      <family val="4"/>
    </font>
    <font>
      <sz val="10"/>
      <color theme="1" tint="4.9989318521683403E-2"/>
      <name val="Arial"/>
      <family val="2"/>
    </font>
    <font>
      <sz val="10"/>
      <color indexed="12"/>
      <name val="Arial"/>
      <family val="2"/>
    </font>
    <font>
      <b/>
      <sz val="10"/>
      <color theme="1" tint="4.9989318521683403E-2"/>
      <name val="Arial"/>
      <family val="2"/>
    </font>
    <font>
      <b/>
      <vertAlign val="superscript"/>
      <sz val="10"/>
      <name val="Arial"/>
      <family val="2"/>
    </font>
    <font>
      <b/>
      <sz val="10"/>
      <color indexed="12"/>
      <name val="Arial"/>
      <family val="2"/>
    </font>
    <font>
      <sz val="10"/>
      <color indexed="10"/>
      <name val="Arial"/>
      <family val="2"/>
    </font>
    <font>
      <b/>
      <sz val="14"/>
      <name val="Helv"/>
    </font>
    <font>
      <b/>
      <sz val="12"/>
      <color theme="1"/>
      <name val="Calibri Light"/>
      <family val="2"/>
    </font>
    <font>
      <sz val="11"/>
      <color theme="1"/>
      <name val="Calibri Light"/>
      <family val="2"/>
    </font>
    <font>
      <sz val="12"/>
      <color theme="1"/>
      <name val="Calibri Light"/>
      <family val="2"/>
    </font>
    <font>
      <b/>
      <sz val="12"/>
      <name val="Calibri Light"/>
      <family val="2"/>
    </font>
    <font>
      <b/>
      <sz val="11"/>
      <color rgb="FFC00000"/>
      <name val="Calibri Light"/>
      <family val="2"/>
    </font>
    <font>
      <vertAlign val="superscript"/>
      <sz val="12"/>
      <color theme="1"/>
      <name val="Calibri Light"/>
      <family val="2"/>
    </font>
    <font>
      <sz val="11"/>
      <name val="Calibri Light"/>
      <family val="2"/>
    </font>
    <font>
      <sz val="10"/>
      <name val="Calibri Light"/>
      <family val="2"/>
    </font>
    <font>
      <b/>
      <sz val="11"/>
      <name val="Calibri Light"/>
      <family val="2"/>
    </font>
    <font>
      <sz val="12"/>
      <name val="Calibri Light"/>
      <family val="2"/>
    </font>
    <font>
      <b/>
      <sz val="11"/>
      <color theme="0"/>
      <name val="Calibri Light"/>
      <family val="2"/>
    </font>
    <font>
      <sz val="8"/>
      <name val="Calibri Light"/>
      <family val="2"/>
    </font>
    <font>
      <b/>
      <sz val="8"/>
      <name val="Calibri Light"/>
      <family val="2"/>
    </font>
    <font>
      <sz val="9"/>
      <name val="Calibri Light"/>
      <family val="2"/>
    </font>
    <font>
      <vertAlign val="superscript"/>
      <sz val="12"/>
      <name val="Calibri Light"/>
      <family val="2"/>
    </font>
    <font>
      <u/>
      <sz val="12"/>
      <name val="Calibri Light"/>
      <family val="2"/>
    </font>
    <font>
      <vertAlign val="superscript"/>
      <sz val="11"/>
      <name val="Calibri Light"/>
      <family val="2"/>
    </font>
    <font>
      <b/>
      <i/>
      <sz val="11"/>
      <name val="Calibri Light"/>
      <family val="2"/>
    </font>
    <font>
      <b/>
      <sz val="11"/>
      <color theme="5"/>
      <name val="Calibri Light"/>
      <family val="2"/>
    </font>
    <font>
      <b/>
      <sz val="11"/>
      <color theme="1"/>
      <name val="Calibri Light"/>
      <family val="2"/>
    </font>
    <font>
      <i/>
      <sz val="8"/>
      <name val="Calibri Light"/>
      <family val="2"/>
    </font>
    <font>
      <b/>
      <sz val="14"/>
      <color theme="1"/>
      <name val="Calibri Light"/>
      <family val="2"/>
    </font>
    <font>
      <b/>
      <sz val="11"/>
      <color rgb="FFFF0000"/>
      <name val="Calibri Light"/>
      <family val="2"/>
    </font>
    <font>
      <b/>
      <sz val="12"/>
      <color rgb="FFFF0000"/>
      <name val="Calibri Light"/>
      <family val="2"/>
    </font>
    <font>
      <b/>
      <i/>
      <sz val="12"/>
      <name val="Calibri Light"/>
      <family val="2"/>
    </font>
    <font>
      <b/>
      <sz val="8"/>
      <color theme="1"/>
      <name val="Calibri"/>
      <family val="2"/>
      <scheme val="minor"/>
    </font>
    <font>
      <i/>
      <sz val="11"/>
      <color theme="1"/>
      <name val="Calibri Light"/>
      <family val="2"/>
    </font>
    <font>
      <b/>
      <i/>
      <sz val="11"/>
      <color theme="0"/>
      <name val="Calibri Light"/>
      <family val="2"/>
    </font>
    <font>
      <b/>
      <sz val="14"/>
      <name val="Calibri Light"/>
      <family val="2"/>
    </font>
    <font>
      <b/>
      <vertAlign val="superscript"/>
      <sz val="11"/>
      <color theme="0"/>
      <name val="Calibri Light"/>
      <family val="2"/>
    </font>
    <font>
      <vertAlign val="superscript"/>
      <sz val="11"/>
      <color theme="1"/>
      <name val="Calibri Light"/>
      <family val="2"/>
    </font>
    <font>
      <b/>
      <vertAlign val="superscript"/>
      <sz val="11"/>
      <color theme="1"/>
      <name val="Calibri Light"/>
      <family val="2"/>
    </font>
    <font>
      <b/>
      <vertAlign val="superscript"/>
      <sz val="11"/>
      <name val="Calibri Light"/>
      <family val="2"/>
    </font>
    <font>
      <sz val="14"/>
      <name val="Calibri Light"/>
      <family val="2"/>
    </font>
    <font>
      <i/>
      <sz val="11"/>
      <name val="Calibri Light"/>
      <family val="2"/>
    </font>
    <font>
      <u/>
      <sz val="10"/>
      <color theme="10"/>
      <name val="Helv"/>
    </font>
    <font>
      <u/>
      <sz val="11"/>
      <color theme="4" tint="-0.499984740745262"/>
      <name val="Calibri Light"/>
      <family val="2"/>
    </font>
    <font>
      <b/>
      <sz val="12"/>
      <color theme="0"/>
      <name val="Calibri Light"/>
      <family val="2"/>
    </font>
    <font>
      <b/>
      <vertAlign val="superscript"/>
      <sz val="12"/>
      <color theme="0"/>
      <name val="Calibri Light"/>
      <family val="2"/>
    </font>
  </fonts>
  <fills count="19">
    <fill>
      <patternFill patternType="none"/>
    </fill>
    <fill>
      <patternFill patternType="gray125"/>
    </fill>
    <fill>
      <patternFill patternType="solid">
        <fgColor rgb="FFFFFFCC"/>
      </patternFill>
    </fill>
    <fill>
      <patternFill patternType="solid">
        <fgColor rgb="FF9BBB59"/>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9"/>
        <bgColor indexed="64"/>
      </patternFill>
    </fill>
    <fill>
      <patternFill patternType="solid">
        <fgColor theme="0" tint="-0.14999847407452621"/>
        <bgColor indexed="64"/>
      </patternFill>
    </fill>
    <fill>
      <patternFill patternType="solid">
        <fgColor indexed="45"/>
        <bgColor indexed="64"/>
      </patternFill>
    </fill>
    <fill>
      <patternFill patternType="solid">
        <fgColor indexed="44"/>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0.249977111117893"/>
        <bgColor indexed="64"/>
      </patternFill>
    </fill>
    <fill>
      <patternFill patternType="solid">
        <fgColor rgb="FFFFFF66"/>
        <bgColor indexed="64"/>
      </patternFill>
    </fill>
    <fill>
      <patternFill patternType="solid">
        <fgColor theme="0"/>
        <bgColor indexed="64"/>
      </patternFill>
    </fill>
    <fill>
      <patternFill patternType="solid">
        <fgColor theme="6" tint="-0.249977111117893"/>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right/>
      <top style="thin">
        <color indexed="64"/>
      </top>
      <bottom style="double">
        <color indexed="64"/>
      </bottom>
      <diagonal/>
    </border>
  </borders>
  <cellStyleXfs count="24">
    <xf numFmtId="0" fontId="0" fillId="0" borderId="0"/>
    <xf numFmtId="9" fontId="2" fillId="0" borderId="0" applyFont="0" applyFill="0" applyBorder="0" applyAlignment="0" applyProtection="0"/>
    <xf numFmtId="0" fontId="3" fillId="0" borderId="0"/>
    <xf numFmtId="0" fontId="4" fillId="0" borderId="0"/>
    <xf numFmtId="0" fontId="3" fillId="0" borderId="0"/>
    <xf numFmtId="44" fontId="3" fillId="0" borderId="0" applyFont="0" applyFill="0" applyBorder="0" applyAlignment="0" applyProtection="0"/>
    <xf numFmtId="0" fontId="7" fillId="0" borderId="0"/>
    <xf numFmtId="0" fontId="8" fillId="0" borderId="0"/>
    <xf numFmtId="0" fontId="9" fillId="0" borderId="0"/>
    <xf numFmtId="0" fontId="9" fillId="2" borderId="4" applyNumberFormat="0" applyFont="0" applyAlignment="0" applyProtection="0"/>
    <xf numFmtId="0" fontId="7" fillId="0" borderId="0"/>
    <xf numFmtId="44" fontId="7" fillId="0" borderId="0" applyFont="0" applyFill="0" applyBorder="0" applyAlignment="0" applyProtection="0"/>
    <xf numFmtId="0" fontId="3" fillId="0" borderId="0"/>
    <xf numFmtId="0" fontId="3" fillId="0" borderId="0"/>
    <xf numFmtId="43" fontId="2" fillId="0" borderId="0" applyFont="0" applyFill="0" applyBorder="0" applyAlignment="0" applyProtection="0"/>
    <xf numFmtId="0" fontId="2" fillId="0" borderId="0"/>
    <xf numFmtId="43" fontId="9" fillId="0" borderId="0" applyFont="0" applyFill="0" applyBorder="0" applyAlignment="0" applyProtection="0"/>
    <xf numFmtId="0" fontId="12" fillId="0" borderId="0"/>
    <xf numFmtId="0" fontId="15" fillId="0" borderId="0"/>
    <xf numFmtId="0" fontId="3" fillId="0" borderId="0"/>
    <xf numFmtId="0" fontId="20" fillId="0" borderId="35" applyNumberFormat="0" applyFill="0" applyAlignment="0" applyProtection="0"/>
    <xf numFmtId="0" fontId="3" fillId="0" borderId="0"/>
    <xf numFmtId="0" fontId="1" fillId="0" borderId="0"/>
    <xf numFmtId="0" fontId="77" fillId="0" borderId="0" applyNumberFormat="0" applyFill="0" applyBorder="0" applyAlignment="0" applyProtection="0"/>
  </cellStyleXfs>
  <cellXfs count="412">
    <xf numFmtId="0" fontId="0" fillId="0" borderId="0" xfId="0"/>
    <xf numFmtId="0" fontId="6" fillId="0" borderId="0" xfId="6" applyFont="1" applyAlignment="1">
      <alignment vertical="top"/>
    </xf>
    <xf numFmtId="0" fontId="3" fillId="0" borderId="0" xfId="2"/>
    <xf numFmtId="0" fontId="9" fillId="0" borderId="0" xfId="8"/>
    <xf numFmtId="0" fontId="13" fillId="0" borderId="0" xfId="2" applyFont="1"/>
    <xf numFmtId="168" fontId="13" fillId="0" borderId="0" xfId="14" applyNumberFormat="1" applyFont="1"/>
    <xf numFmtId="0" fontId="14" fillId="0" borderId="0" xfId="2" applyFont="1"/>
    <xf numFmtId="0" fontId="14" fillId="0" borderId="0" xfId="2" applyFont="1" applyAlignment="1">
      <alignment horizontal="right"/>
    </xf>
    <xf numFmtId="43" fontId="13" fillId="0" borderId="0" xfId="2" applyNumberFormat="1" applyFont="1"/>
    <xf numFmtId="168" fontId="13" fillId="0" borderId="0" xfId="2" applyNumberFormat="1" applyFont="1"/>
    <xf numFmtId="0" fontId="16" fillId="0" borderId="0" xfId="2" applyFont="1"/>
    <xf numFmtId="168" fontId="13" fillId="0" borderId="0" xfId="14" applyNumberFormat="1" applyFont="1" applyFill="1"/>
    <xf numFmtId="0" fontId="17" fillId="0" borderId="0" xfId="8" applyFont="1" applyAlignment="1">
      <alignment horizontal="right"/>
    </xf>
    <xf numFmtId="0" fontId="18" fillId="0" borderId="0" xfId="2" applyFont="1"/>
    <xf numFmtId="0" fontId="19" fillId="0" borderId="0" xfId="2" applyFont="1"/>
    <xf numFmtId="0" fontId="13" fillId="0" borderId="0" xfId="2" quotePrefix="1" applyFont="1"/>
    <xf numFmtId="0" fontId="22" fillId="0" borderId="0" xfId="2" applyFont="1"/>
    <xf numFmtId="0" fontId="21" fillId="0" borderId="0" xfId="2" applyFont="1"/>
    <xf numFmtId="168" fontId="3" fillId="0" borderId="0" xfId="2" applyNumberFormat="1"/>
    <xf numFmtId="0" fontId="25" fillId="0" borderId="0" xfId="15" applyFont="1" applyAlignment="1">
      <alignment horizontal="left"/>
    </xf>
    <xf numFmtId="170" fontId="26" fillId="0" borderId="0" xfId="15" applyNumberFormat="1" applyFont="1" applyAlignment="1">
      <alignment horizontal="center"/>
    </xf>
    <xf numFmtId="170" fontId="26" fillId="0" borderId="0" xfId="15" applyNumberFormat="1" applyFont="1"/>
    <xf numFmtId="169" fontId="26" fillId="0" borderId="0" xfId="15" applyNumberFormat="1" applyFont="1"/>
    <xf numFmtId="169" fontId="27" fillId="0" borderId="0" xfId="15" applyNumberFormat="1" applyFont="1" applyAlignment="1">
      <alignment wrapText="1"/>
    </xf>
    <xf numFmtId="169" fontId="27" fillId="0" borderId="0" xfId="15" applyNumberFormat="1" applyFont="1"/>
    <xf numFmtId="172" fontId="5" fillId="0" borderId="9" xfId="15" applyNumberFormat="1" applyFont="1" applyBorder="1" applyAlignment="1">
      <alignment horizontal="center" wrapText="1"/>
    </xf>
    <xf numFmtId="172" fontId="5" fillId="0" borderId="10" xfId="15" applyNumberFormat="1" applyFont="1" applyBorder="1" applyAlignment="1">
      <alignment horizontal="center" wrapText="1"/>
    </xf>
    <xf numFmtId="172" fontId="5" fillId="0" borderId="11" xfId="15" applyNumberFormat="1" applyFont="1" applyBorder="1" applyAlignment="1">
      <alignment horizontal="center" wrapText="1"/>
    </xf>
    <xf numFmtId="172" fontId="5" fillId="0" borderId="0" xfId="15" applyNumberFormat="1" applyFont="1" applyAlignment="1">
      <alignment horizontal="center" wrapText="1"/>
    </xf>
    <xf numFmtId="172" fontId="31" fillId="0" borderId="0" xfId="15" applyNumberFormat="1" applyFont="1" applyAlignment="1">
      <alignment horizontal="center" wrapText="1"/>
    </xf>
    <xf numFmtId="169" fontId="32" fillId="0" borderId="12" xfId="15" applyNumberFormat="1" applyFont="1" applyBorder="1" applyAlignment="1">
      <alignment horizontal="center"/>
    </xf>
    <xf numFmtId="169" fontId="3" fillId="0" borderId="13" xfId="15" applyNumberFormat="1" applyFont="1" applyBorder="1"/>
    <xf numFmtId="169" fontId="3" fillId="0" borderId="14" xfId="15" applyNumberFormat="1" applyFont="1" applyBorder="1"/>
    <xf numFmtId="173" fontId="5" fillId="0" borderId="15" xfId="15" applyNumberFormat="1" applyFont="1" applyBorder="1" applyAlignment="1">
      <alignment horizontal="center" wrapText="1"/>
    </xf>
    <xf numFmtId="169" fontId="34" fillId="0" borderId="0" xfId="15" applyNumberFormat="1" applyFont="1"/>
    <xf numFmtId="169" fontId="3" fillId="0" borderId="16" xfId="15" applyNumberFormat="1" applyFont="1" applyBorder="1"/>
    <xf numFmtId="174" fontId="3" fillId="0" borderId="15" xfId="15" applyNumberFormat="1" applyFont="1" applyBorder="1"/>
    <xf numFmtId="169" fontId="3" fillId="0" borderId="1" xfId="15" applyNumberFormat="1" applyFont="1" applyBorder="1"/>
    <xf numFmtId="169" fontId="3" fillId="0" borderId="15" xfId="15" applyNumberFormat="1" applyFont="1" applyBorder="1"/>
    <xf numFmtId="169" fontId="35" fillId="0" borderId="15" xfId="15" applyNumberFormat="1" applyFont="1" applyBorder="1" applyProtection="1">
      <protection locked="0"/>
    </xf>
    <xf numFmtId="169" fontId="36" fillId="0" borderId="15" xfId="15" applyNumberFormat="1" applyFont="1" applyBorder="1" applyProtection="1">
      <protection locked="0"/>
    </xf>
    <xf numFmtId="169" fontId="3" fillId="0" borderId="17" xfId="15" applyNumberFormat="1" applyFont="1" applyBorder="1"/>
    <xf numFmtId="174" fontId="3" fillId="0" borderId="18" xfId="15" applyNumberFormat="1" applyFont="1" applyBorder="1"/>
    <xf numFmtId="169" fontId="3" fillId="0" borderId="19" xfId="15" applyNumberFormat="1" applyFont="1" applyBorder="1"/>
    <xf numFmtId="169" fontId="3" fillId="0" borderId="20" xfId="15" applyNumberFormat="1" applyFont="1" applyBorder="1"/>
    <xf numFmtId="169" fontId="35" fillId="0" borderId="20" xfId="15" applyNumberFormat="1" applyFont="1" applyBorder="1" applyProtection="1">
      <protection locked="0"/>
    </xf>
    <xf numFmtId="169" fontId="36" fillId="0" borderId="20" xfId="15" applyNumberFormat="1" applyFont="1" applyBorder="1" applyProtection="1">
      <protection locked="0"/>
    </xf>
    <xf numFmtId="169" fontId="5" fillId="0" borderId="9" xfId="15" applyNumberFormat="1" applyFont="1" applyBorder="1" applyAlignment="1">
      <alignment horizontal="right"/>
    </xf>
    <xf numFmtId="174" fontId="5" fillId="0" borderId="10" xfId="15" applyNumberFormat="1" applyFont="1" applyBorder="1"/>
    <xf numFmtId="174" fontId="5" fillId="0" borderId="11" xfId="15" applyNumberFormat="1" applyFont="1" applyBorder="1"/>
    <xf numFmtId="174" fontId="37" fillId="0" borderId="11" xfId="15" applyNumberFormat="1" applyFont="1" applyBorder="1"/>
    <xf numFmtId="169" fontId="31" fillId="0" borderId="0" xfId="15" applyNumberFormat="1" applyFont="1"/>
    <xf numFmtId="174" fontId="3" fillId="0" borderId="13" xfId="15" applyNumberFormat="1" applyFont="1" applyBorder="1"/>
    <xf numFmtId="169" fontId="3" fillId="0" borderId="21" xfId="15" applyNumberFormat="1" applyFont="1" applyBorder="1"/>
    <xf numFmtId="173" fontId="5" fillId="0" borderId="22" xfId="15" applyNumberFormat="1" applyFont="1" applyBorder="1" applyAlignment="1">
      <alignment horizontal="center" wrapText="1"/>
    </xf>
    <xf numFmtId="173" fontId="37" fillId="0" borderId="22" xfId="15" applyNumberFormat="1" applyFont="1" applyBorder="1" applyAlignment="1">
      <alignment horizontal="center" wrapText="1"/>
    </xf>
    <xf numFmtId="169" fontId="5" fillId="0" borderId="16" xfId="15" applyNumberFormat="1" applyFont="1" applyBorder="1"/>
    <xf numFmtId="173" fontId="37" fillId="0" borderId="15" xfId="15" applyNumberFormat="1" applyFont="1" applyBorder="1" applyAlignment="1">
      <alignment horizontal="center" wrapText="1"/>
    </xf>
    <xf numFmtId="173" fontId="39" fillId="0" borderId="15" xfId="15" applyNumberFormat="1" applyFont="1" applyBorder="1" applyAlignment="1">
      <alignment horizontal="center" wrapText="1"/>
    </xf>
    <xf numFmtId="169" fontId="3" fillId="0" borderId="23" xfId="15" applyNumberFormat="1" applyFont="1" applyBorder="1"/>
    <xf numFmtId="169" fontId="35" fillId="0" borderId="23" xfId="15" applyNumberFormat="1" applyFont="1" applyBorder="1" applyProtection="1">
      <protection locked="0"/>
    </xf>
    <xf numFmtId="169" fontId="40" fillId="0" borderId="23" xfId="15" applyNumberFormat="1" applyFont="1" applyBorder="1" applyProtection="1">
      <protection locked="0"/>
    </xf>
    <xf numFmtId="173" fontId="40" fillId="0" borderId="23" xfId="15" applyNumberFormat="1" applyFont="1" applyBorder="1" applyProtection="1">
      <protection locked="0"/>
    </xf>
    <xf numFmtId="169" fontId="3" fillId="0" borderId="17" xfId="15" applyNumberFormat="1" applyFont="1" applyBorder="1" applyAlignment="1">
      <alignment horizontal="right"/>
    </xf>
    <xf numFmtId="174" fontId="3" fillId="0" borderId="24" xfId="15" applyNumberFormat="1" applyFont="1" applyBorder="1"/>
    <xf numFmtId="174" fontId="3" fillId="0" borderId="25" xfId="15" applyNumberFormat="1" applyFont="1" applyBorder="1"/>
    <xf numFmtId="174" fontId="35" fillId="0" borderId="25" xfId="15" applyNumberFormat="1" applyFont="1" applyBorder="1"/>
    <xf numFmtId="43" fontId="5" fillId="0" borderId="11" xfId="15" applyNumberFormat="1" applyFont="1" applyBorder="1"/>
    <xf numFmtId="169" fontId="31" fillId="0" borderId="26" xfId="15" applyNumberFormat="1" applyFont="1" applyBorder="1"/>
    <xf numFmtId="169" fontId="5" fillId="0" borderId="12" xfId="15" applyNumberFormat="1" applyFont="1" applyBorder="1"/>
    <xf numFmtId="169" fontId="3" fillId="0" borderId="16" xfId="15" quotePrefix="1" applyNumberFormat="1" applyFont="1" applyBorder="1" applyAlignment="1">
      <alignment horizontal="left"/>
    </xf>
    <xf numFmtId="169" fontId="3" fillId="0" borderId="17" xfId="15" quotePrefix="1" applyNumberFormat="1" applyFont="1" applyBorder="1" applyAlignment="1">
      <alignment horizontal="left"/>
    </xf>
    <xf numFmtId="169" fontId="5" fillId="0" borderId="27" xfId="15" applyNumberFormat="1" applyFont="1" applyBorder="1" applyAlignment="1">
      <alignment horizontal="right"/>
    </xf>
    <xf numFmtId="174" fontId="5" fillId="0" borderId="20" xfId="15" applyNumberFormat="1" applyFont="1" applyBorder="1"/>
    <xf numFmtId="174" fontId="5" fillId="0" borderId="28" xfId="15" applyNumberFormat="1" applyFont="1" applyBorder="1"/>
    <xf numFmtId="174" fontId="37" fillId="0" borderId="28" xfId="15" applyNumberFormat="1" applyFont="1" applyBorder="1"/>
    <xf numFmtId="174" fontId="5" fillId="0" borderId="13" xfId="15" applyNumberFormat="1" applyFont="1" applyBorder="1"/>
    <xf numFmtId="169" fontId="5" fillId="0" borderId="21" xfId="15" applyNumberFormat="1" applyFont="1" applyBorder="1"/>
    <xf numFmtId="174" fontId="3" fillId="0" borderId="18" xfId="15" quotePrefix="1" applyNumberFormat="1" applyFont="1" applyBorder="1" applyAlignment="1">
      <alignment horizontal="right"/>
    </xf>
    <xf numFmtId="169" fontId="36" fillId="0" borderId="23" xfId="15" applyNumberFormat="1" applyFont="1" applyBorder="1" applyProtection="1">
      <protection locked="0"/>
    </xf>
    <xf numFmtId="169" fontId="5" fillId="11" borderId="27" xfId="15" applyNumberFormat="1" applyFont="1" applyFill="1" applyBorder="1" applyAlignment="1">
      <alignment horizontal="right"/>
    </xf>
    <xf numFmtId="174" fontId="5" fillId="11" borderId="29" xfId="15" applyNumberFormat="1" applyFont="1" applyFill="1" applyBorder="1"/>
    <xf numFmtId="174" fontId="5" fillId="11" borderId="30" xfId="15" applyNumberFormat="1" applyFont="1" applyFill="1" applyBorder="1"/>
    <xf numFmtId="174" fontId="37" fillId="11" borderId="30" xfId="15" applyNumberFormat="1" applyFont="1" applyFill="1" applyBorder="1"/>
    <xf numFmtId="169" fontId="5" fillId="12" borderId="9" xfId="15" applyNumberFormat="1" applyFont="1" applyFill="1" applyBorder="1" applyAlignment="1">
      <alignment horizontal="right"/>
    </xf>
    <xf numFmtId="174" fontId="5" fillId="12" borderId="10" xfId="15" applyNumberFormat="1" applyFont="1" applyFill="1" applyBorder="1"/>
    <xf numFmtId="174" fontId="5" fillId="12" borderId="11" xfId="15" applyNumberFormat="1" applyFont="1" applyFill="1" applyBorder="1"/>
    <xf numFmtId="173" fontId="5" fillId="12" borderId="31" xfId="15" applyNumberFormat="1" applyFont="1" applyFill="1" applyBorder="1" applyAlignment="1">
      <alignment horizontal="right"/>
    </xf>
    <xf numFmtId="173" fontId="37" fillId="12" borderId="31" xfId="15" applyNumberFormat="1" applyFont="1" applyFill="1" applyBorder="1" applyAlignment="1">
      <alignment horizontal="right"/>
    </xf>
    <xf numFmtId="173" fontId="37" fillId="13" borderId="31" xfId="15" applyNumberFormat="1" applyFont="1" applyFill="1" applyBorder="1" applyAlignment="1">
      <alignment horizontal="right"/>
    </xf>
    <xf numFmtId="169" fontId="32" fillId="0" borderId="32" xfId="15" applyNumberFormat="1" applyFont="1" applyBorder="1" applyAlignment="1">
      <alignment horizontal="center"/>
    </xf>
    <xf numFmtId="174" fontId="5" fillId="0" borderId="22" xfId="15" applyNumberFormat="1" applyFont="1" applyBorder="1"/>
    <xf numFmtId="170" fontId="5" fillId="0" borderId="15" xfId="15" applyNumberFormat="1" applyFont="1" applyBorder="1" applyAlignment="1">
      <alignment horizontal="center" wrapText="1"/>
    </xf>
    <xf numFmtId="170" fontId="37" fillId="0" borderId="15" xfId="15" applyNumberFormat="1" applyFont="1" applyBorder="1" applyAlignment="1">
      <alignment horizontal="center" wrapText="1"/>
    </xf>
    <xf numFmtId="169" fontId="35" fillId="0" borderId="15" xfId="15" applyNumberFormat="1" applyFont="1" applyBorder="1"/>
    <xf numFmtId="174" fontId="3" fillId="0" borderId="19" xfId="15" applyNumberFormat="1" applyFont="1" applyBorder="1"/>
    <xf numFmtId="174" fontId="35" fillId="0" borderId="19" xfId="15" applyNumberFormat="1" applyFont="1" applyBorder="1"/>
    <xf numFmtId="169" fontId="5" fillId="0" borderId="33" xfId="15" applyNumberFormat="1" applyFont="1" applyBorder="1" applyAlignment="1">
      <alignment horizontal="right"/>
    </xf>
    <xf numFmtId="174" fontId="5" fillId="0" borderId="34" xfId="15" applyNumberFormat="1" applyFont="1" applyBorder="1"/>
    <xf numFmtId="174" fontId="5" fillId="0" borderId="34" xfId="15" applyNumberFormat="1" applyFont="1" applyBorder="1" applyAlignment="1">
      <alignment horizontal="center"/>
    </xf>
    <xf numFmtId="0" fontId="3" fillId="0" borderId="0" xfId="0" applyFont="1"/>
    <xf numFmtId="0" fontId="43" fillId="0" borderId="0" xfId="8" applyFont="1"/>
    <xf numFmtId="0" fontId="44" fillId="0" borderId="0" xfId="8" applyFont="1"/>
    <xf numFmtId="0" fontId="42" fillId="0" borderId="0" xfId="8" applyFont="1"/>
    <xf numFmtId="0" fontId="46" fillId="0" borderId="0" xfId="8" applyFont="1"/>
    <xf numFmtId="164" fontId="44" fillId="0" borderId="0" xfId="0" applyNumberFormat="1" applyFont="1"/>
    <xf numFmtId="164" fontId="44" fillId="0" borderId="0" xfId="8" applyNumberFormat="1" applyFont="1"/>
    <xf numFmtId="0" fontId="48" fillId="0" borderId="0" xfId="3" applyFont="1" applyAlignment="1">
      <alignment vertical="center"/>
    </xf>
    <xf numFmtId="0" fontId="43" fillId="0" borderId="0" xfId="8" applyFont="1" applyAlignment="1">
      <alignment wrapText="1"/>
    </xf>
    <xf numFmtId="0" fontId="49" fillId="0" borderId="0" xfId="0" applyFont="1"/>
    <xf numFmtId="0" fontId="48" fillId="0" borderId="0" xfId="0" applyFont="1" applyAlignment="1">
      <alignment wrapText="1"/>
    </xf>
    <xf numFmtId="164" fontId="48" fillId="0" borderId="0" xfId="0" applyNumberFormat="1" applyFont="1"/>
    <xf numFmtId="0" fontId="50" fillId="0" borderId="0" xfId="0" applyFont="1" applyAlignment="1">
      <alignment wrapText="1"/>
    </xf>
    <xf numFmtId="0" fontId="48" fillId="0" borderId="0" xfId="0" applyFont="1"/>
    <xf numFmtId="0" fontId="46" fillId="0" borderId="0" xfId="0" applyFont="1" applyAlignment="1">
      <alignment wrapText="1"/>
    </xf>
    <xf numFmtId="164" fontId="20" fillId="0" borderId="35" xfId="20" applyNumberFormat="1" applyFill="1" applyAlignment="1"/>
    <xf numFmtId="0" fontId="45" fillId="0" borderId="0" xfId="0" applyFont="1" applyAlignment="1">
      <alignment vertical="top"/>
    </xf>
    <xf numFmtId="0" fontId="53" fillId="0" borderId="0" xfId="3" applyFont="1"/>
    <xf numFmtId="0" fontId="53" fillId="0" borderId="0" xfId="3" applyFont="1" applyAlignment="1">
      <alignment horizontal="center"/>
    </xf>
    <xf numFmtId="0" fontId="51" fillId="0" borderId="0" xfId="3" applyFont="1"/>
    <xf numFmtId="164" fontId="51" fillId="0" borderId="0" xfId="0" applyNumberFormat="1" applyFont="1"/>
    <xf numFmtId="167" fontId="51" fillId="0" borderId="0" xfId="2" applyNumberFormat="1" applyFont="1"/>
    <xf numFmtId="0" fontId="51" fillId="0" borderId="0" xfId="0" applyFont="1"/>
    <xf numFmtId="0" fontId="54" fillId="0" borderId="0" xfId="3" applyFont="1"/>
    <xf numFmtId="164" fontId="51" fillId="0" borderId="0" xfId="3" applyNumberFormat="1" applyFont="1"/>
    <xf numFmtId="0" fontId="51" fillId="0" borderId="0" xfId="2" applyFont="1"/>
    <xf numFmtId="164" fontId="51" fillId="0" borderId="0" xfId="2" applyNumberFormat="1" applyFont="1"/>
    <xf numFmtId="0" fontId="53" fillId="0" borderId="0" xfId="2" applyFont="1"/>
    <xf numFmtId="0" fontId="51" fillId="0" borderId="0" xfId="0" applyFont="1" applyAlignment="1">
      <alignment vertical="top"/>
    </xf>
    <xf numFmtId="0" fontId="51" fillId="0" borderId="0" xfId="0" applyFont="1" applyAlignment="1">
      <alignment wrapText="1"/>
    </xf>
    <xf numFmtId="0" fontId="51" fillId="0" borderId="0" xfId="2" applyFont="1" applyAlignment="1">
      <alignment wrapText="1"/>
    </xf>
    <xf numFmtId="0" fontId="51" fillId="0" borderId="0" xfId="2" applyFont="1" applyAlignment="1">
      <alignment horizontal="left" vertical="top"/>
    </xf>
    <xf numFmtId="166" fontId="53" fillId="0" borderId="0" xfId="2" applyNumberFormat="1" applyFont="1"/>
    <xf numFmtId="164" fontId="49" fillId="0" borderId="0" xfId="2" applyNumberFormat="1" applyFont="1"/>
    <xf numFmtId="164" fontId="55" fillId="0" borderId="0" xfId="2" applyNumberFormat="1" applyFont="1"/>
    <xf numFmtId="0" fontId="45" fillId="0" borderId="0" xfId="2" applyFont="1"/>
    <xf numFmtId="164" fontId="20" fillId="0" borderId="35" xfId="20" applyNumberFormat="1" applyAlignment="1">
      <alignment horizontal="center" vertical="center"/>
    </xf>
    <xf numFmtId="164" fontId="51" fillId="0" borderId="0" xfId="0" quotePrefix="1" applyNumberFormat="1" applyFont="1" applyAlignment="1">
      <alignment horizontal="center"/>
    </xf>
    <xf numFmtId="0" fontId="51" fillId="0" borderId="5" xfId="3" applyFont="1" applyBorder="1"/>
    <xf numFmtId="0" fontId="53" fillId="0" borderId="0" xfId="3" applyFont="1" applyAlignment="1">
      <alignment horizontal="left"/>
    </xf>
    <xf numFmtId="167" fontId="53" fillId="0" borderId="0" xfId="2" applyNumberFormat="1" applyFont="1"/>
    <xf numFmtId="0" fontId="42" fillId="0" borderId="0" xfId="8" applyFont="1" applyAlignment="1">
      <alignment vertical="top"/>
    </xf>
    <xf numFmtId="0" fontId="48" fillId="0" borderId="0" xfId="13" applyFont="1"/>
    <xf numFmtId="0" fontId="50" fillId="0" borderId="0" xfId="13" applyFont="1" applyAlignment="1">
      <alignment wrapText="1"/>
    </xf>
    <xf numFmtId="0" fontId="48" fillId="0" borderId="0" xfId="13" applyFont="1" applyAlignment="1">
      <alignment wrapText="1"/>
    </xf>
    <xf numFmtId="164" fontId="48" fillId="0" borderId="0" xfId="5" applyNumberFormat="1" applyFont="1" applyFill="1" applyBorder="1"/>
    <xf numFmtId="164" fontId="48" fillId="0" borderId="0" xfId="13" applyNumberFormat="1" applyFont="1"/>
    <xf numFmtId="164" fontId="50" fillId="0" borderId="2" xfId="13" applyNumberFormat="1" applyFont="1" applyBorder="1"/>
    <xf numFmtId="0" fontId="50" fillId="0" borderId="0" xfId="13" applyFont="1" applyAlignment="1">
      <alignment horizontal="right" wrapText="1"/>
    </xf>
    <xf numFmtId="164" fontId="50" fillId="0" borderId="0" xfId="13" applyNumberFormat="1" applyFont="1"/>
    <xf numFmtId="164" fontId="48" fillId="0" borderId="0" xfId="13" applyNumberFormat="1" applyFont="1" applyAlignment="1">
      <alignment wrapText="1"/>
    </xf>
    <xf numFmtId="0" fontId="50" fillId="0" borderId="1" xfId="13" applyFont="1" applyBorder="1" applyAlignment="1">
      <alignment wrapText="1"/>
    </xf>
    <xf numFmtId="0" fontId="48" fillId="0" borderId="2" xfId="13" applyFont="1" applyBorder="1" applyAlignment="1">
      <alignment wrapText="1"/>
    </xf>
    <xf numFmtId="164" fontId="50" fillId="0" borderId="2" xfId="5" applyNumberFormat="1" applyFont="1" applyFill="1" applyBorder="1"/>
    <xf numFmtId="164" fontId="48" fillId="0" borderId="0" xfId="5" applyNumberFormat="1" applyFont="1"/>
    <xf numFmtId="0" fontId="50" fillId="0" borderId="7" xfId="13" applyFont="1" applyBorder="1" applyAlignment="1">
      <alignment wrapText="1"/>
    </xf>
    <xf numFmtId="164" fontId="48" fillId="0" borderId="7" xfId="13" applyNumberFormat="1" applyFont="1" applyBorder="1"/>
    <xf numFmtId="0" fontId="50" fillId="0" borderId="5" xfId="13" applyFont="1" applyBorder="1" applyAlignment="1">
      <alignment wrapText="1"/>
    </xf>
    <xf numFmtId="164" fontId="48" fillId="0" borderId="5" xfId="13" applyNumberFormat="1" applyFont="1" applyBorder="1"/>
    <xf numFmtId="0" fontId="48" fillId="0" borderId="0" xfId="13" applyFont="1" applyAlignment="1">
      <alignment horizontal="left" vertical="top" wrapText="1"/>
    </xf>
    <xf numFmtId="0" fontId="50" fillId="0" borderId="0" xfId="13" applyFont="1"/>
    <xf numFmtId="0" fontId="46" fillId="0" borderId="0" xfId="13" applyFont="1" applyAlignment="1">
      <alignment wrapText="1"/>
    </xf>
    <xf numFmtId="9" fontId="48" fillId="0" borderId="0" xfId="1" applyFont="1"/>
    <xf numFmtId="0" fontId="48" fillId="0" borderId="0" xfId="13" applyFont="1" applyAlignment="1">
      <alignment horizontal="center" vertical="center"/>
    </xf>
    <xf numFmtId="164" fontId="59" fillId="0" borderId="0" xfId="10" applyNumberFormat="1" applyFont="1" applyAlignment="1">
      <alignment horizontal="center"/>
    </xf>
    <xf numFmtId="0" fontId="48" fillId="0" borderId="0" xfId="10" applyFont="1" applyAlignment="1">
      <alignment horizontal="center"/>
    </xf>
    <xf numFmtId="164" fontId="48" fillId="0" borderId="0" xfId="10" applyNumberFormat="1" applyFont="1" applyAlignment="1">
      <alignment horizontal="center"/>
    </xf>
    <xf numFmtId="0" fontId="48" fillId="0" borderId="0" xfId="10" applyFont="1"/>
    <xf numFmtId="0" fontId="48" fillId="0" borderId="0" xfId="3" applyFont="1" applyAlignment="1">
      <alignment horizontal="left"/>
    </xf>
    <xf numFmtId="0" fontId="48" fillId="0" borderId="0" xfId="3" applyFont="1"/>
    <xf numFmtId="164" fontId="48" fillId="0" borderId="0" xfId="10" applyNumberFormat="1" applyFont="1"/>
    <xf numFmtId="0" fontId="50" fillId="0" borderId="0" xfId="3" applyFont="1"/>
    <xf numFmtId="0" fontId="48" fillId="0" borderId="0" xfId="3" applyFont="1" applyAlignment="1">
      <alignment vertical="top"/>
    </xf>
    <xf numFmtId="0" fontId="50" fillId="0" borderId="0" xfId="0" applyFont="1"/>
    <xf numFmtId="164" fontId="48" fillId="0" borderId="0" xfId="0" applyNumberFormat="1" applyFont="1" applyAlignment="1">
      <alignment horizontal="center"/>
    </xf>
    <xf numFmtId="0" fontId="48" fillId="0" borderId="0" xfId="0" applyFont="1" applyAlignment="1">
      <alignment horizontal="center"/>
    </xf>
    <xf numFmtId="167" fontId="48" fillId="0" borderId="0" xfId="10" applyNumberFormat="1" applyFont="1" applyAlignment="1">
      <alignment horizontal="center"/>
    </xf>
    <xf numFmtId="165" fontId="48" fillId="0" borderId="0" xfId="1" applyNumberFormat="1" applyFont="1" applyFill="1" applyBorder="1" applyAlignment="1">
      <alignment horizontal="center"/>
    </xf>
    <xf numFmtId="0" fontId="60" fillId="0" borderId="0" xfId="10" applyFont="1"/>
    <xf numFmtId="0" fontId="48" fillId="0" borderId="0" xfId="3" applyFont="1" applyAlignment="1">
      <alignment horizontal="left" wrapText="1"/>
    </xf>
    <xf numFmtId="0" fontId="61" fillId="0" borderId="0" xfId="8" applyFont="1"/>
    <xf numFmtId="164" fontId="48" fillId="0" borderId="0" xfId="8" applyNumberFormat="1" applyFont="1"/>
    <xf numFmtId="0" fontId="50" fillId="0" borderId="2" xfId="3" applyFont="1" applyBorder="1" applyAlignment="1">
      <alignment horizontal="left"/>
    </xf>
    <xf numFmtId="0" fontId="43" fillId="0" borderId="2" xfId="8" applyFont="1" applyBorder="1"/>
    <xf numFmtId="6" fontId="48" fillId="0" borderId="0" xfId="8" applyNumberFormat="1" applyFont="1" applyAlignment="1">
      <alignment horizontal="center"/>
    </xf>
    <xf numFmtId="0" fontId="48" fillId="0" borderId="0" xfId="3" applyFont="1" applyAlignment="1">
      <alignment horizontal="center"/>
    </xf>
    <xf numFmtId="164" fontId="43" fillId="0" borderId="0" xfId="8" applyNumberFormat="1" applyFont="1"/>
    <xf numFmtId="164" fontId="48" fillId="0" borderId="0" xfId="14" applyNumberFormat="1" applyFont="1" applyFill="1" applyBorder="1" applyAlignment="1">
      <alignment horizontal="right"/>
    </xf>
    <xf numFmtId="164" fontId="50" fillId="0" borderId="2" xfId="14" applyNumberFormat="1" applyFont="1" applyFill="1" applyBorder="1" applyAlignment="1">
      <alignment horizontal="right"/>
    </xf>
    <xf numFmtId="164" fontId="48" fillId="0" borderId="0" xfId="3" applyNumberFormat="1" applyFont="1"/>
    <xf numFmtId="164" fontId="48" fillId="0" borderId="0" xfId="3" applyNumberFormat="1" applyFont="1" applyAlignment="1">
      <alignment vertical="top"/>
    </xf>
    <xf numFmtId="0" fontId="45" fillId="0" borderId="0" xfId="2" applyFont="1" applyAlignment="1">
      <alignment vertical="top"/>
    </xf>
    <xf numFmtId="0" fontId="48" fillId="0" borderId="0" xfId="2" applyFont="1"/>
    <xf numFmtId="6" fontId="48" fillId="0" borderId="0" xfId="0" applyNumberFormat="1" applyFont="1"/>
    <xf numFmtId="6" fontId="50" fillId="0" borderId="6" xfId="0" applyNumberFormat="1" applyFont="1" applyBorder="1"/>
    <xf numFmtId="0" fontId="50" fillId="0" borderId="0" xfId="2" applyFont="1"/>
    <xf numFmtId="0" fontId="48" fillId="0" borderId="0" xfId="2" applyFont="1" applyAlignment="1">
      <alignment horizontal="center"/>
    </xf>
    <xf numFmtId="0" fontId="62" fillId="0" borderId="0" xfId="2" applyFont="1"/>
    <xf numFmtId="167" fontId="62" fillId="0" borderId="0" xfId="2" applyNumberFormat="1" applyFont="1"/>
    <xf numFmtId="164" fontId="51" fillId="0" borderId="0" xfId="5" applyNumberFormat="1" applyFont="1"/>
    <xf numFmtId="169" fontId="3" fillId="0" borderId="0" xfId="15" applyNumberFormat="1" applyFont="1"/>
    <xf numFmtId="168" fontId="52" fillId="8" borderId="0" xfId="14" applyNumberFormat="1" applyFont="1" applyFill="1"/>
    <xf numFmtId="173" fontId="43" fillId="0" borderId="0" xfId="8" applyNumberFormat="1" applyFont="1"/>
    <xf numFmtId="168" fontId="52" fillId="4" borderId="0" xfId="14" applyNumberFormat="1" applyFont="1" applyFill="1"/>
    <xf numFmtId="168" fontId="52" fillId="3" borderId="0" xfId="14" applyNumberFormat="1" applyFont="1" applyFill="1"/>
    <xf numFmtId="168" fontId="52" fillId="7" borderId="0" xfId="14" applyNumberFormat="1" applyFont="1" applyFill="1"/>
    <xf numFmtId="168" fontId="52" fillId="9" borderId="0" xfId="14" applyNumberFormat="1" applyFont="1" applyFill="1"/>
    <xf numFmtId="168" fontId="50" fillId="0" borderId="0" xfId="14" applyNumberFormat="1" applyFont="1"/>
    <xf numFmtId="0" fontId="64" fillId="0" borderId="0" xfId="2" applyFont="1" applyAlignment="1">
      <alignment horizontal="left"/>
    </xf>
    <xf numFmtId="0" fontId="45" fillId="0" borderId="0" xfId="4" applyFont="1" applyAlignment="1">
      <alignment horizontal="left" vertical="top"/>
    </xf>
    <xf numFmtId="0" fontId="49" fillId="0" borderId="0" xfId="2" applyFont="1" applyAlignment="1" applyProtection="1">
      <alignment horizontal="center"/>
      <protection locked="0"/>
    </xf>
    <xf numFmtId="0" fontId="49" fillId="0" borderId="0" xfId="4" applyFont="1" applyAlignment="1">
      <alignment horizontal="center" wrapText="1"/>
    </xf>
    <xf numFmtId="0" fontId="66" fillId="0" borderId="0" xfId="4" applyFont="1" applyAlignment="1">
      <alignment horizontal="left"/>
    </xf>
    <xf numFmtId="164" fontId="51" fillId="0" borderId="0" xfId="11" applyNumberFormat="1" applyFont="1" applyBorder="1"/>
    <xf numFmtId="164" fontId="49" fillId="0" borderId="0" xfId="5" applyNumberFormat="1" applyFont="1" applyBorder="1"/>
    <xf numFmtId="0" fontId="51" fillId="0" borderId="0" xfId="4" applyFont="1" applyAlignment="1">
      <alignment horizontal="left" wrapText="1" indent="1"/>
    </xf>
    <xf numFmtId="164" fontId="51" fillId="0" borderId="0" xfId="5" applyNumberFormat="1" applyFont="1" applyBorder="1"/>
    <xf numFmtId="164" fontId="51" fillId="0" borderId="0" xfId="5" applyNumberFormat="1" applyFont="1" applyFill="1" applyBorder="1"/>
    <xf numFmtId="0" fontId="53" fillId="0" borderId="0" xfId="0" applyFont="1"/>
    <xf numFmtId="0" fontId="51" fillId="0" borderId="0" xfId="2" applyFont="1" applyAlignment="1">
      <alignment horizontal="left"/>
    </xf>
    <xf numFmtId="0" fontId="53" fillId="0" borderId="0" xfId="2" applyFont="1" applyAlignment="1">
      <alignment horizontal="left"/>
    </xf>
    <xf numFmtId="0" fontId="45" fillId="0" borderId="0" xfId="2" applyFont="1" applyAlignment="1">
      <alignment horizontal="right"/>
    </xf>
    <xf numFmtId="0" fontId="51" fillId="0" borderId="0" xfId="3" applyFont="1" applyAlignment="1">
      <alignment vertical="top" wrapText="1"/>
    </xf>
    <xf numFmtId="0" fontId="65" fillId="0" borderId="0" xfId="3" applyFont="1" applyAlignment="1">
      <alignment wrapText="1"/>
    </xf>
    <xf numFmtId="0" fontId="65" fillId="0" borderId="0" xfId="0" applyFont="1" applyAlignment="1">
      <alignment wrapText="1"/>
    </xf>
    <xf numFmtId="0" fontId="54" fillId="0" borderId="0" xfId="2" applyFont="1" applyAlignment="1">
      <alignment horizontal="left"/>
    </xf>
    <xf numFmtId="164" fontId="53" fillId="0" borderId="0" xfId="2" applyNumberFormat="1" applyFont="1"/>
    <xf numFmtId="0" fontId="67" fillId="0" borderId="35" xfId="20" applyFont="1" applyFill="1" applyAlignment="1">
      <alignment horizontal="left" wrapText="1"/>
    </xf>
    <xf numFmtId="164" fontId="67" fillId="0" borderId="35" xfId="20" applyNumberFormat="1" applyFont="1" applyFill="1"/>
    <xf numFmtId="0" fontId="45" fillId="0" borderId="0" xfId="0" applyFont="1" applyAlignment="1">
      <alignment horizontal="left"/>
    </xf>
    <xf numFmtId="0" fontId="43" fillId="0" borderId="0" xfId="0" applyFont="1"/>
    <xf numFmtId="0" fontId="43" fillId="0" borderId="0" xfId="8" applyFont="1" applyAlignment="1">
      <alignment horizontal="center"/>
    </xf>
    <xf numFmtId="0" fontId="68" fillId="0" borderId="0" xfId="8" applyFont="1" applyAlignment="1">
      <alignment horizontal="center"/>
    </xf>
    <xf numFmtId="0" fontId="61" fillId="0" borderId="0" xfId="8" applyFont="1" applyAlignment="1">
      <alignment horizontal="center"/>
    </xf>
    <xf numFmtId="0" fontId="43" fillId="0" borderId="0" xfId="0" applyFont="1" applyAlignment="1">
      <alignment horizontal="left"/>
    </xf>
    <xf numFmtId="0" fontId="43" fillId="0" borderId="0" xfId="8" applyFont="1" applyAlignment="1">
      <alignment vertical="center"/>
    </xf>
    <xf numFmtId="0" fontId="43" fillId="0" borderId="0" xfId="0" applyFont="1" applyAlignment="1">
      <alignment horizontal="center"/>
    </xf>
    <xf numFmtId="0" fontId="43" fillId="0" borderId="0" xfId="8" applyFont="1" applyAlignment="1">
      <alignment horizontal="center" vertical="center"/>
    </xf>
    <xf numFmtId="0" fontId="51" fillId="0" borderId="36" xfId="3" applyFont="1" applyBorder="1"/>
    <xf numFmtId="164" fontId="51" fillId="0" borderId="36" xfId="0" applyNumberFormat="1" applyFont="1" applyBorder="1"/>
    <xf numFmtId="0" fontId="51" fillId="0" borderId="36" xfId="0" applyFont="1" applyBorder="1"/>
    <xf numFmtId="0" fontId="54" fillId="15" borderId="0" xfId="4" applyFont="1" applyFill="1" applyAlignment="1">
      <alignment horizontal="left" wrapText="1"/>
    </xf>
    <xf numFmtId="0" fontId="54" fillId="15" borderId="0" xfId="0" applyFont="1" applyFill="1" applyAlignment="1" applyProtection="1">
      <alignment horizontal="center"/>
      <protection locked="0"/>
    </xf>
    <xf numFmtId="0" fontId="70" fillId="0" borderId="0" xfId="0" applyFont="1" applyAlignment="1">
      <alignment vertical="top"/>
    </xf>
    <xf numFmtId="0" fontId="70" fillId="0" borderId="0" xfId="2" applyFont="1" applyAlignment="1">
      <alignment vertical="top"/>
    </xf>
    <xf numFmtId="164" fontId="70" fillId="0" borderId="0" xfId="8" applyNumberFormat="1" applyFont="1"/>
    <xf numFmtId="0" fontId="70" fillId="0" borderId="0" xfId="0" applyFont="1"/>
    <xf numFmtId="0" fontId="61" fillId="0" borderId="35" xfId="20" applyFont="1"/>
    <xf numFmtId="6" fontId="61" fillId="0" borderId="0" xfId="8" applyNumberFormat="1" applyFont="1"/>
    <xf numFmtId="169" fontId="3" fillId="16" borderId="17" xfId="15" applyNumberFormat="1" applyFont="1" applyFill="1" applyBorder="1"/>
    <xf numFmtId="164" fontId="48" fillId="17" borderId="0" xfId="0" applyNumberFormat="1" applyFont="1" applyFill="1"/>
    <xf numFmtId="164" fontId="50" fillId="17" borderId="2" xfId="13" applyNumberFormat="1" applyFont="1" applyFill="1" applyBorder="1"/>
    <xf numFmtId="164" fontId="48" fillId="17" borderId="0" xfId="13" applyNumberFormat="1" applyFont="1" applyFill="1"/>
    <xf numFmtId="164" fontId="51" fillId="17" borderId="0" xfId="3" applyNumberFormat="1" applyFont="1" applyFill="1"/>
    <xf numFmtId="0" fontId="53" fillId="17" borderId="0" xfId="2" applyFont="1" applyFill="1"/>
    <xf numFmtId="0" fontId="51" fillId="17" borderId="0" xfId="3" applyFont="1" applyFill="1"/>
    <xf numFmtId="164" fontId="48" fillId="17" borderId="0" xfId="14" applyNumberFormat="1" applyFont="1" applyFill="1" applyBorder="1" applyAlignment="1">
      <alignment horizontal="right"/>
    </xf>
    <xf numFmtId="0" fontId="63" fillId="0" borderId="0" xfId="8" applyFont="1"/>
    <xf numFmtId="169" fontId="36" fillId="17" borderId="15" xfId="15" applyNumberFormat="1" applyFont="1" applyFill="1" applyBorder="1" applyProtection="1">
      <protection locked="0"/>
    </xf>
    <xf numFmtId="175" fontId="51" fillId="0" borderId="0" xfId="2" applyNumberFormat="1" applyFont="1"/>
    <xf numFmtId="164" fontId="50" fillId="0" borderId="2" xfId="6" applyNumberFormat="1" applyFont="1" applyBorder="1"/>
    <xf numFmtId="164" fontId="50" fillId="0" borderId="2" xfId="0" applyNumberFormat="1" applyFont="1" applyBorder="1"/>
    <xf numFmtId="164" fontId="50" fillId="0" borderId="3" xfId="0" applyNumberFormat="1" applyFont="1" applyBorder="1"/>
    <xf numFmtId="164" fontId="51" fillId="17" borderId="0" xfId="0" applyNumberFormat="1" applyFont="1" applyFill="1"/>
    <xf numFmtId="167" fontId="53" fillId="17" borderId="0" xfId="2" applyNumberFormat="1" applyFont="1" applyFill="1"/>
    <xf numFmtId="0" fontId="53" fillId="17" borderId="0" xfId="3" applyFont="1" applyFill="1"/>
    <xf numFmtId="0" fontId="52" fillId="14" borderId="0" xfId="8" applyFont="1" applyFill="1" applyAlignment="1">
      <alignment horizontal="center" vertical="center" wrapText="1"/>
    </xf>
    <xf numFmtId="0" fontId="69" fillId="14" borderId="0" xfId="8" applyFont="1" applyFill="1" applyAlignment="1">
      <alignment horizontal="center" vertical="center" wrapText="1"/>
    </xf>
    <xf numFmtId="0" fontId="43" fillId="0" borderId="0" xfId="8" applyFont="1" applyAlignment="1">
      <alignment horizontal="center" vertical="center" wrapText="1"/>
    </xf>
    <xf numFmtId="0" fontId="46" fillId="0" borderId="0" xfId="8" applyFont="1" applyAlignment="1">
      <alignment horizontal="center"/>
    </xf>
    <xf numFmtId="0" fontId="9" fillId="0" borderId="0" xfId="8" applyAlignment="1">
      <alignment horizontal="center"/>
    </xf>
    <xf numFmtId="175" fontId="53" fillId="0" borderId="0" xfId="2" applyNumberFormat="1" applyFont="1"/>
    <xf numFmtId="164" fontId="53" fillId="0" borderId="0" xfId="3" applyNumberFormat="1" applyFont="1"/>
    <xf numFmtId="164" fontId="50" fillId="0" borderId="37" xfId="6" applyNumberFormat="1" applyFont="1" applyBorder="1"/>
    <xf numFmtId="0" fontId="51" fillId="17" borderId="0" xfId="4" applyFont="1" applyFill="1" applyAlignment="1">
      <alignment horizontal="left" wrapText="1" indent="1"/>
    </xf>
    <xf numFmtId="0" fontId="48" fillId="17" borderId="0" xfId="6" applyFont="1" applyFill="1"/>
    <xf numFmtId="0" fontId="75" fillId="0" borderId="0" xfId="0" applyFont="1" applyAlignment="1">
      <alignment horizontal="center" vertical="center"/>
    </xf>
    <xf numFmtId="0" fontId="51" fillId="17" borderId="0" xfId="4" applyFont="1" applyFill="1" applyAlignment="1">
      <alignment horizontal="right" wrapText="1"/>
    </xf>
    <xf numFmtId="164" fontId="51" fillId="17" borderId="0" xfId="5" applyNumberFormat="1" applyFont="1" applyFill="1" applyBorder="1"/>
    <xf numFmtId="164" fontId="49" fillId="17" borderId="0" xfId="5" applyNumberFormat="1" applyFont="1" applyFill="1" applyBorder="1"/>
    <xf numFmtId="164" fontId="44" fillId="17" borderId="0" xfId="0" applyNumberFormat="1" applyFont="1" applyFill="1"/>
    <xf numFmtId="0" fontId="70" fillId="0" borderId="0" xfId="19" applyFont="1" applyAlignment="1">
      <alignment vertical="top"/>
    </xf>
    <xf numFmtId="0" fontId="50" fillId="0" borderId="0" xfId="19" applyFont="1" applyAlignment="1">
      <alignment vertical="top"/>
    </xf>
    <xf numFmtId="0" fontId="48" fillId="0" borderId="0" xfId="19" applyFont="1"/>
    <xf numFmtId="0" fontId="50" fillId="0" borderId="1" xfId="19" applyFont="1" applyBorder="1"/>
    <xf numFmtId="164" fontId="50" fillId="0" borderId="2" xfId="19" applyNumberFormat="1" applyFont="1" applyBorder="1"/>
    <xf numFmtId="164" fontId="50" fillId="0" borderId="3" xfId="19" applyNumberFormat="1" applyFont="1" applyBorder="1"/>
    <xf numFmtId="0" fontId="50" fillId="0" borderId="0" xfId="19" applyFont="1"/>
    <xf numFmtId="0" fontId="75" fillId="0" borderId="0" xfId="19" applyFont="1" applyAlignment="1">
      <alignment horizontal="center" vertical="center"/>
    </xf>
    <xf numFmtId="0" fontId="76" fillId="0" borderId="0" xfId="19" applyFont="1"/>
    <xf numFmtId="0" fontId="51" fillId="0" borderId="0" xfId="19" applyFont="1" applyAlignment="1">
      <alignment horizontal="left" vertical="center"/>
    </xf>
    <xf numFmtId="0" fontId="50" fillId="0" borderId="7" xfId="19" applyFont="1" applyBorder="1"/>
    <xf numFmtId="164" fontId="50" fillId="0" borderId="0" xfId="19" applyNumberFormat="1" applyFont="1"/>
    <xf numFmtId="164" fontId="50" fillId="0" borderId="7" xfId="19" applyNumberFormat="1" applyFont="1" applyBorder="1"/>
    <xf numFmtId="164" fontId="50" fillId="0" borderId="7" xfId="6" applyNumberFormat="1" applyFont="1" applyBorder="1"/>
    <xf numFmtId="164" fontId="50" fillId="0" borderId="7" xfId="0" applyNumberFormat="1" applyFont="1" applyBorder="1"/>
    <xf numFmtId="0" fontId="63" fillId="10" borderId="0" xfId="8" applyFont="1" applyFill="1" applyAlignment="1">
      <alignment horizontal="left" vertical="center"/>
    </xf>
    <xf numFmtId="0" fontId="70" fillId="0" borderId="0" xfId="19" applyFont="1" applyAlignment="1">
      <alignment horizontal="left" vertical="top"/>
    </xf>
    <xf numFmtId="0" fontId="51" fillId="0" borderId="0" xfId="3" applyFont="1" applyAlignment="1">
      <alignment horizontal="left"/>
    </xf>
    <xf numFmtId="0" fontId="63" fillId="0" borderId="0" xfId="8" applyFont="1" applyAlignment="1">
      <alignment vertical="top"/>
    </xf>
    <xf numFmtId="0" fontId="70" fillId="0" borderId="0" xfId="3" applyFont="1" applyAlignment="1">
      <alignment vertical="top"/>
    </xf>
    <xf numFmtId="0" fontId="51" fillId="0" borderId="0" xfId="0" applyFont="1" applyAlignment="1">
      <alignment horizontal="left" vertical="top" wrapText="1"/>
    </xf>
    <xf numFmtId="0" fontId="50" fillId="0" borderId="2" xfId="13" applyFont="1" applyBorder="1" applyAlignment="1">
      <alignment wrapText="1"/>
    </xf>
    <xf numFmtId="0" fontId="48" fillId="0" borderId="0" xfId="0" applyFont="1" applyAlignment="1">
      <alignment horizontal="left"/>
    </xf>
    <xf numFmtId="0" fontId="2" fillId="0" borderId="0" xfId="15"/>
    <xf numFmtId="0" fontId="51" fillId="0" borderId="0" xfId="21" applyFont="1"/>
    <xf numFmtId="175" fontId="51" fillId="17" borderId="0" xfId="21" applyNumberFormat="1" applyFont="1" applyFill="1"/>
    <xf numFmtId="0" fontId="51" fillId="17" borderId="0" xfId="15" applyFont="1" applyFill="1" applyAlignment="1">
      <alignment horizontal="left" vertical="center"/>
    </xf>
    <xf numFmtId="0" fontId="45" fillId="0" borderId="0" xfId="21" applyFont="1"/>
    <xf numFmtId="164" fontId="2" fillId="0" borderId="0" xfId="15" applyNumberFormat="1"/>
    <xf numFmtId="164" fontId="51" fillId="0" borderId="0" xfId="5" applyNumberFormat="1" applyFont="1" applyFill="1"/>
    <xf numFmtId="0" fontId="43" fillId="0" borderId="0" xfId="8" applyFont="1" applyAlignment="1">
      <alignment horizontal="left"/>
    </xf>
    <xf numFmtId="0" fontId="63" fillId="0" borderId="0" xfId="22" applyFont="1" applyAlignment="1">
      <alignment vertical="top"/>
    </xf>
    <xf numFmtId="175" fontId="52" fillId="8" borderId="0" xfId="14" applyNumberFormat="1" applyFont="1" applyFill="1" applyAlignment="1">
      <alignment horizontal="right"/>
    </xf>
    <xf numFmtId="175" fontId="52" fillId="4" borderId="0" xfId="14" applyNumberFormat="1" applyFont="1" applyFill="1" applyAlignment="1">
      <alignment horizontal="right"/>
    </xf>
    <xf numFmtId="175" fontId="52" fillId="9" borderId="0" xfId="14" applyNumberFormat="1" applyFont="1" applyFill="1" applyAlignment="1">
      <alignment horizontal="right"/>
    </xf>
    <xf numFmtId="175" fontId="61" fillId="0" borderId="0" xfId="8" applyNumberFormat="1" applyFont="1" applyAlignment="1">
      <alignment horizontal="right"/>
    </xf>
    <xf numFmtId="0" fontId="61" fillId="10" borderId="0" xfId="8" applyFont="1" applyFill="1"/>
    <xf numFmtId="0" fontId="43" fillId="10" borderId="0" xfId="8" applyFont="1" applyFill="1" applyAlignment="1">
      <alignment horizontal="center"/>
    </xf>
    <xf numFmtId="0" fontId="52" fillId="14" borderId="0" xfId="4" applyFont="1" applyFill="1" applyAlignment="1">
      <alignment horizontal="center" vertical="center" wrapText="1"/>
    </xf>
    <xf numFmtId="0" fontId="52" fillId="14" borderId="0" xfId="0" applyFont="1" applyFill="1" applyAlignment="1" applyProtection="1">
      <alignment horizontal="center" vertical="center"/>
      <protection locked="0"/>
    </xf>
    <xf numFmtId="0" fontId="52" fillId="14" borderId="0" xfId="0" applyFont="1" applyFill="1" applyAlignment="1">
      <alignment horizontal="center" vertical="center"/>
    </xf>
    <xf numFmtId="0" fontId="52" fillId="17" borderId="0" xfId="0" applyFont="1" applyFill="1" applyAlignment="1">
      <alignment horizontal="center" vertical="center"/>
    </xf>
    <xf numFmtId="0" fontId="52" fillId="18" borderId="0" xfId="0" applyFont="1" applyFill="1" applyAlignment="1" applyProtection="1">
      <alignment horizontal="center" vertical="center"/>
      <protection locked="0"/>
    </xf>
    <xf numFmtId="0" fontId="52" fillId="14" borderId="0" xfId="21" applyFont="1" applyFill="1" applyAlignment="1">
      <alignment horizontal="center" vertical="center"/>
    </xf>
    <xf numFmtId="0" fontId="52" fillId="14" borderId="0" xfId="3" applyFont="1" applyFill="1" applyAlignment="1">
      <alignment horizontal="center" vertical="center"/>
    </xf>
    <xf numFmtId="0" fontId="52" fillId="14" borderId="36" xfId="3" applyFont="1" applyFill="1" applyBorder="1" applyAlignment="1">
      <alignment horizontal="center" vertical="center"/>
    </xf>
    <xf numFmtId="0" fontId="79" fillId="14" borderId="36" xfId="3" applyFont="1" applyFill="1" applyBorder="1" applyAlignment="1">
      <alignment horizontal="center"/>
    </xf>
    <xf numFmtId="0" fontId="79" fillId="14" borderId="36" xfId="0" applyFont="1" applyFill="1" applyBorder="1" applyAlignment="1">
      <alignment horizontal="center"/>
    </xf>
    <xf numFmtId="0" fontId="79" fillId="14" borderId="36" xfId="0" applyFont="1" applyFill="1" applyBorder="1" applyAlignment="1">
      <alignment horizontal="center" vertical="center"/>
    </xf>
    <xf numFmtId="0" fontId="61" fillId="0" borderId="35" xfId="20" applyFont="1" applyFill="1" applyAlignment="1">
      <alignment horizontal="left"/>
    </xf>
    <xf numFmtId="164" fontId="61" fillId="0" borderId="35" xfId="20" applyNumberFormat="1" applyFont="1" applyFill="1"/>
    <xf numFmtId="0" fontId="42" fillId="0" borderId="35" xfId="20" applyFont="1" applyFill="1" applyAlignment="1">
      <alignment horizontal="left"/>
    </xf>
    <xf numFmtId="164" fontId="42" fillId="0" borderId="35" xfId="20" applyNumberFormat="1" applyFont="1" applyFill="1"/>
    <xf numFmtId="164" fontId="51" fillId="0" borderId="36" xfId="0" applyNumberFormat="1" applyFont="1" applyBorder="1" applyAlignment="1">
      <alignment horizontal="right"/>
    </xf>
    <xf numFmtId="164" fontId="51" fillId="0" borderId="36" xfId="0" applyNumberFormat="1" applyFont="1" applyBorder="1" applyAlignment="1">
      <alignment horizontal="right" vertical="center"/>
    </xf>
    <xf numFmtId="164" fontId="42" fillId="0" borderId="35" xfId="20" applyNumberFormat="1" applyFont="1" applyFill="1" applyAlignment="1">
      <alignment horizontal="right"/>
    </xf>
    <xf numFmtId="164" fontId="42" fillId="0" borderId="35" xfId="20" applyNumberFormat="1" applyFont="1" applyAlignment="1">
      <alignment horizontal="right" vertical="center"/>
    </xf>
    <xf numFmtId="0" fontId="52" fillId="14" borderId="0" xfId="5" applyNumberFormat="1" applyFont="1" applyFill="1" applyBorder="1" applyAlignment="1">
      <alignment horizontal="center" vertical="center"/>
    </xf>
    <xf numFmtId="164" fontId="61" fillId="0" borderId="35" xfId="20" applyNumberFormat="1" applyFont="1" applyFill="1" applyAlignment="1"/>
    <xf numFmtId="164" fontId="52" fillId="14" borderId="0" xfId="8" applyNumberFormat="1" applyFont="1" applyFill="1" applyAlignment="1">
      <alignment horizontal="center" vertical="center"/>
    </xf>
    <xf numFmtId="0" fontId="52" fillId="14" borderId="0" xfId="8" applyFont="1" applyFill="1" applyAlignment="1">
      <alignment horizontal="center" vertical="center"/>
    </xf>
    <xf numFmtId="0" fontId="79" fillId="14" borderId="0" xfId="12" applyFont="1" applyFill="1" applyAlignment="1">
      <alignment horizontal="center" vertical="center"/>
    </xf>
    <xf numFmtId="164" fontId="61" fillId="0" borderId="35" xfId="20" applyNumberFormat="1" applyFont="1"/>
    <xf numFmtId="0" fontId="52" fillId="14" borderId="0" xfId="13" applyFont="1" applyFill="1" applyAlignment="1">
      <alignment horizontal="center" vertical="center" wrapText="1"/>
    </xf>
    <xf numFmtId="0" fontId="52" fillId="14" borderId="0" xfId="13" applyFont="1" applyFill="1" applyAlignment="1">
      <alignment horizontal="center" vertical="center"/>
    </xf>
    <xf numFmtId="164" fontId="61" fillId="0" borderId="35" xfId="20" applyNumberFormat="1" applyFont="1" applyAlignment="1">
      <alignment horizontal="right" vertical="center"/>
    </xf>
    <xf numFmtId="164" fontId="50" fillId="0" borderId="35" xfId="20" applyNumberFormat="1" applyFont="1" applyAlignment="1">
      <alignment horizontal="right" vertical="center"/>
    </xf>
    <xf numFmtId="0" fontId="52" fillId="14" borderId="0" xfId="0" applyFont="1" applyFill="1" applyAlignment="1">
      <alignment horizontal="center" vertical="center" wrapText="1"/>
    </xf>
    <xf numFmtId="0" fontId="61" fillId="0" borderId="35" xfId="20" applyFont="1" applyAlignment="1">
      <alignment wrapText="1"/>
    </xf>
    <xf numFmtId="168" fontId="48" fillId="0" borderId="0" xfId="14" applyNumberFormat="1" applyFont="1" applyFill="1"/>
    <xf numFmtId="169" fontId="48" fillId="0" borderId="0" xfId="0" applyNumberFormat="1" applyFont="1" applyAlignment="1">
      <alignment wrapText="1"/>
    </xf>
    <xf numFmtId="169" fontId="11" fillId="0" borderId="0" xfId="0" applyNumberFormat="1" applyFont="1" applyAlignment="1">
      <alignment wrapText="1"/>
    </xf>
    <xf numFmtId="170" fontId="11" fillId="0" borderId="0" xfId="0" applyNumberFormat="1" applyFont="1" applyAlignment="1">
      <alignment horizontal="center"/>
    </xf>
    <xf numFmtId="0" fontId="43" fillId="0" borderId="0" xfId="8" applyFont="1" applyAlignment="1">
      <alignment vertical="top"/>
    </xf>
    <xf numFmtId="0" fontId="43" fillId="0" borderId="0" xfId="8" applyFont="1" applyAlignment="1">
      <alignment vertical="top" wrapText="1"/>
    </xf>
    <xf numFmtId="0" fontId="10" fillId="0" borderId="0" xfId="8" applyFont="1"/>
    <xf numFmtId="171" fontId="13" fillId="0" borderId="0" xfId="16" applyNumberFormat="1" applyFont="1" applyFill="1"/>
    <xf numFmtId="0" fontId="48" fillId="0" borderId="0" xfId="0" applyFont="1" applyAlignment="1">
      <alignment vertical="top" wrapText="1"/>
    </xf>
    <xf numFmtId="0" fontId="11" fillId="0" borderId="0" xfId="0" applyFont="1" applyAlignment="1">
      <alignment vertical="top" wrapText="1"/>
    </xf>
    <xf numFmtId="0" fontId="61" fillId="0" borderId="35" xfId="20" applyFont="1" applyFill="1" applyAlignment="1">
      <alignment horizontal="left" wrapText="1"/>
    </xf>
    <xf numFmtId="0" fontId="53" fillId="0" borderId="0" xfId="4" applyFont="1" applyAlignment="1">
      <alignment horizontal="left" wrapText="1"/>
    </xf>
    <xf numFmtId="6" fontId="50" fillId="0" borderId="0" xfId="0" applyNumberFormat="1" applyFont="1"/>
    <xf numFmtId="0" fontId="61" fillId="0" borderId="35" xfId="20" applyFont="1" applyAlignment="1">
      <alignment horizontal="right"/>
    </xf>
    <xf numFmtId="6" fontId="61" fillId="0" borderId="35" xfId="20" applyNumberFormat="1" applyFont="1" applyAlignment="1">
      <alignment horizontal="right"/>
    </xf>
    <xf numFmtId="0" fontId="61" fillId="0" borderId="35" xfId="20" applyFont="1" applyFill="1"/>
    <xf numFmtId="0" fontId="48" fillId="0" borderId="0" xfId="21" applyFont="1"/>
    <xf numFmtId="164" fontId="48" fillId="0" borderId="0" xfId="15" applyNumberFormat="1" applyFont="1"/>
    <xf numFmtId="164" fontId="61" fillId="0" borderId="35" xfId="20" applyNumberFormat="1" applyFont="1" applyFill="1" applyAlignment="1">
      <alignment horizontal="center" vertical="center"/>
    </xf>
    <xf numFmtId="169" fontId="48" fillId="0" borderId="0" xfId="0" applyNumberFormat="1" applyFont="1" applyAlignment="1">
      <alignment horizontal="left" vertical="top" wrapText="1"/>
    </xf>
    <xf numFmtId="0" fontId="43" fillId="0" borderId="0" xfId="8" applyFont="1" applyAlignment="1">
      <alignment horizontal="right" vertical="top"/>
    </xf>
    <xf numFmtId="172" fontId="5" fillId="0" borderId="10" xfId="15" quotePrefix="1" applyNumberFormat="1" applyFont="1" applyBorder="1" applyAlignment="1">
      <alignment horizontal="center" wrapText="1"/>
    </xf>
    <xf numFmtId="169" fontId="5" fillId="0" borderId="13" xfId="15" quotePrefix="1" applyNumberFormat="1" applyFont="1" applyBorder="1" applyAlignment="1">
      <alignment horizontal="left"/>
    </xf>
    <xf numFmtId="174" fontId="3" fillId="0" borderId="15" xfId="15" applyNumberFormat="1" applyFont="1" applyBorder="1" applyAlignment="1">
      <alignment horizontal="right"/>
    </xf>
    <xf numFmtId="0" fontId="43" fillId="0" borderId="0" xfId="8" applyFont="1" applyAlignment="1">
      <alignment horizontal="left" vertical="top" wrapText="1"/>
    </xf>
    <xf numFmtId="169" fontId="48" fillId="0" borderId="0" xfId="0" applyNumberFormat="1" applyFont="1" applyAlignment="1">
      <alignment horizontal="left" wrapText="1"/>
    </xf>
    <xf numFmtId="169" fontId="48" fillId="0" borderId="0" xfId="0" applyNumberFormat="1" applyFont="1" applyAlignment="1">
      <alignment horizontal="left" vertical="top" wrapText="1"/>
    </xf>
    <xf numFmtId="0" fontId="63" fillId="10" borderId="0" xfId="8" applyFont="1" applyFill="1" applyAlignment="1">
      <alignment horizontal="left" vertical="center"/>
    </xf>
    <xf numFmtId="0" fontId="43" fillId="0" borderId="0" xfId="8" applyFont="1" applyAlignment="1">
      <alignment horizontal="left"/>
    </xf>
    <xf numFmtId="175" fontId="43" fillId="6" borderId="0" xfId="8" applyNumberFormat="1" applyFont="1" applyFill="1" applyAlignment="1">
      <alignment horizontal="right" vertical="center"/>
    </xf>
    <xf numFmtId="0" fontId="9" fillId="0" borderId="0" xfId="8" applyAlignment="1">
      <alignment horizontal="left"/>
    </xf>
    <xf numFmtId="0" fontId="70" fillId="0" borderId="0" xfId="19" applyFont="1" applyAlignment="1">
      <alignment horizontal="left" vertical="top"/>
    </xf>
    <xf numFmtId="0" fontId="78" fillId="0" borderId="0" xfId="23" applyFont="1" applyAlignment="1">
      <alignment horizontal="left"/>
    </xf>
    <xf numFmtId="175" fontId="43" fillId="5" borderId="0" xfId="8" applyNumberFormat="1" applyFont="1" applyFill="1" applyAlignment="1">
      <alignment horizontal="right" vertical="center"/>
    </xf>
    <xf numFmtId="0" fontId="43" fillId="6" borderId="0" xfId="8" applyFont="1" applyFill="1" applyAlignment="1">
      <alignment horizontal="left" vertical="center" wrapText="1"/>
    </xf>
    <xf numFmtId="0" fontId="43" fillId="5" borderId="0" xfId="8" applyFont="1" applyFill="1" applyAlignment="1">
      <alignment horizontal="center" vertical="center"/>
    </xf>
    <xf numFmtId="0" fontId="43" fillId="6" borderId="0" xfId="8" applyFont="1" applyFill="1" applyAlignment="1">
      <alignment horizontal="center" vertical="center"/>
    </xf>
    <xf numFmtId="0" fontId="61" fillId="0" borderId="0" xfId="8" applyFont="1" applyAlignment="1">
      <alignment horizontal="left"/>
    </xf>
    <xf numFmtId="0" fontId="43" fillId="5" borderId="0" xfId="8" applyFont="1" applyFill="1" applyAlignment="1">
      <alignment horizontal="left" vertical="center" wrapText="1"/>
    </xf>
    <xf numFmtId="0" fontId="70" fillId="0" borderId="0" xfId="4" applyFont="1" applyAlignment="1">
      <alignment horizontal="left" vertical="top"/>
    </xf>
    <xf numFmtId="0" fontId="51" fillId="0" borderId="0" xfId="3" applyFont="1" applyAlignment="1">
      <alignment horizontal="left" wrapText="1"/>
    </xf>
    <xf numFmtId="0" fontId="51" fillId="0" borderId="0" xfId="2" applyFont="1" applyAlignment="1">
      <alignment horizontal="left" wrapText="1"/>
    </xf>
    <xf numFmtId="0" fontId="51" fillId="0" borderId="0" xfId="3" applyFont="1" applyAlignment="1">
      <alignment horizontal="left"/>
    </xf>
    <xf numFmtId="0" fontId="51" fillId="17" borderId="0" xfId="3" applyFont="1" applyFill="1" applyAlignment="1">
      <alignment horizontal="left" wrapText="1"/>
    </xf>
    <xf numFmtId="0" fontId="63" fillId="0" borderId="0" xfId="8" applyFont="1" applyAlignment="1">
      <alignment vertical="top"/>
    </xf>
    <xf numFmtId="0" fontId="63" fillId="0" borderId="0" xfId="22" applyFont="1" applyAlignment="1">
      <alignment vertical="top"/>
    </xf>
    <xf numFmtId="0" fontId="70" fillId="0" borderId="0" xfId="3" applyFont="1" applyAlignment="1">
      <alignment vertical="top"/>
    </xf>
    <xf numFmtId="0" fontId="51" fillId="0" borderId="0" xfId="0" applyFont="1" applyAlignment="1">
      <alignment horizontal="left" vertical="top" wrapText="1"/>
    </xf>
    <xf numFmtId="0" fontId="51" fillId="17" borderId="0" xfId="3" applyFont="1" applyFill="1" applyAlignment="1">
      <alignment horizontal="left" vertical="top" wrapText="1"/>
    </xf>
    <xf numFmtId="0" fontId="48" fillId="0" borderId="0" xfId="3" applyFont="1" applyAlignment="1">
      <alignment horizontal="left" vertical="top" wrapText="1"/>
    </xf>
    <xf numFmtId="0" fontId="48" fillId="0" borderId="0" xfId="0" applyFont="1" applyAlignment="1">
      <alignment horizontal="left" wrapText="1"/>
    </xf>
    <xf numFmtId="0" fontId="48" fillId="0" borderId="0" xfId="3" applyFont="1" applyAlignment="1">
      <alignment horizontal="left" vertical="center" wrapText="1"/>
    </xf>
    <xf numFmtId="0" fontId="48" fillId="0" borderId="0" xfId="13" applyFont="1" applyAlignment="1">
      <alignment horizontal="left" wrapText="1"/>
    </xf>
    <xf numFmtId="0" fontId="48" fillId="0" borderId="0" xfId="13" applyFont="1" applyAlignment="1">
      <alignment horizontal="left"/>
    </xf>
    <xf numFmtId="0" fontId="48" fillId="17" borderId="0" xfId="13" applyFont="1" applyFill="1" applyAlignment="1">
      <alignment horizontal="left" wrapText="1"/>
    </xf>
    <xf numFmtId="0" fontId="61" fillId="0" borderId="35" xfId="20" applyFont="1" applyAlignment="1">
      <alignment horizontal="center" vertical="center" wrapText="1"/>
    </xf>
    <xf numFmtId="0" fontId="50" fillId="0" borderId="2" xfId="13" applyFont="1" applyBorder="1" applyAlignment="1">
      <alignment horizontal="left" wrapText="1"/>
    </xf>
    <xf numFmtId="0" fontId="50" fillId="0" borderId="2" xfId="13" applyFont="1" applyBorder="1" applyAlignment="1">
      <alignment wrapText="1"/>
    </xf>
    <xf numFmtId="0" fontId="48" fillId="0" borderId="0" xfId="0" applyFont="1" applyAlignment="1">
      <alignment horizontal="left"/>
    </xf>
    <xf numFmtId="169" fontId="28" fillId="0" borderId="8" xfId="15" applyNumberFormat="1" applyFont="1" applyBorder="1" applyAlignment="1">
      <alignment horizontal="center"/>
    </xf>
    <xf numFmtId="0" fontId="41" fillId="0" borderId="8" xfId="15" applyFont="1" applyBorder="1" applyAlignment="1">
      <alignment horizontal="center"/>
    </xf>
    <xf numFmtId="169" fontId="5" fillId="0" borderId="0" xfId="15" applyNumberFormat="1" applyFont="1" applyAlignment="1">
      <alignment horizontal="left" vertical="top" wrapText="1"/>
    </xf>
  </cellXfs>
  <cellStyles count="24">
    <cellStyle name="Comma" xfId="14" builtinId="3"/>
    <cellStyle name="Comma 2" xfId="16" xr:uid="{00000000-0005-0000-0000-000001000000}"/>
    <cellStyle name="Currency 2" xfId="5" xr:uid="{00000000-0005-0000-0000-000002000000}"/>
    <cellStyle name="Currency 3" xfId="11" xr:uid="{00000000-0005-0000-0000-000003000000}"/>
    <cellStyle name="Hyperlink" xfId="23" builtinId="8"/>
    <cellStyle name="Normal" xfId="0" builtinId="0"/>
    <cellStyle name="Normal 2" xfId="2" xr:uid="{00000000-0005-0000-0000-000005000000}"/>
    <cellStyle name="Normal 2 2" xfId="10" xr:uid="{00000000-0005-0000-0000-000006000000}"/>
    <cellStyle name="Normal 2 2 2" xfId="21" xr:uid="{AA617E08-37EE-480B-83D6-F298BB6927D7}"/>
    <cellStyle name="Normal 2 3" xfId="15" xr:uid="{00000000-0005-0000-0000-000007000000}"/>
    <cellStyle name="Normal 3" xfId="6" xr:uid="{00000000-0005-0000-0000-000008000000}"/>
    <cellStyle name="Normal 3 2" xfId="19" xr:uid="{00000000-0005-0000-0000-000009000000}"/>
    <cellStyle name="Normal 4" xfId="7" xr:uid="{00000000-0005-0000-0000-00000A000000}"/>
    <cellStyle name="Normal 5" xfId="8" xr:uid="{00000000-0005-0000-0000-00000B000000}"/>
    <cellStyle name="Normal 5 2" xfId="12" xr:uid="{00000000-0005-0000-0000-00000C000000}"/>
    <cellStyle name="Normal 5 3" xfId="22" xr:uid="{131C7371-F6B5-4B3A-A38D-24FE7E47302B}"/>
    <cellStyle name="Normal 6" xfId="17" xr:uid="{00000000-0005-0000-0000-00000D000000}"/>
    <cellStyle name="Normal 7" xfId="18" xr:uid="{00000000-0005-0000-0000-00000E000000}"/>
    <cellStyle name="Normal_78 - 04 FW spending report Spring 05Revised" xfId="13" xr:uid="{00000000-0005-0000-0000-00000F000000}"/>
    <cellStyle name="Normal_Gov Report File" xfId="3" xr:uid="{00000000-0005-0000-0000-000010000000}"/>
    <cellStyle name="Normal_Sheet1" xfId="4" xr:uid="{00000000-0005-0000-0000-000011000000}"/>
    <cellStyle name="Note 2" xfId="9" xr:uid="{00000000-0005-0000-0000-000012000000}"/>
    <cellStyle name="Percent" xfId="1" builtinId="5"/>
    <cellStyle name="Total" xfId="20" builtinId="25"/>
  </cellStyles>
  <dxfs count="0"/>
  <tableStyles count="0" defaultTableStyle="TableStyleMedium9" defaultPivotStyle="PivotStyleLight16"/>
  <colors>
    <mruColors>
      <color rgb="FFF8A45E"/>
      <color rgb="FFF68B32"/>
      <color rgb="FFB9CD96"/>
      <color rgb="FF3A7DCE"/>
      <color rgb="FF7A5E9C"/>
      <color rgb="FF4F81BD"/>
      <color rgb="FFC0504D"/>
      <color rgb="FF9BBB59"/>
      <color rgb="FFFFFF66"/>
      <color rgb="FF806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850387321346145E-2"/>
          <c:y val="2.6105385374250563E-2"/>
          <c:w val="0.93819074199257124"/>
          <c:h val="0.95029391535188357"/>
        </c:manualLayout>
      </c:layout>
      <c:pieChart>
        <c:varyColors val="1"/>
        <c:ser>
          <c:idx val="0"/>
          <c:order val="0"/>
          <c:spPr>
            <a:ln>
              <a:noFill/>
            </a:ln>
            <a:effectLst>
              <a:outerShdw blurRad="50800" dist="38100" dir="2700000" algn="tl" rotWithShape="0">
                <a:prstClr val="black">
                  <a:alpha val="40000"/>
                </a:prstClr>
              </a:outerShdw>
            </a:effectLst>
          </c:spPr>
          <c:dPt>
            <c:idx val="0"/>
            <c:bubble3D val="0"/>
            <c:spPr>
              <a:solidFill>
                <a:schemeClr val="accent1"/>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E64C-4B75-ACC6-D985A14E3F5E}"/>
              </c:ext>
            </c:extLst>
          </c:dPt>
          <c:dPt>
            <c:idx val="1"/>
            <c:bubble3D val="0"/>
            <c:spPr>
              <a:solidFill>
                <a:schemeClr val="accent2">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E64C-4B75-ACC6-D985A14E3F5E}"/>
              </c:ext>
            </c:extLst>
          </c:dPt>
          <c:dPt>
            <c:idx val="2"/>
            <c:bubble3D val="0"/>
            <c:spPr>
              <a:solidFill>
                <a:schemeClr val="accent3">
                  <a:lumMod val="7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E64C-4B75-ACC6-D985A14E3F5E}"/>
              </c:ext>
            </c:extLst>
          </c:dPt>
          <c:dPt>
            <c:idx val="3"/>
            <c:bubble3D val="0"/>
            <c:spPr>
              <a:solidFill>
                <a:srgbClr val="9BBB59"/>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E64C-4B75-ACC6-D985A14E3F5E}"/>
              </c:ext>
            </c:extLst>
          </c:dPt>
          <c:dPt>
            <c:idx val="4"/>
            <c:bubble3D val="0"/>
            <c:spPr>
              <a:solidFill>
                <a:schemeClr val="accent3">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E64C-4B75-ACC6-D985A14E3F5E}"/>
              </c:ext>
            </c:extLst>
          </c:dPt>
          <c:dPt>
            <c:idx val="5"/>
            <c:bubble3D val="0"/>
            <c:spPr>
              <a:solidFill>
                <a:schemeClr val="accent3">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E64C-4B75-ACC6-D985A14E3F5E}"/>
              </c:ext>
            </c:extLst>
          </c:dPt>
          <c:dPt>
            <c:idx val="6"/>
            <c:bubble3D val="0"/>
            <c:spPr>
              <a:solidFill>
                <a:srgbClr val="856BA5"/>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E64C-4B75-ACC6-D985A14E3F5E}"/>
              </c:ext>
            </c:extLst>
          </c:dPt>
          <c:dPt>
            <c:idx val="7"/>
            <c:bubble3D val="0"/>
            <c:spPr>
              <a:solidFill>
                <a:schemeClr val="accent4">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F-E64C-4B75-ACC6-D985A14E3F5E}"/>
              </c:ext>
            </c:extLst>
          </c:dPt>
          <c:dPt>
            <c:idx val="8"/>
            <c:bubble3D val="0"/>
            <c:spPr>
              <a:solidFill>
                <a:srgbClr val="F68B32"/>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1-E64C-4B75-ACC6-D985A14E3F5E}"/>
              </c:ext>
            </c:extLst>
          </c:dPt>
          <c:dPt>
            <c:idx val="9"/>
            <c:bubble3D val="0"/>
            <c:spPr>
              <a:solidFill>
                <a:schemeClr val="bg1">
                  <a:lumMod val="7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3-E64C-4B75-ACC6-D985A14E3F5E}"/>
              </c:ext>
            </c:extLst>
          </c:dPt>
          <c:dPt>
            <c:idx val="10"/>
            <c:bubble3D val="0"/>
            <c:spPr>
              <a:solidFill>
                <a:schemeClr val="accent5">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5-E64C-4B75-ACC6-D985A14E3F5E}"/>
              </c:ext>
            </c:extLst>
          </c:dPt>
          <c:dPt>
            <c:idx val="11"/>
            <c:bubble3D val="0"/>
            <c:spPr>
              <a:solidFill>
                <a:schemeClr val="accent6">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7-E64C-4B75-ACC6-D985A14E3F5E}"/>
              </c:ext>
            </c:extLst>
          </c:dPt>
          <c:dLbls>
            <c:dLbl>
              <c:idx val="0"/>
              <c:layout>
                <c:manualLayout>
                  <c:x val="-6.480289184714462E-2"/>
                  <c:y val="5.5540341079459488E-2"/>
                </c:manualLayout>
              </c:layout>
              <c:numFmt formatCode="0.0%" sourceLinked="0"/>
              <c:spPr>
                <a:solidFill>
                  <a:sysClr val="window" lastClr="FFFFFF"/>
                </a:solidFill>
                <a:ln>
                  <a:solidFill>
                    <a:sysClr val="windowText" lastClr="000000">
                      <a:lumMod val="25000"/>
                      <a:lumOff val="75000"/>
                    </a:sysClr>
                  </a:solid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9313682768339955"/>
                      <c:h val="9.8305706754197045E-2"/>
                    </c:manualLayout>
                  </c15:layout>
                </c:ext>
                <c:ext xmlns:c16="http://schemas.microsoft.com/office/drawing/2014/chart" uri="{C3380CC4-5D6E-409C-BE32-E72D297353CC}">
                  <c16:uniqueId val="{00000001-E64C-4B75-ACC6-D985A14E3F5E}"/>
                </c:ext>
              </c:extLst>
            </c:dLbl>
            <c:dLbl>
              <c:idx val="1"/>
              <c:layout>
                <c:manualLayout>
                  <c:x val="-7.1003908933265275E-2"/>
                  <c:y val="-0.13397579986088434"/>
                </c:manualLayout>
              </c:layout>
              <c:spPr>
                <a:solidFill>
                  <a:schemeClr val="lt1"/>
                </a:solidFill>
                <a:ln>
                  <a:solidFill>
                    <a:schemeClr val="dk1">
                      <a:lumMod val="25000"/>
                      <a:lumOff val="75000"/>
                    </a:schemeClr>
                  </a:solid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31453176553242451"/>
                      <c:h val="8.5861490340951474E-2"/>
                    </c:manualLayout>
                  </c15:layout>
                </c:ext>
                <c:ext xmlns:c16="http://schemas.microsoft.com/office/drawing/2014/chart" uri="{C3380CC4-5D6E-409C-BE32-E72D297353CC}">
                  <c16:uniqueId val="{00000003-E64C-4B75-ACC6-D985A14E3F5E}"/>
                </c:ext>
              </c:extLst>
            </c:dLbl>
            <c:dLbl>
              <c:idx val="2"/>
              <c:layout>
                <c:manualLayout>
                  <c:x val="-0.14674478414298531"/>
                  <c:y val="-0.16858687355379084"/>
                </c:manualLayout>
              </c:layout>
              <c:tx>
                <c:rich>
                  <a:bodyPr rot="0" spcFirstLastPara="1" vertOverflow="clip" horzOverflow="clip" vert="horz" wrap="square" lIns="38100" tIns="19050" rIns="38100" bIns="19050" anchor="ctr" anchorCtr="1">
                    <a:spAutoFit/>
                  </a:bodyPr>
                  <a:lstStyle/>
                  <a:p>
                    <a:pPr>
                      <a:defRPr sz="1200" b="0" i="0" u="none" strike="noStrike" kern="1200" baseline="0">
                        <a:solidFill>
                          <a:schemeClr val="dk1"/>
                        </a:solidFill>
                        <a:latin typeface="Calibri Light" panose="020F0302020204030204" pitchFamily="34" charset="0"/>
                        <a:ea typeface="+mn-ea"/>
                        <a:cs typeface="Calibri Light" panose="020F0302020204030204" pitchFamily="34" charset="0"/>
                      </a:defRPr>
                    </a:pPr>
                    <a:r>
                      <a:rPr lang="en-US" sz="1200"/>
                      <a:t>Total reimb.</a:t>
                    </a:r>
                    <a:r>
                      <a:rPr lang="en-US" sz="1200" baseline="0"/>
                      <a:t> expenses, </a:t>
                    </a:r>
                    <a:fld id="{6CD82745-79F0-47B5-AB2A-087C75F4A5F8}" type="VALUE">
                      <a:rPr lang="en-US" sz="1200" baseline="0"/>
                      <a:pPr>
                        <a:defRPr sz="1200"/>
                      </a:pPr>
                      <a:t>[VALUE]</a:t>
                    </a:fld>
                    <a:r>
                      <a:rPr lang="en-US" sz="1200" baseline="0"/>
                      <a:t>, </a:t>
                    </a:r>
                    <a:fld id="{0619D1CE-BBB5-49E2-A8DC-F5801CB92E46}" type="PERCENTAGE">
                      <a:rPr lang="en-US" sz="1200" baseline="0"/>
                      <a:pPr>
                        <a:defRPr sz="1200"/>
                      </a:pPr>
                      <a:t>[PERCENTAGE]</a:t>
                    </a:fld>
                    <a:endParaRPr lang="en-US" sz="1200" baseline="0"/>
                  </a:p>
                </c:rich>
              </c:tx>
              <c:numFmt formatCode="0.0%" sourceLinked="0"/>
              <c:spPr>
                <a:solidFill>
                  <a:sysClr val="window" lastClr="FFFFFF"/>
                </a:solidFill>
                <a:ln>
                  <a:solidFill>
                    <a:sysClr val="windowText" lastClr="000000">
                      <a:lumMod val="25000"/>
                      <a:lumOff val="75000"/>
                    </a:sysClr>
                  </a:solid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30221671706761788"/>
                      <c:h val="8.5753009266961291E-2"/>
                    </c:manualLayout>
                  </c15:layout>
                  <c15:dlblFieldTable/>
                  <c15:showDataLabelsRange val="0"/>
                </c:ext>
                <c:ext xmlns:c16="http://schemas.microsoft.com/office/drawing/2014/chart" uri="{C3380CC4-5D6E-409C-BE32-E72D297353CC}">
                  <c16:uniqueId val="{00000005-E64C-4B75-ACC6-D985A14E3F5E}"/>
                </c:ext>
              </c:extLst>
            </c:dLbl>
            <c:dLbl>
              <c:idx val="3"/>
              <c:dLblPos val="inEnd"/>
              <c:showLegendKey val="0"/>
              <c:showVal val="1"/>
              <c:showCatName val="1"/>
              <c:showSerName val="0"/>
              <c:showPercent val="1"/>
              <c:showBubbleSize val="0"/>
              <c:extLst>
                <c:ext xmlns:c15="http://schemas.microsoft.com/office/drawing/2012/chart" uri="{CE6537A1-D6FC-4f65-9D91-7224C49458BB}">
                  <c15:layout>
                    <c:manualLayout>
                      <c:w val="0.14260657530773885"/>
                      <c:h val="6.3220119827416918E-2"/>
                    </c:manualLayout>
                  </c15:layout>
                </c:ext>
                <c:ext xmlns:c16="http://schemas.microsoft.com/office/drawing/2014/chart" uri="{C3380CC4-5D6E-409C-BE32-E72D297353CC}">
                  <c16:uniqueId val="{00000007-E64C-4B75-ACC6-D985A14E3F5E}"/>
                </c:ext>
              </c:extLst>
            </c:dLbl>
            <c:dLbl>
              <c:idx val="4"/>
              <c:numFmt formatCode="0.0%" sourceLinked="0"/>
              <c:spPr>
                <a:solidFill>
                  <a:sysClr val="window" lastClr="FFFFFF"/>
                </a:solidFill>
                <a:ln>
                  <a:solidFill>
                    <a:sysClr val="windowText" lastClr="000000">
                      <a:lumMod val="25000"/>
                      <a:lumOff val="75000"/>
                    </a:sysClr>
                  </a:solid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dLblPos val="inEnd"/>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7088074283646548"/>
                      <c:h val="6.8240944356429925E-2"/>
                    </c:manualLayout>
                  </c15:layout>
                </c:ext>
                <c:ext xmlns:c16="http://schemas.microsoft.com/office/drawing/2014/chart" uri="{C3380CC4-5D6E-409C-BE32-E72D297353CC}">
                  <c16:uniqueId val="{00000009-E64C-4B75-ACC6-D985A14E3F5E}"/>
                </c:ext>
              </c:extLst>
            </c:dLbl>
            <c:dLbl>
              <c:idx val="5"/>
              <c:dLblPos val="inEnd"/>
              <c:showLegendKey val="0"/>
              <c:showVal val="1"/>
              <c:showCatName val="1"/>
              <c:showSerName val="0"/>
              <c:showPercent val="1"/>
              <c:showBubbleSize val="0"/>
              <c:extLst>
                <c:ext xmlns:c15="http://schemas.microsoft.com/office/drawing/2012/chart" uri="{CE6537A1-D6FC-4f65-9D91-7224C49458BB}">
                  <c15:layout>
                    <c:manualLayout>
                      <c:w val="0.18361139408643079"/>
                      <c:h val="7.4856506737379633E-2"/>
                    </c:manualLayout>
                  </c15:layout>
                </c:ext>
                <c:ext xmlns:c16="http://schemas.microsoft.com/office/drawing/2014/chart" uri="{C3380CC4-5D6E-409C-BE32-E72D297353CC}">
                  <c16:uniqueId val="{0000000B-E64C-4B75-ACC6-D985A14E3F5E}"/>
                </c:ext>
              </c:extLst>
            </c:dLbl>
            <c:dLbl>
              <c:idx val="6"/>
              <c:layout>
                <c:manualLayout>
                  <c:x val="-9.5603028938288329E-2"/>
                  <c:y val="-0.10347834424411431"/>
                </c:manualLayout>
              </c:layout>
              <c:numFmt formatCode="0.0%" sourceLinked="0"/>
              <c:spPr>
                <a:solidFill>
                  <a:sysClr val="window" lastClr="FFFFFF"/>
                </a:solidFill>
                <a:ln>
                  <a:solidFill>
                    <a:sysClr val="windowText" lastClr="000000">
                      <a:lumMod val="25000"/>
                      <a:lumOff val="75000"/>
                    </a:sysClr>
                  </a:solid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8300706044421947"/>
                      <c:h val="8.3314055465526546E-2"/>
                    </c:manualLayout>
                  </c15:layout>
                </c:ext>
                <c:ext xmlns:c16="http://schemas.microsoft.com/office/drawing/2014/chart" uri="{C3380CC4-5D6E-409C-BE32-E72D297353CC}">
                  <c16:uniqueId val="{0000000D-E64C-4B75-ACC6-D985A14E3F5E}"/>
                </c:ext>
              </c:extLst>
            </c:dLbl>
            <c:dLbl>
              <c:idx val="7"/>
              <c:dLblPos val="inEnd"/>
              <c:showLegendKey val="0"/>
              <c:showVal val="1"/>
              <c:showCatName val="1"/>
              <c:showSerName val="0"/>
              <c:showPercent val="1"/>
              <c:showBubbleSize val="0"/>
              <c:extLst>
                <c:ext xmlns:c15="http://schemas.microsoft.com/office/drawing/2012/chart" uri="{CE6537A1-D6FC-4f65-9D91-7224C49458BB}">
                  <c15:layout>
                    <c:manualLayout>
                      <c:w val="0.19386824489466831"/>
                      <c:h val="6.6385891230944488E-2"/>
                    </c:manualLayout>
                  </c15:layout>
                </c:ext>
                <c:ext xmlns:c16="http://schemas.microsoft.com/office/drawing/2014/chart" uri="{C3380CC4-5D6E-409C-BE32-E72D297353CC}">
                  <c16:uniqueId val="{0000000F-E64C-4B75-ACC6-D985A14E3F5E}"/>
                </c:ext>
              </c:extLst>
            </c:dLbl>
            <c:dLbl>
              <c:idx val="8"/>
              <c:layout>
                <c:manualLayout>
                  <c:x val="0.21952453995008342"/>
                  <c:y val="-8.2539099338503098E-3"/>
                </c:manualLayout>
              </c:layout>
              <c:numFmt formatCode="0.0%" sourceLinked="0"/>
              <c:spPr>
                <a:solidFill>
                  <a:sysClr val="window" lastClr="FFFFFF"/>
                </a:solidFill>
                <a:ln>
                  <a:solidFill>
                    <a:sysClr val="windowText" lastClr="000000">
                      <a:lumMod val="25000"/>
                      <a:lumOff val="75000"/>
                    </a:sysClr>
                  </a:solid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31651929507783966"/>
                      <c:h val="0.13645619697642969"/>
                    </c:manualLayout>
                  </c15:layout>
                </c:ext>
                <c:ext xmlns:c16="http://schemas.microsoft.com/office/drawing/2014/chart" uri="{C3380CC4-5D6E-409C-BE32-E72D297353CC}">
                  <c16:uniqueId val="{00000011-E64C-4B75-ACC6-D985A14E3F5E}"/>
                </c:ext>
              </c:extLst>
            </c:dLbl>
            <c:numFmt formatCode="0.0%" sourceLinked="0"/>
            <c:spPr>
              <a:solidFill>
                <a:sysClr val="window" lastClr="FFFFFF"/>
              </a:solidFill>
              <a:ln>
                <a:solidFill>
                  <a:sysClr val="windowText" lastClr="000000">
                    <a:lumMod val="25000"/>
                    <a:lumOff val="75000"/>
                  </a:sysClr>
                </a:solid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dLblPos val="inEnd"/>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'1A_ByArea'!$E$7:$E$15</c:f>
              <c:strCache>
                <c:ptCount val="9"/>
                <c:pt idx="0">
                  <c:v>Direct F&amp;W Program</c:v>
                </c:pt>
                <c:pt idx="1">
                  <c:v>Forgone Revenue (est.)*</c:v>
                </c:pt>
                <c:pt idx="2">
                  <c:v>Total reimbursable expenses</c:v>
                </c:pt>
                <c:pt idx="6">
                  <c:v>Total fixed expenses</c:v>
                </c:pt>
                <c:pt idx="8">
                  <c:v>Power Purchases for Fish Enhancement (est.)</c:v>
                </c:pt>
              </c:strCache>
            </c:strRef>
          </c:cat>
          <c:val>
            <c:numRef>
              <c:f>'1A_ByArea'!$F$7:$F$15</c:f>
              <c:numCache>
                <c:formatCode>"$"#.#,,"M"</c:formatCode>
                <c:ptCount val="9"/>
                <c:pt idx="0">
                  <c:v>260900000</c:v>
                </c:pt>
                <c:pt idx="1">
                  <c:v>89300000</c:v>
                </c:pt>
                <c:pt idx="2">
                  <c:v>93300000</c:v>
                </c:pt>
                <c:pt idx="6">
                  <c:v>107300000</c:v>
                </c:pt>
                <c:pt idx="8">
                  <c:v>879300000</c:v>
                </c:pt>
              </c:numCache>
            </c:numRef>
          </c:val>
          <c:extLst>
            <c:ext xmlns:c16="http://schemas.microsoft.com/office/drawing/2014/chart" uri="{C3380CC4-5D6E-409C-BE32-E72D297353CC}">
              <c16:uniqueId val="{00000018-E64C-4B75-ACC6-D985A14E3F5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A-E64C-4B75-ACC6-D985A14E3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C-E64C-4B75-ACC6-D985A14E3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E-E64C-4B75-ACC6-D985A14E3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0-E64C-4B75-ACC6-D985A14E3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2-E64C-4B75-ACC6-D985A14E3F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4-E64C-4B75-ACC6-D985A14E3F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6-E64C-4B75-ACC6-D985A14E3F5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8-E64C-4B75-ACC6-D985A14E3F5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A-E64C-4B75-ACC6-D985A14E3F5E}"/>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'1A_ByArea'!$E$7:$E$15</c:f>
              <c:strCache>
                <c:ptCount val="9"/>
                <c:pt idx="0">
                  <c:v>Direct F&amp;W Program</c:v>
                </c:pt>
                <c:pt idx="1">
                  <c:v>Forgone Revenue (est.)*</c:v>
                </c:pt>
                <c:pt idx="2">
                  <c:v>Total reimbursable expenses</c:v>
                </c:pt>
                <c:pt idx="6">
                  <c:v>Total fixed expenses</c:v>
                </c:pt>
                <c:pt idx="8">
                  <c:v>Power Purchases for Fish Enhancement (est.)</c:v>
                </c:pt>
              </c:strCache>
            </c:strRef>
          </c:cat>
          <c:val>
            <c:numRef>
              <c:f>'1A_ByArea'!$C$7:$C$15</c:f>
              <c:numCache>
                <c:formatCode>_(* #,##0.0_);_(* \(#,##0.0\);_(* "-"??_);_(@_)</c:formatCode>
                <c:ptCount val="9"/>
                <c:pt idx="0">
                  <c:v>260.89999999999998</c:v>
                </c:pt>
                <c:pt idx="1">
                  <c:v>89.3</c:v>
                </c:pt>
                <c:pt idx="2">
                  <c:v>46</c:v>
                </c:pt>
                <c:pt idx="3">
                  <c:v>34.9</c:v>
                </c:pt>
                <c:pt idx="4">
                  <c:v>6.5</c:v>
                </c:pt>
                <c:pt idx="5">
                  <c:v>5.9</c:v>
                </c:pt>
                <c:pt idx="6">
                  <c:v>30.3</c:v>
                </c:pt>
                <c:pt idx="7">
                  <c:v>77</c:v>
                </c:pt>
                <c:pt idx="8">
                  <c:v>879.3</c:v>
                </c:pt>
              </c:numCache>
            </c:numRef>
          </c:val>
          <c:extLst>
            <c:ext xmlns:c16="http://schemas.microsoft.com/office/drawing/2014/chart" uri="{C3380CC4-5D6E-409C-BE32-E72D297353CC}">
              <c16:uniqueId val="{0000002B-E64C-4B75-ACC6-D985A14E3F5E}"/>
            </c:ext>
          </c:extLst>
        </c:ser>
        <c:dLbls>
          <c:showLegendKey val="0"/>
          <c:showVal val="0"/>
          <c:showCatName val="0"/>
          <c:showSerName val="0"/>
          <c:showPercent val="0"/>
          <c:showBubbleSize val="0"/>
          <c:showLeaderLines val="0"/>
        </c:dLbls>
        <c:firstSliceAng val="45"/>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92299272155928"/>
          <c:y val="4.7760694315803917E-2"/>
          <c:w val="0.79361820600411603"/>
          <c:h val="0.87434914754210835"/>
        </c:manualLayout>
      </c:layout>
      <c:barChart>
        <c:barDir val="bar"/>
        <c:grouping val="clustered"/>
        <c:varyColors val="0"/>
        <c:ser>
          <c:idx val="0"/>
          <c:order val="0"/>
          <c:spPr>
            <a:solidFill>
              <a:schemeClr val="accent3">
                <a:lumMod val="60000"/>
                <a:lumOff val="40000"/>
              </a:schemeClr>
            </a:solidFill>
            <a:effectLst>
              <a:outerShdw blurRad="50800" dist="38100" dir="2700000" algn="tl" rotWithShape="0">
                <a:prstClr val="black">
                  <a:alpha val="40000"/>
                </a:prstClr>
              </a:outerShdw>
            </a:effectLst>
          </c:spPr>
          <c:invertIfNegative val="0"/>
          <c:dPt>
            <c:idx val="0"/>
            <c:invertIfNegative val="0"/>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7FEE-4D26-A36B-86FFF3A5B10A}"/>
              </c:ext>
            </c:extLst>
          </c:dPt>
          <c:dPt>
            <c:idx val="1"/>
            <c:invertIfNegative val="0"/>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7FEE-4D26-A36B-86FFF3A5B10A}"/>
              </c:ext>
            </c:extLst>
          </c:dPt>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'7A_Province'!$M$27:$M$39</c:f>
              <c:strCache>
                <c:ptCount val="13"/>
                <c:pt idx="0">
                  <c:v>Program Support</c:v>
                </c:pt>
                <c:pt idx="1">
                  <c:v>Other</c:v>
                </c:pt>
                <c:pt idx="2">
                  <c:v>MIDDLE SNAKE</c:v>
                </c:pt>
                <c:pt idx="3">
                  <c:v>UPPER SNAKE</c:v>
                </c:pt>
                <c:pt idx="4">
                  <c:v>COLUMBIA GORGE</c:v>
                </c:pt>
                <c:pt idx="5">
                  <c:v>COLUMBIA ESTUARY</c:v>
                </c:pt>
                <c:pt idx="6">
                  <c:v>MOUNTAIN COLUMBIA</c:v>
                </c:pt>
                <c:pt idx="7">
                  <c:v>BLUE MOUNTAIN</c:v>
                </c:pt>
                <c:pt idx="8">
                  <c:v>INTERMOUNTAIN</c:v>
                </c:pt>
                <c:pt idx="9">
                  <c:v>COLUMBIA CASCADE</c:v>
                </c:pt>
                <c:pt idx="10">
                  <c:v>MOUNTAIN SNAKE</c:v>
                </c:pt>
                <c:pt idx="11">
                  <c:v>LOWER COLUMBIA</c:v>
                </c:pt>
                <c:pt idx="12">
                  <c:v>COLUMBIA PLATEAU</c:v>
                </c:pt>
              </c:strCache>
            </c:strRef>
          </c:cat>
          <c:val>
            <c:numRef>
              <c:f>'7A_Province'!$N$27:$N$39</c:f>
              <c:numCache>
                <c:formatCode>"$"#.0,,\ "million"</c:formatCode>
                <c:ptCount val="13"/>
                <c:pt idx="0">
                  <c:v>21462730</c:v>
                </c:pt>
                <c:pt idx="1">
                  <c:v>4484225</c:v>
                </c:pt>
                <c:pt idx="2">
                  <c:v>4921664</c:v>
                </c:pt>
                <c:pt idx="3">
                  <c:v>5279947</c:v>
                </c:pt>
                <c:pt idx="4">
                  <c:v>9043472</c:v>
                </c:pt>
                <c:pt idx="5">
                  <c:v>10043924</c:v>
                </c:pt>
                <c:pt idx="6">
                  <c:v>16612757</c:v>
                </c:pt>
                <c:pt idx="7">
                  <c:v>17881467</c:v>
                </c:pt>
                <c:pt idx="8">
                  <c:v>22593290</c:v>
                </c:pt>
                <c:pt idx="9">
                  <c:v>24480271</c:v>
                </c:pt>
                <c:pt idx="10">
                  <c:v>27793409</c:v>
                </c:pt>
                <c:pt idx="11">
                  <c:v>36378950.399999999</c:v>
                </c:pt>
                <c:pt idx="12">
                  <c:v>59742388</c:v>
                </c:pt>
              </c:numCache>
            </c:numRef>
          </c:val>
          <c:extLst>
            <c:ext xmlns:c16="http://schemas.microsoft.com/office/drawing/2014/chart" uri="{C3380CC4-5D6E-409C-BE32-E72D297353CC}">
              <c16:uniqueId val="{0000000C-7FEE-4D26-A36B-86FFF3A5B10A}"/>
            </c:ext>
          </c:extLst>
        </c:ser>
        <c:dLbls>
          <c:showLegendKey val="0"/>
          <c:showVal val="0"/>
          <c:showCatName val="0"/>
          <c:showSerName val="0"/>
          <c:showPercent val="0"/>
          <c:showBubbleSize val="0"/>
        </c:dLbls>
        <c:gapWidth val="100"/>
        <c:axId val="246305327"/>
        <c:axId val="246304911"/>
      </c:barChart>
      <c:valAx>
        <c:axId val="246304911"/>
        <c:scaling>
          <c:orientation val="minMax"/>
        </c:scaling>
        <c:delete val="0"/>
        <c:axPos val="b"/>
        <c:majorGridlines>
          <c:spPr>
            <a:ln>
              <a:solidFill>
                <a:schemeClr val="bg1">
                  <a:lumMod val="85000"/>
                </a:schemeClr>
              </a:solidFill>
            </a:ln>
          </c:spPr>
        </c:majorGridlines>
        <c:numFmt formatCode="&quot;$&quot;#0,,\ &quot;mil&quot;" sourceLinked="0"/>
        <c:majorTickMark val="out"/>
        <c:minorTickMark val="none"/>
        <c:tickLblPos val="nextTo"/>
        <c:spPr>
          <a:ln>
            <a:solidFill>
              <a:schemeClr val="bg1">
                <a:lumMod val="85000"/>
              </a:schemeClr>
            </a:solidFill>
          </a:ln>
        </c:spPr>
        <c:crossAx val="246305327"/>
        <c:crosses val="autoZero"/>
        <c:crossBetween val="between"/>
      </c:valAx>
      <c:catAx>
        <c:axId val="246305327"/>
        <c:scaling>
          <c:orientation val="minMax"/>
        </c:scaling>
        <c:delete val="0"/>
        <c:axPos val="l"/>
        <c:numFmt formatCode="General" sourceLinked="1"/>
        <c:majorTickMark val="out"/>
        <c:minorTickMark val="none"/>
        <c:tickLblPos val="nextTo"/>
        <c:spPr>
          <a:ln>
            <a:solidFill>
              <a:schemeClr val="bg1">
                <a:lumMod val="85000"/>
              </a:schemeClr>
            </a:solidFill>
          </a:ln>
        </c:spPr>
        <c:crossAx val="246304911"/>
        <c:crosses val="autoZero"/>
        <c:auto val="1"/>
        <c:lblAlgn val="ctr"/>
        <c:lblOffset val="100"/>
        <c:noMultiLvlLbl val="0"/>
      </c:catAx>
    </c:plotArea>
    <c:plotVisOnly val="1"/>
    <c:dispBlanksAs val="gap"/>
    <c:showDLblsOverMax val="0"/>
  </c:chart>
  <c:spPr>
    <a:solidFill>
      <a:schemeClr val="lt1"/>
    </a:solidFill>
    <a:ln w="25400" cap="flat" cmpd="sng" algn="ctr">
      <a:noFill/>
      <a:prstDash val="soli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1157340091965"/>
          <c:y val="2.6443177181944558E-2"/>
          <c:w val="0.78509371055798038"/>
          <c:h val="0.9179507864547235"/>
        </c:manualLayout>
      </c:layout>
      <c:barChart>
        <c:barDir val="bar"/>
        <c:grouping val="clustered"/>
        <c:varyColors val="0"/>
        <c:ser>
          <c:idx val="0"/>
          <c:order val="0"/>
          <c:spPr>
            <a:solidFill>
              <a:schemeClr val="accent1"/>
            </a:solidFill>
            <a:ln>
              <a:noFill/>
            </a:ln>
            <a:effectLst/>
          </c:spPr>
          <c:invertIfNegative val="0"/>
          <c:dLbls>
            <c:delete val="1"/>
          </c:dLbls>
          <c:cat>
            <c:strRef>
              <c:f>'7B_Subbasin'!$B$4:$B$63</c:f>
              <c:strCache>
                <c:ptCount val="60"/>
                <c:pt idx="0">
                  <c:v>Bitterroot</c:v>
                </c:pt>
                <c:pt idx="1">
                  <c:v>Sandy</c:v>
                </c:pt>
                <c:pt idx="2">
                  <c:v>Big White Salmon</c:v>
                </c:pt>
                <c:pt idx="3">
                  <c:v>Blackfoot</c:v>
                </c:pt>
                <c:pt idx="4">
                  <c:v>Snake Lower Middle</c:v>
                </c:pt>
                <c:pt idx="5">
                  <c:v>Bruneau</c:v>
                </c:pt>
                <c:pt idx="6">
                  <c:v>Kalama</c:v>
                </c:pt>
                <c:pt idx="7">
                  <c:v>Fifteenmile</c:v>
                </c:pt>
                <c:pt idx="8">
                  <c:v>Palouse</c:v>
                </c:pt>
                <c:pt idx="9">
                  <c:v>Washougal</c:v>
                </c:pt>
                <c:pt idx="10">
                  <c:v>Cowlitz</c:v>
                </c:pt>
                <c:pt idx="11">
                  <c:v>Snake Upper Closed Basin</c:v>
                </c:pt>
                <c:pt idx="12">
                  <c:v>Snake Headwaters</c:v>
                </c:pt>
                <c:pt idx="13">
                  <c:v>Powder</c:v>
                </c:pt>
                <c:pt idx="14">
                  <c:v>Lewis</c:v>
                </c:pt>
                <c:pt idx="15">
                  <c:v>Crab</c:v>
                </c:pt>
                <c:pt idx="16">
                  <c:v>Payette</c:v>
                </c:pt>
                <c:pt idx="17">
                  <c:v>Little White Salmon</c:v>
                </c:pt>
                <c:pt idx="18">
                  <c:v>Wind</c:v>
                </c:pt>
                <c:pt idx="19">
                  <c:v>Malheur</c:v>
                </c:pt>
                <c:pt idx="20">
                  <c:v>Asotin</c:v>
                </c:pt>
                <c:pt idx="21">
                  <c:v>Imnaha</c:v>
                </c:pt>
                <c:pt idx="22">
                  <c:v>Owyhee</c:v>
                </c:pt>
                <c:pt idx="23">
                  <c:v>Clark Fork</c:v>
                </c:pt>
                <c:pt idx="24">
                  <c:v>Snake Hells Canyon</c:v>
                </c:pt>
                <c:pt idx="25">
                  <c:v>Sanpoil</c:v>
                </c:pt>
                <c:pt idx="26">
                  <c:v>Elochoman</c:v>
                </c:pt>
                <c:pt idx="27">
                  <c:v>Hood</c:v>
                </c:pt>
                <c:pt idx="28">
                  <c:v>Lake Chelan</c:v>
                </c:pt>
                <c:pt idx="29">
                  <c:v>Boise</c:v>
                </c:pt>
                <c:pt idx="30">
                  <c:v>Columbia Gorge</c:v>
                </c:pt>
                <c:pt idx="31">
                  <c:v>Grays</c:v>
                </c:pt>
                <c:pt idx="32">
                  <c:v>Tucannon</c:v>
                </c:pt>
                <c:pt idx="33">
                  <c:v>Klickitat</c:v>
                </c:pt>
                <c:pt idx="34">
                  <c:v>Entiat</c:v>
                </c:pt>
                <c:pt idx="35">
                  <c:v>Coeur D'Alene</c:v>
                </c:pt>
                <c:pt idx="36">
                  <c:v>Wenatchee</c:v>
                </c:pt>
                <c:pt idx="37">
                  <c:v>Flathead</c:v>
                </c:pt>
                <c:pt idx="38">
                  <c:v>Spokane</c:v>
                </c:pt>
                <c:pt idx="39">
                  <c:v>Columbia Upper Middle</c:v>
                </c:pt>
                <c:pt idx="40">
                  <c:v>Other</c:v>
                </c:pt>
                <c:pt idx="41">
                  <c:v>Deschutes</c:v>
                </c:pt>
                <c:pt idx="42">
                  <c:v>Snake Upper</c:v>
                </c:pt>
                <c:pt idx="43">
                  <c:v>Snake Lower</c:v>
                </c:pt>
                <c:pt idx="44">
                  <c:v>Methow</c:v>
                </c:pt>
                <c:pt idx="45">
                  <c:v>Columbia Estuary</c:v>
                </c:pt>
                <c:pt idx="46">
                  <c:v>Columbia Lower Middle</c:v>
                </c:pt>
                <c:pt idx="47">
                  <c:v>Pend Oreille</c:v>
                </c:pt>
                <c:pt idx="48">
                  <c:v>Walla Walla</c:v>
                </c:pt>
                <c:pt idx="49">
                  <c:v>Okanogan</c:v>
                </c:pt>
                <c:pt idx="50">
                  <c:v>Columbia Upper</c:v>
                </c:pt>
                <c:pt idx="51">
                  <c:v>Columbia Lower</c:v>
                </c:pt>
                <c:pt idx="52">
                  <c:v>John Day</c:v>
                </c:pt>
                <c:pt idx="53">
                  <c:v>Umatilla</c:v>
                </c:pt>
                <c:pt idx="54">
                  <c:v>Kootenai</c:v>
                </c:pt>
                <c:pt idx="55">
                  <c:v>Clearwater</c:v>
                </c:pt>
                <c:pt idx="56">
                  <c:v>Grande Ronde</c:v>
                </c:pt>
                <c:pt idx="57">
                  <c:v>Salmon</c:v>
                </c:pt>
                <c:pt idx="58">
                  <c:v>Yakima</c:v>
                </c:pt>
                <c:pt idx="59">
                  <c:v>Willamette</c:v>
                </c:pt>
              </c:strCache>
            </c:strRef>
          </c:cat>
          <c:val>
            <c:numRef>
              <c:f>'7B_Subbasin'!$G$4:$G$63</c:f>
              <c:numCache>
                <c:formatCode>"$"#,##0</c:formatCode>
                <c:ptCount val="60"/>
                <c:pt idx="0">
                  <c:v>0</c:v>
                </c:pt>
                <c:pt idx="1">
                  <c:v>22143</c:v>
                </c:pt>
                <c:pt idx="2">
                  <c:v>40201</c:v>
                </c:pt>
                <c:pt idx="3">
                  <c:v>57417</c:v>
                </c:pt>
                <c:pt idx="4">
                  <c:v>60293.380000000012</c:v>
                </c:pt>
                <c:pt idx="5">
                  <c:v>63969.5</c:v>
                </c:pt>
                <c:pt idx="6">
                  <c:v>74681</c:v>
                </c:pt>
                <c:pt idx="7">
                  <c:v>85426.5</c:v>
                </c:pt>
                <c:pt idx="8">
                  <c:v>106739</c:v>
                </c:pt>
                <c:pt idx="9">
                  <c:v>112597.54999999996</c:v>
                </c:pt>
                <c:pt idx="10">
                  <c:v>131500.5</c:v>
                </c:pt>
                <c:pt idx="11">
                  <c:v>133142.45000000039</c:v>
                </c:pt>
                <c:pt idx="12">
                  <c:v>143798.5</c:v>
                </c:pt>
                <c:pt idx="13">
                  <c:v>193050.5</c:v>
                </c:pt>
                <c:pt idx="14">
                  <c:v>298742</c:v>
                </c:pt>
                <c:pt idx="15">
                  <c:v>520736.5</c:v>
                </c:pt>
                <c:pt idx="16">
                  <c:v>528350.5</c:v>
                </c:pt>
                <c:pt idx="17">
                  <c:v>605693.5</c:v>
                </c:pt>
                <c:pt idx="18">
                  <c:v>623182.9900000015</c:v>
                </c:pt>
                <c:pt idx="19">
                  <c:v>686802.5</c:v>
                </c:pt>
                <c:pt idx="20">
                  <c:v>764248</c:v>
                </c:pt>
                <c:pt idx="21">
                  <c:v>1008041.5</c:v>
                </c:pt>
                <c:pt idx="22">
                  <c:v>1049616.5</c:v>
                </c:pt>
                <c:pt idx="23">
                  <c:v>1084977.5</c:v>
                </c:pt>
                <c:pt idx="24">
                  <c:v>1290501</c:v>
                </c:pt>
                <c:pt idx="25">
                  <c:v>1869750.5</c:v>
                </c:pt>
                <c:pt idx="26">
                  <c:v>2099561.5</c:v>
                </c:pt>
                <c:pt idx="27">
                  <c:v>2171811.5</c:v>
                </c:pt>
                <c:pt idx="28">
                  <c:v>2316362</c:v>
                </c:pt>
                <c:pt idx="29">
                  <c:v>2339580</c:v>
                </c:pt>
                <c:pt idx="30">
                  <c:v>2350410.5</c:v>
                </c:pt>
                <c:pt idx="31">
                  <c:v>2415985.5</c:v>
                </c:pt>
                <c:pt idx="32">
                  <c:v>3000147.0599999898</c:v>
                </c:pt>
                <c:pt idx="33">
                  <c:v>3166745.5</c:v>
                </c:pt>
                <c:pt idx="34">
                  <c:v>3257843.5</c:v>
                </c:pt>
                <c:pt idx="35">
                  <c:v>3269581</c:v>
                </c:pt>
                <c:pt idx="36">
                  <c:v>3312089.4399999902</c:v>
                </c:pt>
                <c:pt idx="37">
                  <c:v>3432809.5</c:v>
                </c:pt>
                <c:pt idx="38">
                  <c:v>3854002.1200000616</c:v>
                </c:pt>
                <c:pt idx="39">
                  <c:v>4252407.5</c:v>
                </c:pt>
                <c:pt idx="40">
                  <c:v>4484226.2300000098</c:v>
                </c:pt>
                <c:pt idx="41">
                  <c:v>4567539</c:v>
                </c:pt>
                <c:pt idx="42">
                  <c:v>5003006.2299999986</c:v>
                </c:pt>
                <c:pt idx="43">
                  <c:v>5009703.5</c:v>
                </c:pt>
                <c:pt idx="44">
                  <c:v>5391461</c:v>
                </c:pt>
                <c:pt idx="45">
                  <c:v>5396875</c:v>
                </c:pt>
                <c:pt idx="46">
                  <c:v>5557386</c:v>
                </c:pt>
                <c:pt idx="47">
                  <c:v>5692203.5</c:v>
                </c:pt>
                <c:pt idx="48">
                  <c:v>5838411.4299999326</c:v>
                </c:pt>
                <c:pt idx="49">
                  <c:v>5950107</c:v>
                </c:pt>
                <c:pt idx="50">
                  <c:v>7907753.5</c:v>
                </c:pt>
                <c:pt idx="51">
                  <c:v>8042364</c:v>
                </c:pt>
                <c:pt idx="52">
                  <c:v>8168663</c:v>
                </c:pt>
                <c:pt idx="53">
                  <c:v>9150754.3800000641</c:v>
                </c:pt>
                <c:pt idx="54">
                  <c:v>12037553</c:v>
                </c:pt>
                <c:pt idx="55">
                  <c:v>12895392</c:v>
                </c:pt>
                <c:pt idx="56">
                  <c:v>14818677</c:v>
                </c:pt>
                <c:pt idx="57">
                  <c:v>14898017</c:v>
                </c:pt>
                <c:pt idx="58">
                  <c:v>17822307.819998547</c:v>
                </c:pt>
                <c:pt idx="59">
                  <c:v>27828423.319999866</c:v>
                </c:pt>
              </c:numCache>
            </c:numRef>
          </c:val>
          <c:extLst>
            <c:ext xmlns:c16="http://schemas.microsoft.com/office/drawing/2014/chart" uri="{C3380CC4-5D6E-409C-BE32-E72D297353CC}">
              <c16:uniqueId val="{00000000-3C35-469A-9BA5-CF3170D51A4C}"/>
            </c:ext>
          </c:extLst>
        </c:ser>
        <c:dLbls>
          <c:showLegendKey val="0"/>
          <c:showVal val="1"/>
          <c:showCatName val="0"/>
          <c:showSerName val="0"/>
          <c:showPercent val="0"/>
          <c:showBubbleSize val="0"/>
        </c:dLbls>
        <c:gapWidth val="182"/>
        <c:axId val="661650936"/>
        <c:axId val="661651264"/>
      </c:barChart>
      <c:catAx>
        <c:axId val="661650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661651264"/>
        <c:crosses val="autoZero"/>
        <c:auto val="1"/>
        <c:lblAlgn val="ctr"/>
        <c:lblOffset val="100"/>
        <c:noMultiLvlLbl val="0"/>
      </c:catAx>
      <c:valAx>
        <c:axId val="66165126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661650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25400" cap="flat" cmpd="sng" algn="ctr">
      <a:noFill/>
      <a:prstDash val="solid"/>
      <a:roun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9"/>
            <c:invertIfNegative val="0"/>
            <c:bubble3D val="0"/>
            <c:spPr>
              <a:solidFill>
                <a:schemeClr val="accent2"/>
              </a:solidFill>
              <a:ln>
                <a:noFill/>
              </a:ln>
              <a:effectLst/>
            </c:spPr>
            <c:extLst>
              <c:ext xmlns:c16="http://schemas.microsoft.com/office/drawing/2014/chart" uri="{C3380CC4-5D6E-409C-BE32-E72D297353CC}">
                <c16:uniqueId val="{0000003A-DD2E-4FDB-A6E0-9740691AFEFF}"/>
              </c:ext>
            </c:extLst>
          </c:dPt>
          <c:dPt>
            <c:idx val="10"/>
            <c:invertIfNegative val="0"/>
            <c:bubble3D val="0"/>
            <c:spPr>
              <a:solidFill>
                <a:schemeClr val="accent2"/>
              </a:solidFill>
              <a:ln>
                <a:noFill/>
              </a:ln>
              <a:effectLst/>
            </c:spPr>
            <c:extLst>
              <c:ext xmlns:c16="http://schemas.microsoft.com/office/drawing/2014/chart" uri="{C3380CC4-5D6E-409C-BE32-E72D297353CC}">
                <c16:uniqueId val="{0000003B-DD2E-4FDB-A6E0-9740691AFEFF}"/>
              </c:ext>
            </c:extLst>
          </c:dPt>
          <c:dPt>
            <c:idx val="11"/>
            <c:invertIfNegative val="0"/>
            <c:bubble3D val="0"/>
            <c:spPr>
              <a:solidFill>
                <a:srgbClr val="C0504D"/>
              </a:solidFill>
              <a:ln>
                <a:noFill/>
              </a:ln>
              <a:effectLst/>
            </c:spPr>
            <c:extLst>
              <c:ext xmlns:c16="http://schemas.microsoft.com/office/drawing/2014/chart" uri="{C3380CC4-5D6E-409C-BE32-E72D297353CC}">
                <c16:uniqueId val="{0000003C-DD2E-4FDB-A6E0-9740691AFEFF}"/>
              </c:ext>
            </c:extLst>
          </c:dPt>
          <c:dPt>
            <c:idx val="12"/>
            <c:invertIfNegative val="0"/>
            <c:bubble3D val="0"/>
            <c:spPr>
              <a:solidFill>
                <a:srgbClr val="C0504D"/>
              </a:solidFill>
              <a:ln>
                <a:noFill/>
              </a:ln>
              <a:effectLst/>
            </c:spPr>
            <c:extLst>
              <c:ext xmlns:c16="http://schemas.microsoft.com/office/drawing/2014/chart" uri="{C3380CC4-5D6E-409C-BE32-E72D297353CC}">
                <c16:uniqueId val="{0000003D-DD2E-4FDB-A6E0-9740691AFEFF}"/>
              </c:ext>
            </c:extLst>
          </c:dPt>
          <c:dPt>
            <c:idx val="13"/>
            <c:invertIfNegative val="0"/>
            <c:bubble3D val="0"/>
            <c:spPr>
              <a:solidFill>
                <a:srgbClr val="C0504D"/>
              </a:solidFill>
              <a:ln>
                <a:noFill/>
              </a:ln>
              <a:effectLst/>
            </c:spPr>
            <c:extLst>
              <c:ext xmlns:c16="http://schemas.microsoft.com/office/drawing/2014/chart" uri="{C3380CC4-5D6E-409C-BE32-E72D297353CC}">
                <c16:uniqueId val="{0000003E-DD2E-4FDB-A6E0-9740691AFEFF}"/>
              </c:ext>
            </c:extLst>
          </c:dPt>
          <c:dPt>
            <c:idx val="14"/>
            <c:invertIfNegative val="0"/>
            <c:bubble3D val="0"/>
            <c:spPr>
              <a:solidFill>
                <a:srgbClr val="C0504D"/>
              </a:solidFill>
              <a:ln>
                <a:noFill/>
              </a:ln>
              <a:effectLst/>
            </c:spPr>
            <c:extLst>
              <c:ext xmlns:c16="http://schemas.microsoft.com/office/drawing/2014/chart" uri="{C3380CC4-5D6E-409C-BE32-E72D297353CC}">
                <c16:uniqueId val="{0000004F-DD2E-4FDB-A6E0-9740691AFEFF}"/>
              </c:ext>
            </c:extLst>
          </c:dPt>
          <c:dPt>
            <c:idx val="15"/>
            <c:invertIfNegative val="0"/>
            <c:bubble3D val="0"/>
            <c:spPr>
              <a:solidFill>
                <a:schemeClr val="accent3">
                  <a:lumMod val="75000"/>
                </a:schemeClr>
              </a:solidFill>
              <a:ln>
                <a:noFill/>
              </a:ln>
              <a:effectLst/>
            </c:spPr>
            <c:extLst>
              <c:ext xmlns:c16="http://schemas.microsoft.com/office/drawing/2014/chart" uri="{C3380CC4-5D6E-409C-BE32-E72D297353CC}">
                <c16:uniqueId val="{0000003F-DD2E-4FDB-A6E0-9740691AFEFF}"/>
              </c:ext>
            </c:extLst>
          </c:dPt>
          <c:dPt>
            <c:idx val="16"/>
            <c:invertIfNegative val="0"/>
            <c:bubble3D val="0"/>
            <c:spPr>
              <a:solidFill>
                <a:schemeClr val="accent3">
                  <a:lumMod val="75000"/>
                </a:schemeClr>
              </a:solidFill>
              <a:ln>
                <a:noFill/>
              </a:ln>
              <a:effectLst/>
            </c:spPr>
            <c:extLst>
              <c:ext xmlns:c16="http://schemas.microsoft.com/office/drawing/2014/chart" uri="{C3380CC4-5D6E-409C-BE32-E72D297353CC}">
                <c16:uniqueId val="{00000040-DD2E-4FDB-A6E0-9740691AFEFF}"/>
              </c:ext>
            </c:extLst>
          </c:dPt>
          <c:dPt>
            <c:idx val="17"/>
            <c:invertIfNegative val="0"/>
            <c:bubble3D val="0"/>
            <c:spPr>
              <a:solidFill>
                <a:schemeClr val="accent3">
                  <a:lumMod val="75000"/>
                </a:schemeClr>
              </a:solidFill>
              <a:ln>
                <a:noFill/>
              </a:ln>
              <a:effectLst/>
            </c:spPr>
            <c:extLst>
              <c:ext xmlns:c16="http://schemas.microsoft.com/office/drawing/2014/chart" uri="{C3380CC4-5D6E-409C-BE32-E72D297353CC}">
                <c16:uniqueId val="{00000041-DD2E-4FDB-A6E0-9740691AFEFF}"/>
              </c:ext>
            </c:extLst>
          </c:dPt>
          <c:dPt>
            <c:idx val="18"/>
            <c:invertIfNegative val="0"/>
            <c:bubble3D val="0"/>
            <c:spPr>
              <a:solidFill>
                <a:schemeClr val="accent3">
                  <a:lumMod val="75000"/>
                </a:schemeClr>
              </a:solidFill>
              <a:ln>
                <a:noFill/>
              </a:ln>
              <a:effectLst/>
            </c:spPr>
            <c:extLst>
              <c:ext xmlns:c16="http://schemas.microsoft.com/office/drawing/2014/chart" uri="{C3380CC4-5D6E-409C-BE32-E72D297353CC}">
                <c16:uniqueId val="{00000042-DD2E-4FDB-A6E0-9740691AFEFF}"/>
              </c:ext>
            </c:extLst>
          </c:dPt>
          <c:dPt>
            <c:idx val="19"/>
            <c:invertIfNegative val="0"/>
            <c:bubble3D val="0"/>
            <c:spPr>
              <a:solidFill>
                <a:schemeClr val="accent3">
                  <a:lumMod val="75000"/>
                </a:schemeClr>
              </a:solidFill>
              <a:ln>
                <a:noFill/>
              </a:ln>
              <a:effectLst/>
            </c:spPr>
            <c:extLst>
              <c:ext xmlns:c16="http://schemas.microsoft.com/office/drawing/2014/chart" uri="{C3380CC4-5D6E-409C-BE32-E72D297353CC}">
                <c16:uniqueId val="{00000043-DD2E-4FDB-A6E0-9740691AFEFF}"/>
              </c:ext>
            </c:extLst>
          </c:dPt>
          <c:dPt>
            <c:idx val="20"/>
            <c:invertIfNegative val="0"/>
            <c:bubble3D val="0"/>
            <c:spPr>
              <a:solidFill>
                <a:schemeClr val="accent3">
                  <a:lumMod val="75000"/>
                </a:schemeClr>
              </a:solidFill>
              <a:ln>
                <a:noFill/>
              </a:ln>
              <a:effectLst/>
            </c:spPr>
            <c:extLst>
              <c:ext xmlns:c16="http://schemas.microsoft.com/office/drawing/2014/chart" uri="{C3380CC4-5D6E-409C-BE32-E72D297353CC}">
                <c16:uniqueId val="{00000044-DD2E-4FDB-A6E0-9740691AFEFF}"/>
              </c:ext>
            </c:extLst>
          </c:dPt>
          <c:dPt>
            <c:idx val="21"/>
            <c:invertIfNegative val="0"/>
            <c:bubble3D val="0"/>
            <c:spPr>
              <a:solidFill>
                <a:schemeClr val="accent3">
                  <a:lumMod val="75000"/>
                </a:schemeClr>
              </a:solidFill>
              <a:ln>
                <a:noFill/>
              </a:ln>
              <a:effectLst/>
            </c:spPr>
            <c:extLst>
              <c:ext xmlns:c16="http://schemas.microsoft.com/office/drawing/2014/chart" uri="{C3380CC4-5D6E-409C-BE32-E72D297353CC}">
                <c16:uniqueId val="{00000045-DD2E-4FDB-A6E0-9740691AFEFF}"/>
              </c:ext>
            </c:extLst>
          </c:dPt>
          <c:dPt>
            <c:idx val="22"/>
            <c:invertIfNegative val="0"/>
            <c:bubble3D val="0"/>
            <c:spPr>
              <a:solidFill>
                <a:schemeClr val="accent3">
                  <a:lumMod val="75000"/>
                </a:schemeClr>
              </a:solidFill>
              <a:ln>
                <a:noFill/>
              </a:ln>
              <a:effectLst/>
            </c:spPr>
            <c:extLst>
              <c:ext xmlns:c16="http://schemas.microsoft.com/office/drawing/2014/chart" uri="{C3380CC4-5D6E-409C-BE32-E72D297353CC}">
                <c16:uniqueId val="{00000046-DD2E-4FDB-A6E0-9740691AFEFF}"/>
              </c:ext>
            </c:extLst>
          </c:dPt>
          <c:dPt>
            <c:idx val="23"/>
            <c:invertIfNegative val="0"/>
            <c:bubble3D val="0"/>
            <c:spPr>
              <a:solidFill>
                <a:schemeClr val="accent3">
                  <a:lumMod val="75000"/>
                </a:schemeClr>
              </a:solidFill>
              <a:ln>
                <a:noFill/>
              </a:ln>
              <a:effectLst/>
            </c:spPr>
            <c:extLst>
              <c:ext xmlns:c16="http://schemas.microsoft.com/office/drawing/2014/chart" uri="{C3380CC4-5D6E-409C-BE32-E72D297353CC}">
                <c16:uniqueId val="{00000047-DD2E-4FDB-A6E0-9740691AFEFF}"/>
              </c:ext>
            </c:extLst>
          </c:dPt>
          <c:dPt>
            <c:idx val="24"/>
            <c:invertIfNegative val="0"/>
            <c:bubble3D val="0"/>
            <c:spPr>
              <a:solidFill>
                <a:schemeClr val="accent3">
                  <a:lumMod val="75000"/>
                </a:schemeClr>
              </a:solidFill>
              <a:ln>
                <a:noFill/>
              </a:ln>
              <a:effectLst/>
            </c:spPr>
            <c:extLst>
              <c:ext xmlns:c16="http://schemas.microsoft.com/office/drawing/2014/chart" uri="{C3380CC4-5D6E-409C-BE32-E72D297353CC}">
                <c16:uniqueId val="{00000048-DD2E-4FDB-A6E0-9740691AFEFF}"/>
              </c:ext>
            </c:extLst>
          </c:dPt>
          <c:dPt>
            <c:idx val="25"/>
            <c:invertIfNegative val="0"/>
            <c:bubble3D val="0"/>
            <c:spPr>
              <a:solidFill>
                <a:schemeClr val="accent3">
                  <a:lumMod val="75000"/>
                </a:schemeClr>
              </a:solidFill>
              <a:ln>
                <a:noFill/>
              </a:ln>
              <a:effectLst/>
            </c:spPr>
            <c:extLst>
              <c:ext xmlns:c16="http://schemas.microsoft.com/office/drawing/2014/chart" uri="{C3380CC4-5D6E-409C-BE32-E72D297353CC}">
                <c16:uniqueId val="{00000049-DD2E-4FDB-A6E0-9740691AFEFF}"/>
              </c:ext>
            </c:extLst>
          </c:dPt>
          <c:dPt>
            <c:idx val="26"/>
            <c:invertIfNegative val="0"/>
            <c:bubble3D val="0"/>
            <c:spPr>
              <a:solidFill>
                <a:schemeClr val="accent3">
                  <a:lumMod val="75000"/>
                </a:schemeClr>
              </a:solidFill>
              <a:ln>
                <a:noFill/>
              </a:ln>
              <a:effectLst/>
            </c:spPr>
            <c:extLst>
              <c:ext xmlns:c16="http://schemas.microsoft.com/office/drawing/2014/chart" uri="{C3380CC4-5D6E-409C-BE32-E72D297353CC}">
                <c16:uniqueId val="{0000004A-DD2E-4FDB-A6E0-9740691AFEFF}"/>
              </c:ext>
            </c:extLst>
          </c:dPt>
          <c:dPt>
            <c:idx val="27"/>
            <c:invertIfNegative val="0"/>
            <c:bubble3D val="0"/>
            <c:spPr>
              <a:solidFill>
                <a:schemeClr val="accent3">
                  <a:lumMod val="75000"/>
                </a:schemeClr>
              </a:solidFill>
              <a:ln>
                <a:noFill/>
              </a:ln>
              <a:effectLst/>
            </c:spPr>
            <c:extLst>
              <c:ext xmlns:c16="http://schemas.microsoft.com/office/drawing/2014/chart" uri="{C3380CC4-5D6E-409C-BE32-E72D297353CC}">
                <c16:uniqueId val="{0000004B-DD2E-4FDB-A6E0-9740691AFEFF}"/>
              </c:ext>
            </c:extLst>
          </c:dPt>
          <c:dPt>
            <c:idx val="28"/>
            <c:invertIfNegative val="0"/>
            <c:bubble3D val="0"/>
            <c:spPr>
              <a:solidFill>
                <a:schemeClr val="accent3">
                  <a:lumMod val="75000"/>
                </a:schemeClr>
              </a:solidFill>
              <a:ln>
                <a:noFill/>
              </a:ln>
              <a:effectLst/>
            </c:spPr>
            <c:extLst>
              <c:ext xmlns:c16="http://schemas.microsoft.com/office/drawing/2014/chart" uri="{C3380CC4-5D6E-409C-BE32-E72D297353CC}">
                <c16:uniqueId val="{0000004C-DD2E-4FDB-A6E0-9740691AFEFF}"/>
              </c:ext>
            </c:extLst>
          </c:dPt>
          <c:dPt>
            <c:idx val="29"/>
            <c:invertIfNegative val="0"/>
            <c:bubble3D val="0"/>
            <c:spPr>
              <a:solidFill>
                <a:schemeClr val="accent3">
                  <a:lumMod val="75000"/>
                </a:schemeClr>
              </a:solidFill>
              <a:ln>
                <a:noFill/>
              </a:ln>
              <a:effectLst/>
            </c:spPr>
            <c:extLst>
              <c:ext xmlns:c16="http://schemas.microsoft.com/office/drawing/2014/chart" uri="{C3380CC4-5D6E-409C-BE32-E72D297353CC}">
                <c16:uniqueId val="{0000004D-DD2E-4FDB-A6E0-9740691AFEFF}"/>
              </c:ext>
            </c:extLst>
          </c:dPt>
          <c:dPt>
            <c:idx val="30"/>
            <c:invertIfNegative val="0"/>
            <c:bubble3D val="0"/>
            <c:spPr>
              <a:solidFill>
                <a:schemeClr val="accent3">
                  <a:lumMod val="75000"/>
                </a:schemeClr>
              </a:solidFill>
              <a:ln>
                <a:noFill/>
              </a:ln>
              <a:effectLst/>
            </c:spPr>
            <c:extLst>
              <c:ext xmlns:c16="http://schemas.microsoft.com/office/drawing/2014/chart" uri="{C3380CC4-5D6E-409C-BE32-E72D297353CC}">
                <c16:uniqueId val="{0000004E-DD2E-4FDB-A6E0-9740691AFEFF}"/>
              </c:ext>
            </c:extLst>
          </c:dPt>
          <c:dPt>
            <c:idx val="31"/>
            <c:invertIfNegative val="0"/>
            <c:bubble3D val="0"/>
            <c:spPr>
              <a:solidFill>
                <a:schemeClr val="accent3">
                  <a:lumMod val="75000"/>
                </a:schemeClr>
              </a:solidFill>
              <a:ln>
                <a:noFill/>
              </a:ln>
              <a:effectLst/>
            </c:spPr>
            <c:extLst>
              <c:ext xmlns:c16="http://schemas.microsoft.com/office/drawing/2014/chart" uri="{C3380CC4-5D6E-409C-BE32-E72D297353CC}">
                <c16:uniqueId val="{00000050-DD2E-4FDB-A6E0-9740691AFEFF}"/>
              </c:ext>
            </c:extLst>
          </c:dPt>
          <c:dPt>
            <c:idx val="32"/>
            <c:invertIfNegative val="0"/>
            <c:bubble3D val="0"/>
            <c:spPr>
              <a:solidFill>
                <a:schemeClr val="accent3">
                  <a:lumMod val="75000"/>
                </a:schemeClr>
              </a:solidFill>
              <a:ln>
                <a:noFill/>
              </a:ln>
              <a:effectLst/>
            </c:spPr>
            <c:extLst>
              <c:ext xmlns:c16="http://schemas.microsoft.com/office/drawing/2014/chart" uri="{C3380CC4-5D6E-409C-BE32-E72D297353CC}">
                <c16:uniqueId val="{00000051-DD2E-4FDB-A6E0-9740691AFEFF}"/>
              </c:ext>
            </c:extLst>
          </c:dPt>
          <c:dPt>
            <c:idx val="33"/>
            <c:invertIfNegative val="0"/>
            <c:bubble3D val="0"/>
            <c:spPr>
              <a:solidFill>
                <a:schemeClr val="accent3">
                  <a:lumMod val="75000"/>
                </a:schemeClr>
              </a:solidFill>
              <a:ln>
                <a:noFill/>
              </a:ln>
              <a:effectLst/>
            </c:spPr>
            <c:extLst>
              <c:ext xmlns:c16="http://schemas.microsoft.com/office/drawing/2014/chart" uri="{C3380CC4-5D6E-409C-BE32-E72D297353CC}">
                <c16:uniqueId val="{00000052-DD2E-4FDB-A6E0-9740691AFEFF}"/>
              </c:ext>
            </c:extLst>
          </c:dPt>
          <c:dPt>
            <c:idx val="34"/>
            <c:invertIfNegative val="0"/>
            <c:bubble3D val="0"/>
            <c:spPr>
              <a:solidFill>
                <a:schemeClr val="accent4">
                  <a:lumMod val="75000"/>
                </a:schemeClr>
              </a:solidFill>
              <a:ln>
                <a:noFill/>
              </a:ln>
              <a:effectLst/>
            </c:spPr>
            <c:extLst>
              <c:ext xmlns:c16="http://schemas.microsoft.com/office/drawing/2014/chart" uri="{C3380CC4-5D6E-409C-BE32-E72D297353CC}">
                <c16:uniqueId val="{00000053-DD2E-4FDB-A6E0-9740691AFEFF}"/>
              </c:ext>
            </c:extLst>
          </c:dPt>
          <c:dPt>
            <c:idx val="35"/>
            <c:invertIfNegative val="0"/>
            <c:bubble3D val="0"/>
            <c:spPr>
              <a:solidFill>
                <a:srgbClr val="FFC000"/>
              </a:solidFill>
              <a:ln>
                <a:noFill/>
              </a:ln>
              <a:effectLst/>
            </c:spPr>
            <c:extLst>
              <c:ext xmlns:c16="http://schemas.microsoft.com/office/drawing/2014/chart" uri="{C3380CC4-5D6E-409C-BE32-E72D297353CC}">
                <c16:uniqueId val="{00000054-DD2E-4FDB-A6E0-9740691AFEFF}"/>
              </c:ext>
            </c:extLst>
          </c:dPt>
          <c:dPt>
            <c:idx val="36"/>
            <c:invertIfNegative val="0"/>
            <c:bubble3D val="0"/>
            <c:spPr>
              <a:solidFill>
                <a:schemeClr val="bg1">
                  <a:lumMod val="50000"/>
                </a:schemeClr>
              </a:solidFill>
              <a:ln>
                <a:noFill/>
              </a:ln>
              <a:effectLst/>
            </c:spPr>
            <c:extLst>
              <c:ext xmlns:c16="http://schemas.microsoft.com/office/drawing/2014/chart" uri="{C3380CC4-5D6E-409C-BE32-E72D297353CC}">
                <c16:uniqueId val="{00000055-DD2E-4FDB-A6E0-9740691AFEFF}"/>
              </c:ext>
            </c:extLst>
          </c:dPt>
          <c:dPt>
            <c:idx val="37"/>
            <c:invertIfNegative val="0"/>
            <c:bubble3D val="0"/>
            <c:spPr>
              <a:solidFill>
                <a:schemeClr val="bg1">
                  <a:lumMod val="50000"/>
                </a:schemeClr>
              </a:solidFill>
              <a:ln>
                <a:noFill/>
              </a:ln>
              <a:effectLst/>
            </c:spPr>
            <c:extLst>
              <c:ext xmlns:c16="http://schemas.microsoft.com/office/drawing/2014/chart" uri="{C3380CC4-5D6E-409C-BE32-E72D297353CC}">
                <c16:uniqueId val="{00000056-DD2E-4FDB-A6E0-9740691AFEFF}"/>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57-DD2E-4FDB-A6E0-9740691AFEFF}"/>
              </c:ext>
            </c:extLst>
          </c:dPt>
          <c:dPt>
            <c:idx val="39"/>
            <c:invertIfNegative val="0"/>
            <c:bubble3D val="0"/>
            <c:spPr>
              <a:solidFill>
                <a:schemeClr val="bg1">
                  <a:lumMod val="50000"/>
                </a:schemeClr>
              </a:solidFill>
              <a:ln>
                <a:noFill/>
              </a:ln>
              <a:effectLst/>
            </c:spPr>
            <c:extLst>
              <c:ext xmlns:c16="http://schemas.microsoft.com/office/drawing/2014/chart" uri="{C3380CC4-5D6E-409C-BE32-E72D297353CC}">
                <c16:uniqueId val="{00000058-DD2E-4FDB-A6E0-9740691AFEFF}"/>
              </c:ext>
            </c:extLst>
          </c:dPt>
          <c:dPt>
            <c:idx val="40"/>
            <c:invertIfNegative val="0"/>
            <c:bubble3D val="0"/>
            <c:spPr>
              <a:solidFill>
                <a:schemeClr val="bg1">
                  <a:lumMod val="50000"/>
                </a:schemeClr>
              </a:solidFill>
              <a:ln>
                <a:noFill/>
              </a:ln>
              <a:effectLst/>
            </c:spPr>
            <c:extLst>
              <c:ext xmlns:c16="http://schemas.microsoft.com/office/drawing/2014/chart" uri="{C3380CC4-5D6E-409C-BE32-E72D297353CC}">
                <c16:uniqueId val="{00000059-DD2E-4FDB-A6E0-9740691AFEFF}"/>
              </c:ext>
            </c:extLst>
          </c:dPt>
          <c:cat>
            <c:strRef>
              <c:f>'9_Contractor'!$B$86:$B$126</c:f>
              <c:strCache>
                <c:ptCount val="41"/>
                <c:pt idx="0">
                  <c:v>FEDERAL- BPA OVERHEAD (&amp; NON-CONTRACTED PROJECT COSTS)</c:v>
                </c:pt>
                <c:pt idx="1">
                  <c:v>FEDERAL- NATIONAL MARINE FISHERIES</c:v>
                </c:pt>
                <c:pt idx="2">
                  <c:v>FEDERAL- US GEOLOGICAL SURVEY</c:v>
                </c:pt>
                <c:pt idx="3">
                  <c:v>FEDERAL- PACIFIC NW NATIONAL LABORATORY/DEPT. OF ENERGY</c:v>
                </c:pt>
                <c:pt idx="4">
                  <c:v>FEDERAL- US FISH &amp; WILDLIFE SERVICE</c:v>
                </c:pt>
                <c:pt idx="5">
                  <c:v>FEDERAL- US FOREST SERVICE </c:v>
                </c:pt>
                <c:pt idx="6">
                  <c:v>FEDERAL- US ARMY CORP OF ENGINEERS</c:v>
                </c:pt>
                <c:pt idx="7">
                  <c:v>FEDERAL- US BUREAU OF RECLAMATION</c:v>
                </c:pt>
                <c:pt idx="8">
                  <c:v>FEDERAL- DEPARTMENT OF THE INTERIOR</c:v>
                </c:pt>
                <c:pt idx="9">
                  <c:v>STATE- OREGON DEPARTMENT OF FISH &amp; WILDLIFE</c:v>
                </c:pt>
                <c:pt idx="10">
                  <c:v>STATE- IDAHO DEPARTMENT OF FISH &amp; WILDLIFE</c:v>
                </c:pt>
                <c:pt idx="11">
                  <c:v>STATE- IDAHO STATE OFFICE OF SPECIES CONSERVATION</c:v>
                </c:pt>
                <c:pt idx="12">
                  <c:v>STATE- WASHINGTON DEPARTMENT OF FISH &amp; WILDLIFE</c:v>
                </c:pt>
                <c:pt idx="13">
                  <c:v>STATE- MONTANA FISH, WILDLIFE AND PARKS (MFWP)</c:v>
                </c:pt>
                <c:pt idx="14">
                  <c:v>STATE- MONTANA STATE LIBRARY</c:v>
                </c:pt>
                <c:pt idx="15">
                  <c:v>TRIBE- YAKAMA CONFEDERATED TRIBES</c:v>
                </c:pt>
                <c:pt idx="16">
                  <c:v>TRIBE- COLVILLE CONFEDERATED TRIBES</c:v>
                </c:pt>
                <c:pt idx="17">
                  <c:v>TRIBE- UMATILLA CONFEDERATED TRIBES</c:v>
                </c:pt>
                <c:pt idx="18">
                  <c:v>TRIBE- NEZ PERCE TRIBE</c:v>
                </c:pt>
                <c:pt idx="19">
                  <c:v>TRIBE- KOOTENAI TRIBE</c:v>
                </c:pt>
                <c:pt idx="20">
                  <c:v>TRIBE- COLUMBIA RIVER INTERTRIBAL FISH COMMISSION</c:v>
                </c:pt>
                <c:pt idx="21">
                  <c:v>TRIBE- SPOKANE TRIBE OF INDIANS</c:v>
                </c:pt>
                <c:pt idx="22">
                  <c:v>TRIBE- COEUR D'ALENE TRIBE OF IDAHO</c:v>
                </c:pt>
                <c:pt idx="23">
                  <c:v>TRIBE- KALISPEL TRIBE OF INDIANS</c:v>
                </c:pt>
                <c:pt idx="24">
                  <c:v>TRIBE- SHOSHONE-BANNOCK TRIBES</c:v>
                </c:pt>
                <c:pt idx="25">
                  <c:v>TRIBE- CONFEDERATED TRIBES OF WARM SPRINGS</c:v>
                </c:pt>
                <c:pt idx="26">
                  <c:v>TRIBE- SHOSHONE-PAUITE TRIBES</c:v>
                </c:pt>
                <c:pt idx="27">
                  <c:v>TRIBE- BURNS PAIUTE TRIBE</c:v>
                </c:pt>
                <c:pt idx="28">
                  <c:v>TRIBE- SALISH AND KOOTENAI TRIBES CONFEDERATED TRIBES</c:v>
                </c:pt>
                <c:pt idx="29">
                  <c:v>TRIBE- UPPER COLUMBIA UNITED TRIBES (UCUT)</c:v>
                </c:pt>
                <c:pt idx="30">
                  <c:v>TRIBE- UPPER SNAKE RIVER TRIBES FOUNDATION</c:v>
                </c:pt>
                <c:pt idx="31">
                  <c:v>TRIBE- COWLITZ INDIAN TRIBE</c:v>
                </c:pt>
                <c:pt idx="32">
                  <c:v>TRIBE- CONFEDERATED TRIBES OF GRAND RONDE</c:v>
                </c:pt>
                <c:pt idx="33">
                  <c:v>TRIBE- CONFEDERATED TRIBES OF SILETZ INDIANS</c:v>
                </c:pt>
                <c:pt idx="34">
                  <c:v>INTERSTATE- PACIFIC STATES MARINE FISHERIES COMMISSION</c:v>
                </c:pt>
                <c:pt idx="35">
                  <c:v>UNIVERSITY</c:v>
                </c:pt>
                <c:pt idx="36">
                  <c:v>OTHER- PRIVATE/NON-PROFIT/OTHER</c:v>
                </c:pt>
                <c:pt idx="37">
                  <c:v>OTHER- LAND ACQUISITIONS</c:v>
                </c:pt>
                <c:pt idx="38">
                  <c:v>OTHER- NATIONAL FISH &amp; WILDLIFE FOUNDATION</c:v>
                </c:pt>
                <c:pt idx="39">
                  <c:v>OTHER- LOCAL/SEMI GOVERNMENT</c:v>
                </c:pt>
                <c:pt idx="40">
                  <c:v>OTHER- UTILITY</c:v>
                </c:pt>
              </c:strCache>
            </c:strRef>
          </c:cat>
          <c:val>
            <c:numRef>
              <c:f>'9_Contractor'!$Q$86:$Q$126</c:f>
              <c:numCache>
                <c:formatCode>"$"#,##0</c:formatCode>
                <c:ptCount val="41"/>
                <c:pt idx="0">
                  <c:v>16197587.840000002</c:v>
                </c:pt>
                <c:pt idx="1">
                  <c:v>6993488.7999999998</c:v>
                </c:pt>
                <c:pt idx="2">
                  <c:v>2077247.89</c:v>
                </c:pt>
                <c:pt idx="3">
                  <c:v>1508675.17</c:v>
                </c:pt>
                <c:pt idx="4">
                  <c:v>1457773.33</c:v>
                </c:pt>
                <c:pt idx="5">
                  <c:v>548951.51</c:v>
                </c:pt>
                <c:pt idx="6">
                  <c:v>187479.55</c:v>
                </c:pt>
                <c:pt idx="7">
                  <c:v>103478.86</c:v>
                </c:pt>
                <c:pt idx="8">
                  <c:v>583.57000000000016</c:v>
                </c:pt>
                <c:pt idx="9">
                  <c:v>14941328.870000001</c:v>
                </c:pt>
                <c:pt idx="10">
                  <c:v>13168525.5</c:v>
                </c:pt>
                <c:pt idx="11">
                  <c:v>3988677.7099999995</c:v>
                </c:pt>
                <c:pt idx="12">
                  <c:v>12331525.75</c:v>
                </c:pt>
                <c:pt idx="13">
                  <c:v>2740096.79</c:v>
                </c:pt>
                <c:pt idx="14">
                  <c:v>1127</c:v>
                </c:pt>
                <c:pt idx="15">
                  <c:v>28908157.299999997</c:v>
                </c:pt>
                <c:pt idx="16">
                  <c:v>18630295</c:v>
                </c:pt>
                <c:pt idx="17">
                  <c:v>17189632.220000003</c:v>
                </c:pt>
                <c:pt idx="18">
                  <c:v>15140577.120000001</c:v>
                </c:pt>
                <c:pt idx="19">
                  <c:v>11495494.550000001</c:v>
                </c:pt>
                <c:pt idx="20">
                  <c:v>8251074.169999999</c:v>
                </c:pt>
                <c:pt idx="21">
                  <c:v>5383118.5700000003</c:v>
                </c:pt>
                <c:pt idx="22">
                  <c:v>4375754.7600000007</c:v>
                </c:pt>
                <c:pt idx="23">
                  <c:v>4028672.12</c:v>
                </c:pt>
                <c:pt idx="24">
                  <c:v>4011360.4200000004</c:v>
                </c:pt>
                <c:pt idx="25">
                  <c:v>2340261.67</c:v>
                </c:pt>
                <c:pt idx="26">
                  <c:v>1113586.72</c:v>
                </c:pt>
                <c:pt idx="27">
                  <c:v>739866.04999999993</c:v>
                </c:pt>
                <c:pt idx="28">
                  <c:v>681592.82000000007</c:v>
                </c:pt>
                <c:pt idx="29">
                  <c:v>507229.43999999994</c:v>
                </c:pt>
                <c:pt idx="30">
                  <c:v>364359.97</c:v>
                </c:pt>
                <c:pt idx="31">
                  <c:v>213605.58000000002</c:v>
                </c:pt>
                <c:pt idx="32">
                  <c:v>205884.56</c:v>
                </c:pt>
                <c:pt idx="33">
                  <c:v>130874.20999999999</c:v>
                </c:pt>
                <c:pt idx="34">
                  <c:v>15942315.069999997</c:v>
                </c:pt>
                <c:pt idx="35">
                  <c:v>2734316.96</c:v>
                </c:pt>
                <c:pt idx="36">
                  <c:v>19018285</c:v>
                </c:pt>
                <c:pt idx="37">
                  <c:v>12308171</c:v>
                </c:pt>
                <c:pt idx="38">
                  <c:v>6123320.4300000006</c:v>
                </c:pt>
                <c:pt idx="39">
                  <c:v>3273816.9799999995</c:v>
                </c:pt>
                <c:pt idx="40">
                  <c:v>1809759.43</c:v>
                </c:pt>
              </c:numCache>
            </c:numRef>
          </c:val>
          <c:extLst>
            <c:ext xmlns:c16="http://schemas.microsoft.com/office/drawing/2014/chart" uri="{C3380CC4-5D6E-409C-BE32-E72D297353CC}">
              <c16:uniqueId val="{00000000-ABC7-4D9D-AA9B-3B928F48D1DC}"/>
            </c:ext>
          </c:extLst>
        </c:ser>
        <c:dLbls>
          <c:showLegendKey val="0"/>
          <c:showVal val="0"/>
          <c:showCatName val="0"/>
          <c:showSerName val="0"/>
          <c:showPercent val="0"/>
          <c:showBubbleSize val="0"/>
        </c:dLbls>
        <c:gapWidth val="150"/>
        <c:axId val="483680552"/>
        <c:axId val="483680944"/>
      </c:barChart>
      <c:catAx>
        <c:axId val="483680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483680944"/>
        <c:crosses val="autoZero"/>
        <c:auto val="1"/>
        <c:lblAlgn val="ctr"/>
        <c:lblOffset val="100"/>
        <c:noMultiLvlLbl val="0"/>
      </c:catAx>
      <c:valAx>
        <c:axId val="483680944"/>
        <c:scaling>
          <c:orientation val="minMax"/>
          <c:max val="30000000"/>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483680552"/>
        <c:crosses val="autoZero"/>
        <c:crossBetween val="between"/>
      </c:valAx>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3086209911783376"/>
          <c:y val="0.14817872280084135"/>
          <c:w val="0.6256904472852064"/>
          <c:h val="0.79263713295761273"/>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'10_LandPurchases'!$A$33:$A$37</c:f>
              <c:strCache>
                <c:ptCount val="5"/>
                <c:pt idx="0">
                  <c:v>Oregon Department Of Fish and Wildlife</c:v>
                </c:pt>
                <c:pt idx="1">
                  <c:v>Columbia Land Trust</c:v>
                </c:pt>
                <c:pt idx="2">
                  <c:v>Salish and Kootenai Confederated Tribes</c:v>
                </c:pt>
                <c:pt idx="3">
                  <c:v>Idaho Department of Fish and Game</c:v>
                </c:pt>
                <c:pt idx="4">
                  <c:v>Lower Columbia Estuary Partnership</c:v>
                </c:pt>
              </c:strCache>
            </c:strRef>
          </c:cat>
          <c:val>
            <c:numRef>
              <c:f>'10_LandPurchases'!$H$33:$H$37</c:f>
              <c:numCache>
                <c:formatCode>"$"#,##0</c:formatCode>
                <c:ptCount val="5"/>
                <c:pt idx="0">
                  <c:v>10141031</c:v>
                </c:pt>
                <c:pt idx="1">
                  <c:v>2070923.16</c:v>
                </c:pt>
                <c:pt idx="2">
                  <c:v>1054313</c:v>
                </c:pt>
                <c:pt idx="3">
                  <c:v>571817</c:v>
                </c:pt>
                <c:pt idx="4">
                  <c:v>488610</c:v>
                </c:pt>
              </c:numCache>
            </c:numRef>
          </c:val>
          <c:extLst>
            <c:ext xmlns:c16="http://schemas.microsoft.com/office/drawing/2014/chart" uri="{C3380CC4-5D6E-409C-BE32-E72D297353CC}">
              <c16:uniqueId val="{00000000-F94D-4F3D-9B49-91469C917D6C}"/>
            </c:ext>
          </c:extLst>
        </c:ser>
        <c:dLbls>
          <c:showLegendKey val="0"/>
          <c:showVal val="0"/>
          <c:showCatName val="0"/>
          <c:showSerName val="0"/>
          <c:showPercent val="0"/>
          <c:showBubbleSize val="0"/>
        </c:dLbls>
        <c:gapWidth val="76"/>
        <c:overlap val="100"/>
        <c:axId val="483681728"/>
        <c:axId val="483682120"/>
      </c:barChart>
      <c:catAx>
        <c:axId val="483681728"/>
        <c:scaling>
          <c:orientation val="maxMin"/>
        </c:scaling>
        <c:delete val="0"/>
        <c:axPos val="l"/>
        <c:numFmt formatCode="General" sourceLinked="0"/>
        <c:majorTickMark val="out"/>
        <c:minorTickMark val="none"/>
        <c:tickLblPos val="nextTo"/>
        <c:txPr>
          <a:bodyPr rot="0" vert="horz"/>
          <a:lstStyle/>
          <a:p>
            <a:pPr>
              <a:defRPr/>
            </a:pPr>
            <a:endParaRPr lang="en-US"/>
          </a:p>
        </c:txPr>
        <c:crossAx val="483682120"/>
        <c:crosses val="autoZero"/>
        <c:auto val="1"/>
        <c:lblAlgn val="ctr"/>
        <c:lblOffset val="100"/>
        <c:noMultiLvlLbl val="0"/>
      </c:catAx>
      <c:valAx>
        <c:axId val="483682120"/>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crossAx val="483681728"/>
        <c:crosses val="autoZero"/>
        <c:crossBetween val="between"/>
      </c:valAx>
      <c:spPr>
        <a:ln>
          <a:solidFill>
            <a:sysClr val="window" lastClr="FFFFFF">
              <a:lumMod val="65000"/>
            </a:sysClr>
          </a:solidFill>
        </a:ln>
      </c:spPr>
    </c:plotArea>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NA_Cumulative!$A$6</c:f>
              <c:strCache>
                <c:ptCount val="1"/>
                <c:pt idx="0">
                  <c:v>Power Purchases</c:v>
                </c:pt>
              </c:strCache>
            </c:strRef>
          </c:tx>
          <c:spPr>
            <a:solidFill>
              <a:srgbClr val="4F81BD"/>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NA_Cumulative!$C$6:$AN$6</c:f>
              <c:numCache>
                <c:formatCode>_(* #,##0.0_);_(* \(#,##0.0\);_(* "-"??_);_(@_)</c:formatCode>
                <c:ptCount val="38"/>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2908.4776403128003</c:v>
                </c:pt>
                <c:pt idx="26">
                  <c:v>3029.1676403128004</c:v>
                </c:pt>
                <c:pt idx="27">
                  <c:v>3304.1151715013721</c:v>
                </c:pt>
                <c:pt idx="28">
                  <c:v>3544.4265926055655</c:v>
                </c:pt>
                <c:pt idx="29">
                  <c:v>3854.4929987687915</c:v>
                </c:pt>
                <c:pt idx="30">
                  <c:v>3925.1834749287914</c:v>
                </c:pt>
                <c:pt idx="31">
                  <c:v>3963.6334749287912</c:v>
                </c:pt>
                <c:pt idx="32">
                  <c:v>4049.4374749287913</c:v>
                </c:pt>
                <c:pt idx="33">
                  <c:v>4245.589253548791</c:v>
                </c:pt>
                <c:pt idx="34">
                  <c:v>4313.070576635243</c:v>
                </c:pt>
                <c:pt idx="35">
                  <c:v>4363.3616128404046</c:v>
                </c:pt>
                <c:pt idx="36">
                  <c:v>4342.8256128404046</c:v>
                </c:pt>
                <c:pt idx="37">
                  <c:v>4367.086273836534</c:v>
                </c:pt>
              </c:numCache>
            </c:numRef>
          </c:val>
          <c:extLst>
            <c:ext xmlns:c16="http://schemas.microsoft.com/office/drawing/2014/chart" uri="{C3380CC4-5D6E-409C-BE32-E72D297353CC}">
              <c16:uniqueId val="{00000000-575D-460B-AEE9-BAF0696656B2}"/>
            </c:ext>
          </c:extLst>
        </c:ser>
        <c:ser>
          <c:idx val="1"/>
          <c:order val="1"/>
          <c:tx>
            <c:strRef>
              <c:f>NA_Cumulative!$A$7</c:f>
              <c:strCache>
                <c:ptCount val="1"/>
                <c:pt idx="0">
                  <c:v>Forgone Revenues</c:v>
                </c:pt>
              </c:strCache>
            </c:strRef>
          </c:tx>
          <c:spPr>
            <a:solidFill>
              <a:srgbClr val="C0504D"/>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NA_Cumulative!$C$7:$AN$7</c:f>
              <c:numCache>
                <c:formatCode>_(* #,##0.0_);_(* \(#,##0.0\);_(* "-"??_);_(@_)</c:formatCode>
                <c:ptCount val="38"/>
                <c:pt idx="0">
                  <c:v>3</c:v>
                </c:pt>
                <c:pt idx="1">
                  <c:v>17</c:v>
                </c:pt>
                <c:pt idx="2">
                  <c:v>18</c:v>
                </c:pt>
                <c:pt idx="3">
                  <c:v>26</c:v>
                </c:pt>
                <c:pt idx="4">
                  <c:v>53</c:v>
                </c:pt>
                <c:pt idx="5">
                  <c:v>72</c:v>
                </c:pt>
                <c:pt idx="6">
                  <c:v>81</c:v>
                </c:pt>
                <c:pt idx="7">
                  <c:v>91</c:v>
                </c:pt>
                <c:pt idx="8">
                  <c:v>106</c:v>
                </c:pt>
                <c:pt idx="9">
                  <c:v>121</c:v>
                </c:pt>
                <c:pt idx="10">
                  <c:v>136</c:v>
                </c:pt>
                <c:pt idx="11">
                  <c:v>159</c:v>
                </c:pt>
                <c:pt idx="12">
                  <c:v>204</c:v>
                </c:pt>
                <c:pt idx="13">
                  <c:v>266</c:v>
                </c:pt>
                <c:pt idx="14">
                  <c:v>273.10000000000002</c:v>
                </c:pt>
                <c:pt idx="15">
                  <c:v>354.8</c:v>
                </c:pt>
                <c:pt idx="16">
                  <c:v>462.6</c:v>
                </c:pt>
                <c:pt idx="17">
                  <c:v>579.1</c:v>
                </c:pt>
                <c:pt idx="18">
                  <c:v>776.90000000000009</c:v>
                </c:pt>
                <c:pt idx="19">
                  <c:v>970.00000000000011</c:v>
                </c:pt>
                <c:pt idx="20">
                  <c:v>1085.9000000000001</c:v>
                </c:pt>
                <c:pt idx="21">
                  <c:v>1098.5</c:v>
                </c:pt>
                <c:pt idx="22">
                  <c:v>1177.7</c:v>
                </c:pt>
                <c:pt idx="23">
                  <c:v>1199.4000000000001</c:v>
                </c:pt>
                <c:pt idx="24">
                  <c:v>1381.5</c:v>
                </c:pt>
                <c:pt idx="25">
                  <c:v>1778.9380996800001</c:v>
                </c:pt>
                <c:pt idx="26">
                  <c:v>2061.5630996800001</c:v>
                </c:pt>
                <c:pt idx="27">
                  <c:v>2335.0825265371427</c:v>
                </c:pt>
                <c:pt idx="28">
                  <c:v>2477.8965265371426</c:v>
                </c:pt>
                <c:pt idx="29">
                  <c:v>2577.3274901139166</c:v>
                </c:pt>
                <c:pt idx="30">
                  <c:v>2734.0094936139167</c:v>
                </c:pt>
                <c:pt idx="31">
                  <c:v>2886.2094936139165</c:v>
                </c:pt>
                <c:pt idx="32">
                  <c:v>3021.7174936139163</c:v>
                </c:pt>
                <c:pt idx="33">
                  <c:v>3144.4618380929487</c:v>
                </c:pt>
                <c:pt idx="34">
                  <c:v>3340.2572852013359</c:v>
                </c:pt>
                <c:pt idx="35">
                  <c:v>3416.8991706426264</c:v>
                </c:pt>
                <c:pt idx="36">
                  <c:v>3426.4991706426263</c:v>
                </c:pt>
                <c:pt idx="37">
                  <c:v>3429.3991706426264</c:v>
                </c:pt>
              </c:numCache>
            </c:numRef>
          </c:val>
          <c:extLst>
            <c:ext xmlns:c16="http://schemas.microsoft.com/office/drawing/2014/chart" uri="{C3380CC4-5D6E-409C-BE32-E72D297353CC}">
              <c16:uniqueId val="{00000001-575D-460B-AEE9-BAF0696656B2}"/>
            </c:ext>
          </c:extLst>
        </c:ser>
        <c:ser>
          <c:idx val="2"/>
          <c:order val="2"/>
          <c:tx>
            <c:strRef>
              <c:f>NA_Cumulative!$A$8</c:f>
              <c:strCache>
                <c:ptCount val="1"/>
                <c:pt idx="0">
                  <c:v>Reimbursable Expenses</c:v>
                </c:pt>
              </c:strCache>
            </c:strRef>
          </c:tx>
          <c:spPr>
            <a:solidFill>
              <a:srgbClr val="9BBB59"/>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NA_Cumulative!$C$8:$AN$8</c:f>
              <c:numCache>
                <c:formatCode>_(* #,##0.0_);_(* \(#,##0.0\);_(* "-"??_);_(@_)</c:formatCode>
                <c:ptCount val="38"/>
                <c:pt idx="0">
                  <c:v>21.1</c:v>
                </c:pt>
                <c:pt idx="1">
                  <c:v>32.6</c:v>
                </c:pt>
                <c:pt idx="2">
                  <c:v>46.8</c:v>
                </c:pt>
                <c:pt idx="3">
                  <c:v>62.8</c:v>
                </c:pt>
                <c:pt idx="4">
                  <c:v>82.699999999999989</c:v>
                </c:pt>
                <c:pt idx="5">
                  <c:v>106.39999999999999</c:v>
                </c:pt>
                <c:pt idx="6">
                  <c:v>136.1</c:v>
                </c:pt>
                <c:pt idx="7">
                  <c:v>155.1</c:v>
                </c:pt>
                <c:pt idx="8">
                  <c:v>178.7</c:v>
                </c:pt>
                <c:pt idx="9">
                  <c:v>202.1</c:v>
                </c:pt>
                <c:pt idx="10">
                  <c:v>226.4</c:v>
                </c:pt>
                <c:pt idx="11">
                  <c:v>254.8</c:v>
                </c:pt>
                <c:pt idx="12">
                  <c:v>285.3</c:v>
                </c:pt>
                <c:pt idx="13">
                  <c:v>320.2</c:v>
                </c:pt>
                <c:pt idx="14">
                  <c:v>356.3</c:v>
                </c:pt>
                <c:pt idx="15">
                  <c:v>391.7</c:v>
                </c:pt>
                <c:pt idx="16">
                  <c:v>427.6</c:v>
                </c:pt>
                <c:pt idx="17">
                  <c:v>463.98</c:v>
                </c:pt>
                <c:pt idx="18">
                  <c:v>502.88</c:v>
                </c:pt>
                <c:pt idx="19">
                  <c:v>540.48</c:v>
                </c:pt>
                <c:pt idx="20">
                  <c:v>582.98</c:v>
                </c:pt>
                <c:pt idx="21">
                  <c:v>633.89</c:v>
                </c:pt>
                <c:pt idx="22">
                  <c:v>686.44499999999994</c:v>
                </c:pt>
                <c:pt idx="23">
                  <c:v>743.64499999999998</c:v>
                </c:pt>
                <c:pt idx="24">
                  <c:v>801.56499999999994</c:v>
                </c:pt>
                <c:pt idx="25">
                  <c:v>862.21499999999992</c:v>
                </c:pt>
                <c:pt idx="26">
                  <c:v>922.4799999999999</c:v>
                </c:pt>
                <c:pt idx="27">
                  <c:v>984.70249999999987</c:v>
                </c:pt>
                <c:pt idx="28">
                  <c:v>1048.9724999999999</c:v>
                </c:pt>
                <c:pt idx="29">
                  <c:v>1118.6734873599999</c:v>
                </c:pt>
                <c:pt idx="30">
                  <c:v>1192.9385881399999</c:v>
                </c:pt>
                <c:pt idx="31">
                  <c:v>1265.9485881399999</c:v>
                </c:pt>
                <c:pt idx="32">
                  <c:v>1344.4485881399999</c:v>
                </c:pt>
                <c:pt idx="33">
                  <c:v>1434.7485881399998</c:v>
                </c:pt>
                <c:pt idx="34">
                  <c:v>1519.6140736399998</c:v>
                </c:pt>
                <c:pt idx="35">
                  <c:v>1607.7994219599998</c:v>
                </c:pt>
                <c:pt idx="36">
                  <c:v>1693.0222221549998</c:v>
                </c:pt>
                <c:pt idx="37">
                  <c:v>1782.8988112399998</c:v>
                </c:pt>
              </c:numCache>
            </c:numRef>
          </c:val>
          <c:extLst>
            <c:ext xmlns:c16="http://schemas.microsoft.com/office/drawing/2014/chart" uri="{C3380CC4-5D6E-409C-BE32-E72D297353CC}">
              <c16:uniqueId val="{00000002-575D-460B-AEE9-BAF0696656B2}"/>
            </c:ext>
          </c:extLst>
        </c:ser>
        <c:ser>
          <c:idx val="3"/>
          <c:order val="3"/>
          <c:tx>
            <c:strRef>
              <c:f>NA_Cumulative!$A$9</c:f>
              <c:strCache>
                <c:ptCount val="1"/>
                <c:pt idx="0">
                  <c:v>Direct Program</c:v>
                </c:pt>
              </c:strCache>
            </c:strRef>
          </c:tx>
          <c:spPr>
            <a:solidFill>
              <a:srgbClr val="8064A2"/>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NA_Cumulative!$C$9:$AN$9</c:f>
              <c:numCache>
                <c:formatCode>_(* #,##0.0_);_(* \(#,##0.0\);_(* "-"??_);_(@_)</c:formatCode>
                <c:ptCount val="38"/>
                <c:pt idx="0">
                  <c:v>4.5999999999999996</c:v>
                </c:pt>
                <c:pt idx="1">
                  <c:v>9.1999999999999993</c:v>
                </c:pt>
                <c:pt idx="2">
                  <c:v>18.299999999999997</c:v>
                </c:pt>
                <c:pt idx="3">
                  <c:v>37.9</c:v>
                </c:pt>
                <c:pt idx="4">
                  <c:v>53.8</c:v>
                </c:pt>
                <c:pt idx="5">
                  <c:v>73.400000000000006</c:v>
                </c:pt>
                <c:pt idx="6">
                  <c:v>95.600000000000009</c:v>
                </c:pt>
                <c:pt idx="7">
                  <c:v>114.4</c:v>
                </c:pt>
                <c:pt idx="8">
                  <c:v>137.4</c:v>
                </c:pt>
                <c:pt idx="9">
                  <c:v>170.2</c:v>
                </c:pt>
                <c:pt idx="10">
                  <c:v>203.2</c:v>
                </c:pt>
                <c:pt idx="11">
                  <c:v>270.2</c:v>
                </c:pt>
                <c:pt idx="12">
                  <c:v>319.8</c:v>
                </c:pt>
                <c:pt idx="13">
                  <c:v>375.7</c:v>
                </c:pt>
                <c:pt idx="14">
                  <c:v>447.1</c:v>
                </c:pt>
                <c:pt idx="15">
                  <c:v>515.6</c:v>
                </c:pt>
                <c:pt idx="16">
                  <c:v>597.80000000000007</c:v>
                </c:pt>
                <c:pt idx="17">
                  <c:v>702.7</c:v>
                </c:pt>
                <c:pt idx="18">
                  <c:v>810.90000000000009</c:v>
                </c:pt>
                <c:pt idx="19">
                  <c:v>919.10000000000014</c:v>
                </c:pt>
                <c:pt idx="20">
                  <c:v>1020.2000000000002</c:v>
                </c:pt>
                <c:pt idx="21">
                  <c:v>1157.3000000000002</c:v>
                </c:pt>
                <c:pt idx="22">
                  <c:v>1298.0000000000002</c:v>
                </c:pt>
                <c:pt idx="23">
                  <c:v>1435.9000000000003</c:v>
                </c:pt>
                <c:pt idx="24">
                  <c:v>1571.7000000000003</c:v>
                </c:pt>
                <c:pt idx="25">
                  <c:v>1709.6000000000004</c:v>
                </c:pt>
                <c:pt idx="26">
                  <c:v>1849.0820000000003</c:v>
                </c:pt>
                <c:pt idx="27">
                  <c:v>1997.9794339400003</c:v>
                </c:pt>
                <c:pt idx="28">
                  <c:v>2175.8388767700003</c:v>
                </c:pt>
                <c:pt idx="29">
                  <c:v>2375.4210898000001</c:v>
                </c:pt>
                <c:pt idx="30">
                  <c:v>2596.47471404</c:v>
                </c:pt>
                <c:pt idx="31">
                  <c:v>2845.4047140399998</c:v>
                </c:pt>
                <c:pt idx="32">
                  <c:v>3084.4047140399998</c:v>
                </c:pt>
                <c:pt idx="33">
                  <c:v>3316.2061960399997</c:v>
                </c:pt>
                <c:pt idx="34">
                  <c:v>3574.3834078699997</c:v>
                </c:pt>
                <c:pt idx="35">
                  <c:v>3832.5255977999996</c:v>
                </c:pt>
                <c:pt idx="36">
                  <c:v>4087.2298052899996</c:v>
                </c:pt>
                <c:pt idx="37">
                  <c:v>4345.9344566299997</c:v>
                </c:pt>
              </c:numCache>
            </c:numRef>
          </c:val>
          <c:extLst>
            <c:ext xmlns:c16="http://schemas.microsoft.com/office/drawing/2014/chart" uri="{C3380CC4-5D6E-409C-BE32-E72D297353CC}">
              <c16:uniqueId val="{00000003-575D-460B-AEE9-BAF0696656B2}"/>
            </c:ext>
          </c:extLst>
        </c:ser>
        <c:ser>
          <c:idx val="4"/>
          <c:order val="4"/>
          <c:tx>
            <c:strRef>
              <c:f>NA_Cumulative!$A$10</c:f>
              <c:strCache>
                <c:ptCount val="1"/>
                <c:pt idx="0">
                  <c:v>Fixed Expenses</c:v>
                </c:pt>
              </c:strCache>
            </c:strRef>
          </c:tx>
          <c:spPr>
            <a:solidFill>
              <a:srgbClr val="4BACC6"/>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NA_Cumulative!$C$10:$AN$10</c:f>
              <c:numCache>
                <c:formatCode>_(* #,##0.0_);_(* \(#,##0.0\);_(* "-"??_);_(@_)</c:formatCode>
                <c:ptCount val="38"/>
                <c:pt idx="0">
                  <c:v>32.799999999999997</c:v>
                </c:pt>
                <c:pt idx="1">
                  <c:v>45.199999999999996</c:v>
                </c:pt>
                <c:pt idx="2">
                  <c:v>61.099999999999994</c:v>
                </c:pt>
                <c:pt idx="3">
                  <c:v>77.699999999999989</c:v>
                </c:pt>
                <c:pt idx="4">
                  <c:v>97.399999999999991</c:v>
                </c:pt>
                <c:pt idx="5">
                  <c:v>119.5</c:v>
                </c:pt>
                <c:pt idx="6">
                  <c:v>148</c:v>
                </c:pt>
                <c:pt idx="7">
                  <c:v>179</c:v>
                </c:pt>
                <c:pt idx="8">
                  <c:v>210.9</c:v>
                </c:pt>
                <c:pt idx="9">
                  <c:v>245.2</c:v>
                </c:pt>
                <c:pt idx="10">
                  <c:v>283.39999999999998</c:v>
                </c:pt>
                <c:pt idx="11">
                  <c:v>325.29999999999995</c:v>
                </c:pt>
                <c:pt idx="12">
                  <c:v>378.9</c:v>
                </c:pt>
                <c:pt idx="13">
                  <c:v>440.2</c:v>
                </c:pt>
                <c:pt idx="14">
                  <c:v>503.79999999999995</c:v>
                </c:pt>
                <c:pt idx="15">
                  <c:v>576.9</c:v>
                </c:pt>
                <c:pt idx="16">
                  <c:v>653.19999999999993</c:v>
                </c:pt>
                <c:pt idx="17">
                  <c:v>727.3</c:v>
                </c:pt>
                <c:pt idx="18">
                  <c:v>803.4</c:v>
                </c:pt>
                <c:pt idx="19">
                  <c:v>879.69999999999993</c:v>
                </c:pt>
                <c:pt idx="20">
                  <c:v>957.9</c:v>
                </c:pt>
                <c:pt idx="21">
                  <c:v>1036.0999999999999</c:v>
                </c:pt>
                <c:pt idx="22">
                  <c:v>1116.5999999999999</c:v>
                </c:pt>
                <c:pt idx="23">
                  <c:v>1202</c:v>
                </c:pt>
                <c:pt idx="24">
                  <c:v>1291.7</c:v>
                </c:pt>
                <c:pt idx="25">
                  <c:v>1379.2</c:v>
                </c:pt>
                <c:pt idx="26">
                  <c:v>1492.1100000000001</c:v>
                </c:pt>
                <c:pt idx="27">
                  <c:v>1608.3100000000002</c:v>
                </c:pt>
                <c:pt idx="28">
                  <c:v>1728.3100000000002</c:v>
                </c:pt>
                <c:pt idx="29">
                  <c:v>1851.8261102145098</c:v>
                </c:pt>
                <c:pt idx="30">
                  <c:v>1978.9986920591759</c:v>
                </c:pt>
                <c:pt idx="31">
                  <c:v>2110.4986920591759</c:v>
                </c:pt>
                <c:pt idx="32">
                  <c:v>2253.898692059176</c:v>
                </c:pt>
                <c:pt idx="33">
                  <c:v>2395.1986920591762</c:v>
                </c:pt>
                <c:pt idx="34">
                  <c:v>2545.7774713522472</c:v>
                </c:pt>
                <c:pt idx="35">
                  <c:v>2693.99445848705</c:v>
                </c:pt>
                <c:pt idx="36">
                  <c:v>2815.371941085838</c:v>
                </c:pt>
                <c:pt idx="37">
                  <c:v>2920.4450397831351</c:v>
                </c:pt>
              </c:numCache>
            </c:numRef>
          </c:val>
          <c:extLst>
            <c:ext xmlns:c16="http://schemas.microsoft.com/office/drawing/2014/chart" uri="{C3380CC4-5D6E-409C-BE32-E72D297353CC}">
              <c16:uniqueId val="{00000004-575D-460B-AEE9-BAF0696656B2}"/>
            </c:ext>
          </c:extLst>
        </c:ser>
        <c:dLbls>
          <c:showLegendKey val="0"/>
          <c:showVal val="0"/>
          <c:showCatName val="0"/>
          <c:showSerName val="0"/>
          <c:showPercent val="0"/>
          <c:showBubbleSize val="0"/>
        </c:dLbls>
        <c:axId val="483682904"/>
        <c:axId val="483683296"/>
      </c:areaChart>
      <c:catAx>
        <c:axId val="48368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3296"/>
        <c:crosses val="autoZero"/>
        <c:auto val="1"/>
        <c:lblAlgn val="ctr"/>
        <c:lblOffset val="100"/>
        <c:noMultiLvlLbl val="0"/>
      </c:catAx>
      <c:valAx>
        <c:axId val="483683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2904"/>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59850561086"/>
          <c:y val="3.8974061187221104E-2"/>
          <c:w val="0.87779334245867058"/>
          <c:h val="0.86161656411805998"/>
        </c:manualLayout>
      </c:layout>
      <c:barChart>
        <c:barDir val="col"/>
        <c:grouping val="clustered"/>
        <c:varyColors val="0"/>
        <c:ser>
          <c:idx val="0"/>
          <c:order val="0"/>
          <c:spPr>
            <a:solidFill>
              <a:schemeClr val="accent1"/>
            </a:solidFill>
            <a:ln w="25400">
              <a:noFill/>
            </a:ln>
            <a:effectLst/>
          </c:spPr>
          <c:invertIfNegative val="0"/>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NA_Cumulative!$C$21:$AN$21</c:f>
              <c:numCache>
                <c:formatCode>_(* #,##0.0_);_(* \(#,##0.0\);_(* "-"??_);_(@_)</c:formatCode>
                <c:ptCount val="38"/>
                <c:pt idx="0">
                  <c:v>2.2999999999999998</c:v>
                </c:pt>
                <c:pt idx="1">
                  <c:v>4.5999999999999996</c:v>
                </c:pt>
                <c:pt idx="2">
                  <c:v>9.1</c:v>
                </c:pt>
                <c:pt idx="3">
                  <c:v>19.600000000000001</c:v>
                </c:pt>
                <c:pt idx="4">
                  <c:v>15.9</c:v>
                </c:pt>
                <c:pt idx="5">
                  <c:v>19.600000000000001</c:v>
                </c:pt>
                <c:pt idx="6">
                  <c:v>22.2</c:v>
                </c:pt>
                <c:pt idx="7">
                  <c:v>18.8</c:v>
                </c:pt>
                <c:pt idx="8">
                  <c:v>23</c:v>
                </c:pt>
                <c:pt idx="9">
                  <c:v>32.799999999999997</c:v>
                </c:pt>
                <c:pt idx="10">
                  <c:v>33</c:v>
                </c:pt>
                <c:pt idx="11">
                  <c:v>67</c:v>
                </c:pt>
                <c:pt idx="12">
                  <c:v>49.6</c:v>
                </c:pt>
                <c:pt idx="13">
                  <c:v>55.9</c:v>
                </c:pt>
                <c:pt idx="14">
                  <c:v>71.400000000000006</c:v>
                </c:pt>
                <c:pt idx="15">
                  <c:v>68.5</c:v>
                </c:pt>
                <c:pt idx="16">
                  <c:v>82.2</c:v>
                </c:pt>
                <c:pt idx="17">
                  <c:v>104.9</c:v>
                </c:pt>
                <c:pt idx="18">
                  <c:v>108.2</c:v>
                </c:pt>
                <c:pt idx="19">
                  <c:v>108.2</c:v>
                </c:pt>
                <c:pt idx="20">
                  <c:v>101.1</c:v>
                </c:pt>
                <c:pt idx="21">
                  <c:v>137.1</c:v>
                </c:pt>
                <c:pt idx="22">
                  <c:v>140.69999999999999</c:v>
                </c:pt>
                <c:pt idx="23">
                  <c:v>137.9</c:v>
                </c:pt>
                <c:pt idx="24">
                  <c:v>135.80000000000001</c:v>
                </c:pt>
                <c:pt idx="25">
                  <c:v>137.9</c:v>
                </c:pt>
                <c:pt idx="26">
                  <c:v>139.482</c:v>
                </c:pt>
                <c:pt idx="27">
                  <c:v>148.89743393999996</c:v>
                </c:pt>
                <c:pt idx="28">
                  <c:v>177.85944282999998</c:v>
                </c:pt>
                <c:pt idx="29">
                  <c:v>199.58221303000002</c:v>
                </c:pt>
                <c:pt idx="30">
                  <c:v>221.05362423999992</c:v>
                </c:pt>
                <c:pt idx="31">
                  <c:v>248.93</c:v>
                </c:pt>
                <c:pt idx="32">
                  <c:v>239</c:v>
                </c:pt>
                <c:pt idx="33">
                  <c:v>231.80148199999996</c:v>
                </c:pt>
                <c:pt idx="34">
                  <c:v>258.17721182999998</c:v>
                </c:pt>
                <c:pt idx="35">
                  <c:v>258.14218992999997</c:v>
                </c:pt>
                <c:pt idx="36">
                  <c:v>254.70420748999999</c:v>
                </c:pt>
                <c:pt idx="37">
                  <c:v>258.70465134000005</c:v>
                </c:pt>
              </c:numCache>
            </c:numRef>
          </c:val>
          <c:extLst>
            <c:ext xmlns:c16="http://schemas.microsoft.com/office/drawing/2014/chart" uri="{C3380CC4-5D6E-409C-BE32-E72D297353CC}">
              <c16:uniqueId val="{00000000-B77B-454B-B89A-1057F3AE6292}"/>
            </c:ext>
          </c:extLst>
        </c:ser>
        <c:dLbls>
          <c:showLegendKey val="0"/>
          <c:showVal val="0"/>
          <c:showCatName val="0"/>
          <c:showSerName val="0"/>
          <c:showPercent val="0"/>
          <c:showBubbleSize val="0"/>
        </c:dLbls>
        <c:gapWidth val="150"/>
        <c:axId val="625337248"/>
        <c:axId val="625337640"/>
      </c:barChart>
      <c:catAx>
        <c:axId val="625337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640"/>
        <c:crosses val="autoZero"/>
        <c:auto val="1"/>
        <c:lblAlgn val="ctr"/>
        <c:lblOffset val="100"/>
        <c:noMultiLvlLbl val="0"/>
      </c:catAx>
      <c:valAx>
        <c:axId val="625337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248"/>
        <c:crosses val="autoZero"/>
        <c:crossBetween val="between"/>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518327944465674E-2"/>
          <c:y val="3.0141148759477817E-2"/>
          <c:w val="0.91796614808818"/>
          <c:h val="0.88462877552332686"/>
        </c:manualLayout>
      </c:layout>
      <c:barChart>
        <c:barDir val="col"/>
        <c:grouping val="clustered"/>
        <c:varyColors val="0"/>
        <c:ser>
          <c:idx val="0"/>
          <c:order val="0"/>
          <c:tx>
            <c:v>Expense</c:v>
          </c:tx>
          <c:spPr>
            <a:effectLst>
              <a:outerShdw blurRad="50800" dist="12700" algn="l" rotWithShape="0">
                <a:prstClr val="black">
                  <a:alpha val="40000"/>
                </a:prstClr>
              </a:outerShdw>
            </a:effectLst>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Table'!$AC$2:$AS$2</c:f>
              <c:numCache>
                <c:formatCode>0_);\(0\)</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'BPA Costs Table'!$AC$9:$AS$9</c:f>
              <c:numCache>
                <c:formatCode>0.0_);\(0.0\)</c:formatCode>
                <c:ptCount val="17"/>
                <c:pt idx="0">
                  <c:v>139.482</c:v>
                </c:pt>
                <c:pt idx="1">
                  <c:v>148.89743393999996</c:v>
                </c:pt>
                <c:pt idx="2">
                  <c:v>177.85944282999998</c:v>
                </c:pt>
                <c:pt idx="3">
                  <c:v>199.58221303000002</c:v>
                </c:pt>
                <c:pt idx="4">
                  <c:v>221.05362423999992</c:v>
                </c:pt>
                <c:pt idx="5">
                  <c:v>248.93</c:v>
                </c:pt>
                <c:pt idx="6">
                  <c:v>239</c:v>
                </c:pt>
                <c:pt idx="7">
                  <c:v>231.80148199999996</c:v>
                </c:pt>
                <c:pt idx="8">
                  <c:v>258.17721182999998</c:v>
                </c:pt>
                <c:pt idx="9">
                  <c:v>258.14218992999997</c:v>
                </c:pt>
                <c:pt idx="10">
                  <c:v>254.7</c:v>
                </c:pt>
                <c:pt idx="11">
                  <c:v>258.70465134000005</c:v>
                </c:pt>
                <c:pt idx="12">
                  <c:v>240.38390317</c:v>
                </c:pt>
                <c:pt idx="13">
                  <c:v>238.07312463000002</c:v>
                </c:pt>
                <c:pt idx="14">
                  <c:v>253.6</c:v>
                </c:pt>
                <c:pt idx="15">
                  <c:v>249.43191873000001</c:v>
                </c:pt>
                <c:pt idx="16">
                  <c:v>260.89999999999998</c:v>
                </c:pt>
              </c:numCache>
            </c:numRef>
          </c:val>
          <c:extLst>
            <c:ext xmlns:c16="http://schemas.microsoft.com/office/drawing/2014/chart" uri="{C3380CC4-5D6E-409C-BE32-E72D297353CC}">
              <c16:uniqueId val="{00000000-5C01-4D1C-9853-5F4AC0F181B4}"/>
            </c:ext>
          </c:extLst>
        </c:ser>
        <c:ser>
          <c:idx val="1"/>
          <c:order val="1"/>
          <c:tx>
            <c:v>Capital</c:v>
          </c:tx>
          <c:spPr>
            <a:effectLst>
              <a:outerShdw blurRad="50800" dist="12700" algn="l" rotWithShape="0">
                <a:prstClr val="black">
                  <a:alpha val="40000"/>
                </a:prstClr>
              </a:outerShdw>
            </a:effectLst>
          </c:spPr>
          <c:invertIfNegative val="0"/>
          <c:dLbls>
            <c:numFmt formatCode="\ #,##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Table'!$AC$2:$AS$2</c:f>
              <c:numCache>
                <c:formatCode>0_);\(0\)</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'BPA Costs Table'!$AC$7:$AS$7</c:f>
              <c:numCache>
                <c:formatCode>_(* #,##0.0_);_(* \(#,##0.0\);_(* "-"?_);_(@_)</c:formatCode>
                <c:ptCount val="17"/>
                <c:pt idx="0">
                  <c:v>96.605999999999995</c:v>
                </c:pt>
                <c:pt idx="1">
                  <c:v>64.171313069999997</c:v>
                </c:pt>
                <c:pt idx="2">
                  <c:v>163.71146123</c:v>
                </c:pt>
                <c:pt idx="3">
                  <c:v>97.616092509999987</c:v>
                </c:pt>
                <c:pt idx="4">
                  <c:v>193.93786518999997</c:v>
                </c:pt>
                <c:pt idx="5">
                  <c:v>172.330297</c:v>
                </c:pt>
                <c:pt idx="6">
                  <c:v>155.69</c:v>
                </c:pt>
                <c:pt idx="7">
                  <c:v>139.15334831999999</c:v>
                </c:pt>
                <c:pt idx="8">
                  <c:v>104.12590900000001</c:v>
                </c:pt>
                <c:pt idx="9">
                  <c:v>51.372593500000008</c:v>
                </c:pt>
                <c:pt idx="10">
                  <c:v>65.7</c:v>
                </c:pt>
                <c:pt idx="11">
                  <c:v>83.216698000000008</c:v>
                </c:pt>
                <c:pt idx="12">
                  <c:v>77.871587230000003</c:v>
                </c:pt>
                <c:pt idx="13">
                  <c:v>146.73921922</c:v>
                </c:pt>
                <c:pt idx="14">
                  <c:v>108.6</c:v>
                </c:pt>
                <c:pt idx="15">
                  <c:v>26.519304669999997</c:v>
                </c:pt>
                <c:pt idx="16">
                  <c:v>19.3</c:v>
                </c:pt>
              </c:numCache>
            </c:numRef>
          </c:val>
          <c:extLst>
            <c:ext xmlns:c16="http://schemas.microsoft.com/office/drawing/2014/chart" uri="{C3380CC4-5D6E-409C-BE32-E72D297353CC}">
              <c16:uniqueId val="{00000001-5C01-4D1C-9853-5F4AC0F181B4}"/>
            </c:ext>
          </c:extLst>
        </c:ser>
        <c:dLbls>
          <c:showLegendKey val="0"/>
          <c:showVal val="0"/>
          <c:showCatName val="0"/>
          <c:showSerName val="0"/>
          <c:showPercent val="0"/>
          <c:showBubbleSize val="0"/>
        </c:dLbls>
        <c:gapWidth val="76"/>
        <c:axId val="483676240"/>
        <c:axId val="483676632"/>
      </c:barChart>
      <c:catAx>
        <c:axId val="483676240"/>
        <c:scaling>
          <c:orientation val="minMax"/>
        </c:scaling>
        <c:delete val="0"/>
        <c:axPos val="b"/>
        <c:numFmt formatCode="0_);\(0\)" sourceLinked="1"/>
        <c:majorTickMark val="out"/>
        <c:minorTickMark val="none"/>
        <c:tickLblPos val="nextTo"/>
        <c:crossAx val="483676632"/>
        <c:crosses val="autoZero"/>
        <c:auto val="1"/>
        <c:lblAlgn val="ctr"/>
        <c:lblOffset val="100"/>
        <c:tickLblSkip val="1"/>
        <c:tickMarkSkip val="1"/>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a:pPr>
                <a:r>
                  <a:rPr lang="en-US"/>
                  <a:t>(Millions)</a:t>
                </a:r>
              </a:p>
            </c:rich>
          </c:tx>
          <c:overlay val="0"/>
        </c:title>
        <c:numFmt formatCode="&quot;$&quot;#,##0" sourceLinked="0"/>
        <c:majorTickMark val="out"/>
        <c:minorTickMark val="none"/>
        <c:tickLblPos val="nextTo"/>
        <c:spPr>
          <a:ln>
            <a:solidFill>
              <a:schemeClr val="bg1">
                <a:lumMod val="65000"/>
              </a:schemeClr>
            </a:solidFill>
          </a:ln>
        </c:spPr>
        <c:crossAx val="483676240"/>
        <c:crosses val="autoZero"/>
        <c:crossBetween val="between"/>
      </c:valAx>
      <c:spPr>
        <a:ln>
          <a:solidFill>
            <a:sysClr val="window" lastClr="FFFFFF">
              <a:lumMod val="65000"/>
            </a:sysClr>
          </a:solidFill>
        </a:ln>
      </c:spPr>
    </c:plotArea>
    <c:legend>
      <c:legendPos val="l"/>
      <c:layout>
        <c:manualLayout>
          <c:xMode val="edge"/>
          <c:yMode val="edge"/>
          <c:x val="0.13446908585968037"/>
          <c:y val="4.2098300973598839E-2"/>
          <c:w val="0.13954995680692875"/>
          <c:h val="0.1197145011661961"/>
        </c:manualLayout>
      </c:layout>
      <c:overlay val="0"/>
    </c:legend>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3706867639071909E-2"/>
          <c:y val="2.5986468407700653E-2"/>
          <c:w val="0.9576211774022888"/>
          <c:h val="0.95821353882381366"/>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rgbClr val="4F81BD">
                  <a:lumMod val="40000"/>
                  <a:lumOff val="6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57AC-4531-B5AE-729C85665BAF}"/>
              </c:ext>
            </c:extLst>
          </c:dPt>
          <c:dPt>
            <c:idx val="1"/>
            <c:bubble3D val="0"/>
            <c:spPr>
              <a:solidFill>
                <a:srgbClr val="F79646">
                  <a:lumMod val="40000"/>
                  <a:lumOff val="6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57AC-4531-B5AE-729C85665BAF}"/>
              </c:ext>
            </c:extLst>
          </c:dPt>
          <c:dPt>
            <c:idx val="2"/>
            <c:bubble3D val="0"/>
            <c:spPr>
              <a:solidFill>
                <a:srgbClr val="9BBB59">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57AC-4531-B5AE-729C85665BAF}"/>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57AC-4531-B5AE-729C85665BAF}"/>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57AC-4531-B5AE-729C85665BAF}"/>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57AC-4531-B5AE-729C85665BAF}"/>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57AC-4531-B5AE-729C85665BAF}"/>
              </c:ext>
            </c:extLst>
          </c:dPt>
          <c:dLbls>
            <c:dLbl>
              <c:idx val="0"/>
              <c:layout>
                <c:manualLayout>
                  <c:x val="-0.14963115868444563"/>
                  <c:y val="-0.21673585605817525"/>
                </c:manualLayout>
              </c:layout>
              <c:tx>
                <c:rich>
                  <a:bodyPr wrap="square" lIns="38100" tIns="19050" rIns="38100" bIns="19050" anchor="ctr">
                    <a:noAutofit/>
                  </a:bodyPr>
                  <a:lstStyle/>
                  <a:p>
                    <a:pPr>
                      <a:defRPr sz="1200"/>
                    </a:pPr>
                    <a:fld id="{19692FFA-1396-45B0-A5CE-F4E05AD60AF7}" type="CATEGORYNAME">
                      <a:rPr lang="en-US" sz="1200"/>
                      <a:pPr>
                        <a:defRPr sz="1200"/>
                      </a:pPr>
                      <a:t>[CATEGORY NAME]</a:t>
                    </a:fld>
                    <a:r>
                      <a:rPr lang="en-US" sz="1200" baseline="0"/>
                      <a:t>
</a:t>
                    </a:r>
                    <a:fld id="{B07F00CE-C6DB-4956-A798-9143A9D7422A}" type="VALUE">
                      <a:rPr lang="en-US" sz="1200" baseline="0"/>
                      <a:pPr>
                        <a:defRPr sz="1200"/>
                      </a:pPr>
                      <a:t>[VALUE]</a:t>
                    </a:fld>
                    <a:r>
                      <a:rPr lang="en-US" sz="1200" baseline="0"/>
                      <a:t>, </a:t>
                    </a:r>
                    <a:fld id="{E209B5C8-6B63-416E-97EB-34D59C7004BF}" type="PERCENTAGE">
                      <a:rPr lang="en-US" sz="1200" baseline="0"/>
                      <a:pPr>
                        <a:defRPr sz="1200"/>
                      </a:pPr>
                      <a:t>[PERCENTAGE]</a:t>
                    </a:fld>
                    <a:endParaRPr lang="en-US" sz="1200" baseline="0"/>
                  </a:p>
                </c:rich>
              </c:tx>
              <c:numFmt formatCode="0.0%" sourceLinked="0"/>
              <c:spPr>
                <a:noFill/>
                <a:ln cap="rnd"/>
                <a:effectLst/>
              </c:sp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6122266429169927"/>
                      <c:h val="9.284466085623598E-2"/>
                    </c:manualLayout>
                  </c15:layout>
                  <c15:dlblFieldTable/>
                  <c15:showDataLabelsRange val="0"/>
                </c:ext>
                <c:ext xmlns:c16="http://schemas.microsoft.com/office/drawing/2014/chart" uri="{C3380CC4-5D6E-409C-BE32-E72D297353CC}">
                  <c16:uniqueId val="{00000001-57AC-4531-B5AE-729C85665BAF}"/>
                </c:ext>
              </c:extLst>
            </c:dLbl>
            <c:dLbl>
              <c:idx val="1"/>
              <c:layout>
                <c:manualLayout>
                  <c:x val="0.10249415968881267"/>
                  <c:y val="3.5824179318152252E-2"/>
                </c:manualLayout>
              </c:layout>
              <c:tx>
                <c:rich>
                  <a:bodyPr wrap="square" lIns="38100" tIns="19050" rIns="38100" bIns="19050" anchor="ctr">
                    <a:noAutofit/>
                  </a:bodyPr>
                  <a:lstStyle/>
                  <a:p>
                    <a:pPr>
                      <a:defRPr sz="1200"/>
                    </a:pPr>
                    <a:fld id="{862EB10B-8091-4799-A2E9-B37775E1A674}" type="CATEGORYNAME">
                      <a:rPr lang="en-US" sz="1200"/>
                      <a:pPr>
                        <a:defRPr sz="1200"/>
                      </a:pPr>
                      <a:t>[CATEGORY NAME]</a:t>
                    </a:fld>
                    <a:r>
                      <a:rPr lang="en-US" sz="1200" baseline="0"/>
                      <a:t>
</a:t>
                    </a:r>
                    <a:fld id="{9D8EB96E-6318-4337-A9AF-1C0B1CD560A2}" type="VALUE">
                      <a:rPr lang="en-US" sz="1200" baseline="0"/>
                      <a:pPr>
                        <a:defRPr sz="1200"/>
                      </a:pPr>
                      <a:t>[VALUE]</a:t>
                    </a:fld>
                    <a:r>
                      <a:rPr lang="en-US" sz="1200" baseline="0"/>
                      <a:t>, </a:t>
                    </a:r>
                    <a:fld id="{44D56FE6-73AB-43EF-B41A-262D4D50C649}" type="PERCENTAGE">
                      <a:rPr lang="en-US" sz="1200" baseline="0"/>
                      <a:pPr>
                        <a:defRPr sz="1200"/>
                      </a:pPr>
                      <a:t>[PERCENTAGE]</a:t>
                    </a:fld>
                    <a:endParaRPr lang="en-US" sz="1200" baseline="0"/>
                  </a:p>
                </c:rich>
              </c:tx>
              <c:numFmt formatCode="0.0%" sourceLinked="0"/>
              <c:spPr>
                <a:noFill/>
                <a:ln cap="rnd"/>
                <a:effectLst/>
              </c:sp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3289640591966174"/>
                      <c:h val="0.1185893480271715"/>
                    </c:manualLayout>
                  </c15:layout>
                  <c15:dlblFieldTable/>
                  <c15:showDataLabelsRange val="0"/>
                </c:ext>
                <c:ext xmlns:c16="http://schemas.microsoft.com/office/drawing/2014/chart" uri="{C3380CC4-5D6E-409C-BE32-E72D297353CC}">
                  <c16:uniqueId val="{00000003-57AC-4531-B5AE-729C85665BAF}"/>
                </c:ext>
              </c:extLst>
            </c:dLbl>
            <c:dLbl>
              <c:idx val="2"/>
              <c:layout>
                <c:manualLayout>
                  <c:x val="0.19502710681249411"/>
                  <c:y val="0.19432025031178107"/>
                </c:manualLayout>
              </c:layout>
              <c:tx>
                <c:rich>
                  <a:bodyPr wrap="square" lIns="38100" tIns="19050" rIns="38100" bIns="19050" anchor="ctr">
                    <a:noAutofit/>
                  </a:bodyPr>
                  <a:lstStyle/>
                  <a:p>
                    <a:pPr>
                      <a:defRPr sz="1200"/>
                    </a:pPr>
                    <a:fld id="{39F565BC-286D-41F6-8EAC-70847880FECA}" type="CATEGORYNAME">
                      <a:rPr lang="en-US" sz="1200"/>
                      <a:pPr>
                        <a:defRPr sz="1200"/>
                      </a:pPr>
                      <a:t>[CATEGORY NAME]</a:t>
                    </a:fld>
                    <a:r>
                      <a:rPr lang="en-US" sz="1200" baseline="0"/>
                      <a:t>
</a:t>
                    </a:r>
                    <a:fld id="{302EA415-5EF6-451D-A795-9196BB624FA9}" type="VALUE">
                      <a:rPr lang="en-US" sz="1200" baseline="0"/>
                      <a:pPr>
                        <a:defRPr sz="1200"/>
                      </a:pPr>
                      <a:t>[VALUE]</a:t>
                    </a:fld>
                    <a:r>
                      <a:rPr lang="en-US" sz="1200" baseline="0"/>
                      <a:t>,</a:t>
                    </a:r>
                    <a:br>
                      <a:rPr lang="en-US" sz="1200" baseline="0"/>
                    </a:br>
                    <a:fld id="{DA69A90E-2C91-4724-B1E1-6480A6948AB1}" type="PERCENTAGE">
                      <a:rPr lang="en-US" sz="1200" baseline="0"/>
                      <a:pPr>
                        <a:defRPr sz="1200"/>
                      </a:pPr>
                      <a:t>[PERCENTAGE]</a:t>
                    </a:fld>
                    <a:endParaRPr lang="en-US" sz="1200" baseline="0"/>
                  </a:p>
                </c:rich>
              </c:tx>
              <c:numFmt formatCode="0.0%" sourceLinked="0"/>
              <c:spPr>
                <a:noFill/>
                <a:ln cap="rnd"/>
                <a:effectLst/>
              </c:sp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8059895789981853"/>
                      <c:h val="0.13525546385619538"/>
                    </c:manualLayout>
                  </c15:layout>
                  <c15:dlblFieldTable/>
                  <c15:showDataLabelsRange val="0"/>
                </c:ext>
                <c:ext xmlns:c16="http://schemas.microsoft.com/office/drawing/2014/chart" uri="{C3380CC4-5D6E-409C-BE32-E72D297353CC}">
                  <c16:uniqueId val="{00000004-57AC-4531-B5AE-729C85665BAF}"/>
                </c:ext>
              </c:extLst>
            </c:dLbl>
            <c:dLbl>
              <c:idx val="3"/>
              <c:layout>
                <c:manualLayout>
                  <c:x val="6.1689556247329552E-2"/>
                  <c:y val="5.1672824194797379E-2"/>
                </c:manualLayout>
              </c:layout>
              <c:tx>
                <c:rich>
                  <a:bodyPr wrap="square" lIns="38100" tIns="19050" rIns="38100" bIns="19050" anchor="ctr">
                    <a:noAutofit/>
                  </a:bodyPr>
                  <a:lstStyle/>
                  <a:p>
                    <a:pPr>
                      <a:defRPr sz="1200"/>
                    </a:pPr>
                    <a:fld id="{40DA2544-1236-4E09-8DF3-86C856D6D659}" type="CATEGORYNAME">
                      <a:rPr lang="en-US" sz="1200"/>
                      <a:pPr>
                        <a:defRPr sz="1200"/>
                      </a:pPr>
                      <a:t>[CATEGORY NAME]</a:t>
                    </a:fld>
                    <a:r>
                      <a:rPr lang="en-US" sz="1200" baseline="0"/>
                      <a:t>
</a:t>
                    </a:r>
                    <a:fld id="{5DB1FD53-7166-4961-B2C0-1E16B9E12BB3}" type="VALUE">
                      <a:rPr lang="en-US" sz="1200" baseline="0"/>
                      <a:pPr>
                        <a:defRPr sz="1200"/>
                      </a:pPr>
                      <a:t>[VALUE]</a:t>
                    </a:fld>
                    <a:r>
                      <a:rPr lang="en-US" sz="1200" baseline="0"/>
                      <a:t>,</a:t>
                    </a:r>
                    <a:br>
                      <a:rPr lang="en-US" sz="1200" baseline="0"/>
                    </a:br>
                    <a:fld id="{CAA939AC-BB8C-4B1D-94FE-F4D45031A0F7}" type="PERCENTAGE">
                      <a:rPr lang="en-US" sz="1200" baseline="0"/>
                      <a:pPr>
                        <a:defRPr sz="1200"/>
                      </a:pPr>
                      <a:t>[PERCENTAGE]</a:t>
                    </a:fld>
                    <a:endParaRPr lang="en-US" sz="1200" baseline="0"/>
                  </a:p>
                </c:rich>
              </c:tx>
              <c:numFmt formatCode="0.0%" sourceLinked="0"/>
              <c:spPr>
                <a:noFill/>
                <a:ln cap="rnd"/>
                <a:effectLst/>
              </c:sp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1042721668248127"/>
                      <c:h val="0.18389289373421483"/>
                    </c:manualLayout>
                  </c15:layout>
                  <c15:dlblFieldTable/>
                  <c15:showDataLabelsRange val="0"/>
                </c:ext>
                <c:ext xmlns:c16="http://schemas.microsoft.com/office/drawing/2014/chart" uri="{C3380CC4-5D6E-409C-BE32-E72D297353CC}">
                  <c16:uniqueId val="{00000006-57AC-4531-B5AE-729C85665BAF}"/>
                </c:ext>
              </c:extLst>
            </c:dLbl>
            <c:numFmt formatCode="0.0%" sourceLinked="0"/>
            <c:spPr>
              <a:noFill/>
              <a:ln cap="rnd"/>
              <a:effectLst/>
            </c:spPr>
            <c:txPr>
              <a:bodyPr wrap="square" lIns="38100" tIns="19050" rIns="38100" bIns="19050" anchor="ctr">
                <a:spAutoFit/>
              </a:bodyPr>
              <a:lstStyle/>
              <a:p>
                <a:pPr>
                  <a:defRPr sz="1200"/>
                </a:pPr>
                <a:endParaRPr lang="en-US"/>
              </a:p>
            </c:txPr>
            <c:dLblPos val="bestFit"/>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'2_SpeciesType'!$A$38:$A$41</c:f>
              <c:strCache>
                <c:ptCount val="4"/>
                <c:pt idx="0">
                  <c:v>Anadromous Fish</c:v>
                </c:pt>
                <c:pt idx="1">
                  <c:v>Resident Fish</c:v>
                </c:pt>
                <c:pt idx="2">
                  <c:v>Wildlife</c:v>
                </c:pt>
                <c:pt idx="3">
                  <c:v>Program Support</c:v>
                </c:pt>
              </c:strCache>
            </c:strRef>
          </c:cat>
          <c:val>
            <c:numRef>
              <c:f>'2_SpeciesType'!$I$38:$I$41</c:f>
              <c:numCache>
                <c:formatCode>"$"#.#,,"M"</c:formatCode>
                <c:ptCount val="4"/>
                <c:pt idx="0">
                  <c:v>179384376</c:v>
                </c:pt>
                <c:pt idx="1">
                  <c:v>41413573</c:v>
                </c:pt>
                <c:pt idx="2">
                  <c:v>27949672</c:v>
                </c:pt>
                <c:pt idx="3">
                  <c:v>11970873</c:v>
                </c:pt>
              </c:numCache>
            </c:numRef>
          </c:val>
          <c:extLst>
            <c:ext xmlns:c16="http://schemas.microsoft.com/office/drawing/2014/chart" uri="{C3380CC4-5D6E-409C-BE32-E72D297353CC}">
              <c16:uniqueId val="{0000000D-57AC-4531-B5AE-729C85665BAF}"/>
            </c:ext>
          </c:extLst>
        </c:ser>
        <c:dLbls>
          <c:showLegendKey val="0"/>
          <c:showVal val="0"/>
          <c:showCatName val="0"/>
          <c:showSerName val="0"/>
          <c:showPercent val="0"/>
          <c:showBubbleSize val="0"/>
          <c:showLeaderLines val="0"/>
        </c:dLbls>
        <c:firstSliceAng val="0"/>
      </c:pieChart>
      <c:spPr>
        <a:effectLst/>
      </c:spPr>
    </c:plotArea>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0196802025977015E-2"/>
          <c:y val="4.0012623292150447E-2"/>
          <c:w val="0.91057955419238712"/>
          <c:h val="0.87259610521712927"/>
        </c:manualLayout>
      </c:layout>
      <c:barChart>
        <c:barDir val="col"/>
        <c:grouping val="stacked"/>
        <c:varyColors val="0"/>
        <c:ser>
          <c:idx val="0"/>
          <c:order val="0"/>
          <c:tx>
            <c:strRef>
              <c:f>'3_FCRPS_CRS'!$U$4</c:f>
              <c:strCache>
                <c:ptCount val="1"/>
                <c:pt idx="0">
                  <c:v>FCRPS Expense</c:v>
                </c:pt>
              </c:strCache>
            </c:strRef>
          </c:tx>
          <c:spPr>
            <a:effectLst>
              <a:outerShdw blurRad="50800" dist="38100" algn="l" rotWithShape="0">
                <a:prstClr val="black">
                  <a:alpha val="40000"/>
                </a:prstClr>
              </a:outerShdw>
            </a:effectLst>
          </c:spPr>
          <c:invertIfNegative val="0"/>
          <c:dPt>
            <c:idx val="7"/>
            <c:invertIfNegative val="0"/>
            <c:bubble3D val="0"/>
            <c:spPr>
              <a:solidFill>
                <a:srgbClr val="9BBB59">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2-5AAD-4E4E-B5D3-3F7A6EB96208}"/>
              </c:ext>
            </c:extLst>
          </c:dPt>
          <c:dPt>
            <c:idx val="8"/>
            <c:invertIfNegative val="0"/>
            <c:bubble3D val="0"/>
            <c:spPr>
              <a:solidFill>
                <a:srgbClr val="9BBB59">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4-5AAD-4E4E-B5D3-3F7A6EB96208}"/>
              </c:ext>
            </c:extLst>
          </c:dPt>
          <c:dPt>
            <c:idx val="9"/>
            <c:invertIfNegative val="0"/>
            <c:bubble3D val="0"/>
            <c:spPr>
              <a:solidFill>
                <a:srgbClr val="9BBB59">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6-5AAD-4E4E-B5D3-3F7A6EB96208}"/>
              </c:ext>
            </c:extLst>
          </c:dPt>
          <c:cat>
            <c:numRef>
              <c:f>'3_FCRPS_CRS'!$J$4:$S$4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'3_FCRPS_CRS'!$B$5:$S$5</c:f>
              <c:numCache>
                <c:formatCode>"$"#,##0</c:formatCode>
                <c:ptCount val="10"/>
                <c:pt idx="0">
                  <c:v>143128947.90000001</c:v>
                </c:pt>
                <c:pt idx="1">
                  <c:v>165362220.78999999</c:v>
                </c:pt>
                <c:pt idx="2">
                  <c:v>159987743.56999999</c:v>
                </c:pt>
                <c:pt idx="3">
                  <c:v>156828472.72999999</c:v>
                </c:pt>
                <c:pt idx="4">
                  <c:v>153679667</c:v>
                </c:pt>
                <c:pt idx="5">
                  <c:v>137887504</c:v>
                </c:pt>
                <c:pt idx="6">
                  <c:v>132646392</c:v>
                </c:pt>
                <c:pt idx="7">
                  <c:v>126070279.08</c:v>
                </c:pt>
                <c:pt idx="8">
                  <c:v>121728287.82999998</c:v>
                </c:pt>
                <c:pt idx="9">
                  <c:v>127853479.86000001</c:v>
                </c:pt>
              </c:numCache>
            </c:numRef>
          </c:val>
          <c:extLst>
            <c:ext xmlns:c16="http://schemas.microsoft.com/office/drawing/2014/chart" uri="{C3380CC4-5D6E-409C-BE32-E72D297353CC}">
              <c16:uniqueId val="{00000000-5AAD-4E4E-B5D3-3F7A6EB96208}"/>
            </c:ext>
          </c:extLst>
        </c:ser>
        <c:ser>
          <c:idx val="1"/>
          <c:order val="1"/>
          <c:tx>
            <c:strRef>
              <c:f>'3_FCRPS_CRS'!$U$5</c:f>
              <c:strCache>
                <c:ptCount val="1"/>
                <c:pt idx="0">
                  <c:v>FCRPS Capital</c:v>
                </c:pt>
              </c:strCache>
            </c:strRef>
          </c:tx>
          <c:spPr>
            <a:effectLst>
              <a:outerShdw blurRad="50800" dist="38100" algn="l" rotWithShape="0">
                <a:prstClr val="black">
                  <a:alpha val="40000"/>
                </a:prstClr>
              </a:outerShdw>
            </a:effectLst>
          </c:spPr>
          <c:invertIfNegative val="0"/>
          <c:dPt>
            <c:idx val="7"/>
            <c:invertIfNegative val="0"/>
            <c:bubble3D val="0"/>
            <c:spPr>
              <a:solidFill>
                <a:srgbClr val="8064A2">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3-5AAD-4E4E-B5D3-3F7A6EB96208}"/>
              </c:ext>
            </c:extLst>
          </c:dPt>
          <c:dPt>
            <c:idx val="8"/>
            <c:invertIfNegative val="0"/>
            <c:bubble3D val="0"/>
            <c:spPr>
              <a:solidFill>
                <a:srgbClr val="8064A2">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5-5AAD-4E4E-B5D3-3F7A6EB96208}"/>
              </c:ext>
            </c:extLst>
          </c:dPt>
          <c:dPt>
            <c:idx val="9"/>
            <c:invertIfNegative val="0"/>
            <c:bubble3D val="0"/>
            <c:spPr>
              <a:solidFill>
                <a:srgbClr val="8064A2">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7-5AAD-4E4E-B5D3-3F7A6EB96208}"/>
              </c:ext>
            </c:extLst>
          </c:dPt>
          <c:cat>
            <c:numRef>
              <c:f>'3_FCRPS_CRS'!$J$4:$S$4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'3_FCRPS_CRS'!$B$6:$S$6</c:f>
              <c:numCache>
                <c:formatCode>"$"#,##0</c:formatCode>
                <c:ptCount val="10"/>
                <c:pt idx="0">
                  <c:v>5925196.1100000003</c:v>
                </c:pt>
                <c:pt idx="1">
                  <c:v>7703153.2699999996</c:v>
                </c:pt>
                <c:pt idx="2">
                  <c:v>1249955.1399999999</c:v>
                </c:pt>
                <c:pt idx="3">
                  <c:v>-396792.47</c:v>
                </c:pt>
                <c:pt idx="4">
                  <c:v>25343</c:v>
                </c:pt>
                <c:pt idx="5">
                  <c:v>1470148</c:v>
                </c:pt>
                <c:pt idx="6">
                  <c:v>8024833</c:v>
                </c:pt>
                <c:pt idx="7">
                  <c:v>9332114.2800000012</c:v>
                </c:pt>
                <c:pt idx="8">
                  <c:v>3005982.87</c:v>
                </c:pt>
                <c:pt idx="9">
                  <c:v>1458117.04</c:v>
                </c:pt>
              </c:numCache>
            </c:numRef>
          </c:val>
          <c:extLst>
            <c:ext xmlns:c16="http://schemas.microsoft.com/office/drawing/2014/chart" uri="{C3380CC4-5D6E-409C-BE32-E72D297353CC}">
              <c16:uniqueId val="{00000001-5AAD-4E4E-B5D3-3F7A6EB96208}"/>
            </c:ext>
          </c:extLst>
        </c:ser>
        <c:ser>
          <c:idx val="2"/>
          <c:order val="2"/>
          <c:tx>
            <c:strRef>
              <c:f>'3_FCRPS_CRS'!$U$6</c:f>
              <c:strCache>
                <c:ptCount val="1"/>
                <c:pt idx="0">
                  <c:v>CRS Expense</c:v>
                </c:pt>
              </c:strCache>
            </c:strRef>
          </c:tx>
          <c:invertIfNegative val="0"/>
          <c:val>
            <c:numLit>
              <c:formatCode>General</c:formatCode>
              <c:ptCount val="1"/>
              <c:pt idx="0">
                <c:v>1</c:v>
              </c:pt>
            </c:numLit>
          </c:val>
          <c:extLst>
            <c:ext xmlns:c16="http://schemas.microsoft.com/office/drawing/2014/chart" uri="{C3380CC4-5D6E-409C-BE32-E72D297353CC}">
              <c16:uniqueId val="{0000000A-5AAD-4E4E-B5D3-3F7A6EB96208}"/>
            </c:ext>
          </c:extLst>
        </c:ser>
        <c:ser>
          <c:idx val="3"/>
          <c:order val="3"/>
          <c:tx>
            <c:strRef>
              <c:f>'3_FCRPS_CRS'!$U$7</c:f>
              <c:strCache>
                <c:ptCount val="1"/>
                <c:pt idx="0">
                  <c:v>CRS Capital</c:v>
                </c:pt>
              </c:strCache>
            </c:strRef>
          </c:tx>
          <c:invertIfNegative val="0"/>
          <c:val>
            <c:numLit>
              <c:formatCode>General</c:formatCode>
              <c:ptCount val="1"/>
              <c:pt idx="0">
                <c:v>1</c:v>
              </c:pt>
            </c:numLit>
          </c:val>
          <c:extLst>
            <c:ext xmlns:c16="http://schemas.microsoft.com/office/drawing/2014/chart" uri="{C3380CC4-5D6E-409C-BE32-E72D297353CC}">
              <c16:uniqueId val="{0000000B-5AAD-4E4E-B5D3-3F7A6EB96208}"/>
            </c:ext>
          </c:extLst>
        </c:ser>
        <c:dLbls>
          <c:showLegendKey val="0"/>
          <c:showVal val="0"/>
          <c:showCatName val="0"/>
          <c:showSerName val="0"/>
          <c:showPercent val="0"/>
          <c:showBubbleSize val="0"/>
        </c:dLbls>
        <c:gapWidth val="76"/>
        <c:overlap val="100"/>
        <c:axId val="483676240"/>
        <c:axId val="483676632"/>
      </c:barChart>
      <c:catAx>
        <c:axId val="483676240"/>
        <c:scaling>
          <c:orientation val="minMax"/>
        </c:scaling>
        <c:delete val="0"/>
        <c:axPos val="b"/>
        <c:numFmt formatCode="0" sourceLinked="0"/>
        <c:majorTickMark val="out"/>
        <c:minorTickMark val="none"/>
        <c:tickLblPos val="nextTo"/>
        <c:txPr>
          <a:bodyPr/>
          <a:lstStyle/>
          <a:p>
            <a:pPr>
              <a:defRPr>
                <a:latin typeface="Calibri Light" panose="020F0302020204030204" pitchFamily="34" charset="0"/>
                <a:cs typeface="Calibri Light" panose="020F0302020204030204" pitchFamily="34" charset="0"/>
              </a:defRPr>
            </a:pPr>
            <a:endParaRPr lang="en-US"/>
          </a:p>
        </c:txPr>
        <c:crossAx val="483676632"/>
        <c:crosses val="autoZero"/>
        <c:auto val="1"/>
        <c:lblAlgn val="ctr"/>
        <c:lblOffset val="100"/>
        <c:noMultiLvlLbl val="0"/>
      </c:catAx>
      <c:valAx>
        <c:axId val="483676632"/>
        <c:scaling>
          <c:orientation val="minMax"/>
          <c:min val="0"/>
        </c:scaling>
        <c:delete val="0"/>
        <c:axPos val="l"/>
        <c:majorGridlines>
          <c:spPr>
            <a:ln>
              <a:solidFill>
                <a:schemeClr val="bg1">
                  <a:lumMod val="65000"/>
                </a:schemeClr>
              </a:solidFill>
            </a:ln>
          </c:spPr>
        </c:majorGridlines>
        <c:numFmt formatCode="&quot;$&quot;#,##0,," sourceLinked="0"/>
        <c:majorTickMark val="out"/>
        <c:minorTickMark val="none"/>
        <c:tickLblPos val="nextTo"/>
        <c:spPr>
          <a:ln>
            <a:solidFill>
              <a:schemeClr val="bg1">
                <a:lumMod val="65000"/>
              </a:schemeClr>
            </a:solidFill>
          </a:ln>
        </c:spPr>
        <c:txPr>
          <a:bodyPr/>
          <a:lstStyle/>
          <a:p>
            <a:pPr>
              <a:defRPr>
                <a:latin typeface="Calibri Light" panose="020F0302020204030204" pitchFamily="34" charset="0"/>
                <a:cs typeface="Calibri Light" panose="020F0302020204030204" pitchFamily="34" charset="0"/>
              </a:defRPr>
            </a:pPr>
            <a:endParaRPr lang="en-US"/>
          </a:p>
        </c:txPr>
        <c:crossAx val="483676240"/>
        <c:crosses val="autoZero"/>
        <c:crossBetween val="between"/>
      </c:valAx>
      <c:spPr>
        <a:ln w="6350">
          <a:solidFill>
            <a:sysClr val="window" lastClr="FFFFFF">
              <a:lumMod val="65000"/>
            </a:sysClr>
          </a:solidFill>
        </a:ln>
      </c:spPr>
    </c:plotArea>
    <c:legend>
      <c:legendPos val="b"/>
      <c:layout>
        <c:manualLayout>
          <c:xMode val="edge"/>
          <c:yMode val="edge"/>
          <c:x val="0.51390114804259435"/>
          <c:y val="0.13345270877401716"/>
          <c:w val="0.42126360980758076"/>
          <c:h val="5.9561607398043739E-2"/>
        </c:manualLayout>
      </c:layout>
      <c:overlay val="0"/>
      <c:txPr>
        <a:bodyPr/>
        <a:lstStyle/>
        <a:p>
          <a:pPr>
            <a:defRPr>
              <a:latin typeface="Calibri Light" panose="020F0302020204030204" pitchFamily="34" charset="0"/>
              <a:cs typeface="Calibri Light" panose="020F0302020204030204" pitchFamily="34" charset="0"/>
            </a:defRPr>
          </a:pPr>
          <a:endParaRPr lang="en-US"/>
        </a:p>
      </c:txPr>
    </c:legend>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mn-lt"/>
          <a:ea typeface="+mn-ea"/>
          <a:cs typeface="+mn-cs"/>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5851789183058899"/>
          <c:y val="3.196283409491911E-2"/>
          <c:w val="0.72020482643661843"/>
          <c:h val="0.85798930833617926"/>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'4_ESASpecies'!$A$4:$A$19</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(Threatened)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'4_ESASpecies'!$D$4:$D$19</c:f>
              <c:numCache>
                <c:formatCode>"$"#,##0_);[Red]\("$"#,##0\)</c:formatCode>
                <c:ptCount val="16"/>
                <c:pt idx="0">
                  <c:v>6963095</c:v>
                </c:pt>
                <c:pt idx="1">
                  <c:v>10822331</c:v>
                </c:pt>
                <c:pt idx="2">
                  <c:v>25107921</c:v>
                </c:pt>
                <c:pt idx="3">
                  <c:v>15940713</c:v>
                </c:pt>
                <c:pt idx="4">
                  <c:v>4932786</c:v>
                </c:pt>
                <c:pt idx="5">
                  <c:v>3596743</c:v>
                </c:pt>
                <c:pt idx="6">
                  <c:v>4553985</c:v>
                </c:pt>
                <c:pt idx="7">
                  <c:v>8392353</c:v>
                </c:pt>
                <c:pt idx="8">
                  <c:v>5420253</c:v>
                </c:pt>
                <c:pt idx="9">
                  <c:v>36429256</c:v>
                </c:pt>
                <c:pt idx="10">
                  <c:v>25216470</c:v>
                </c:pt>
                <c:pt idx="11">
                  <c:v>13890094</c:v>
                </c:pt>
                <c:pt idx="12">
                  <c:v>4267436</c:v>
                </c:pt>
                <c:pt idx="13">
                  <c:v>1603340.5</c:v>
                </c:pt>
                <c:pt idx="14">
                  <c:v>10928086</c:v>
                </c:pt>
                <c:pt idx="15">
                  <c:v>16429787</c:v>
                </c:pt>
              </c:numCache>
            </c:numRef>
          </c:val>
          <c:extLst>
            <c:ext xmlns:c16="http://schemas.microsoft.com/office/drawing/2014/chart" uri="{C3380CC4-5D6E-409C-BE32-E72D297353CC}">
              <c16:uniqueId val="{00000000-2EE0-4D6F-8525-41EE350B64FB}"/>
            </c:ext>
          </c:extLst>
        </c:ser>
        <c:ser>
          <c:idx val="1"/>
          <c:order val="1"/>
          <c:tx>
            <c:v>Capital Total Spending</c:v>
          </c:tx>
          <c:spPr>
            <a:effectLst>
              <a:outerShdw blurRad="50800" dist="38100" dir="5400000" algn="t" rotWithShape="0">
                <a:prstClr val="black">
                  <a:alpha val="40000"/>
                </a:prstClr>
              </a:outerShdw>
            </a:effectLst>
          </c:spPr>
          <c:invertIfNegative val="0"/>
          <c:cat>
            <c:strRef>
              <c:f>'4_ESASpecies'!$A$4:$A$19</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(Threatened)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'4_ESASpecies'!$G$4:$G$19</c:f>
              <c:numCache>
                <c:formatCode>"$"#,##0_);[Red]\("$"#,##0\)</c:formatCode>
                <c:ptCount val="16"/>
                <c:pt idx="0">
                  <c:v>259382</c:v>
                </c:pt>
                <c:pt idx="1">
                  <c:v>263636</c:v>
                </c:pt>
                <c:pt idx="2">
                  <c:v>16529</c:v>
                </c:pt>
                <c:pt idx="3">
                  <c:v>26466</c:v>
                </c:pt>
                <c:pt idx="4">
                  <c:v>16529</c:v>
                </c:pt>
                <c:pt idx="5">
                  <c:v>258989</c:v>
                </c:pt>
                <c:pt idx="6">
                  <c:v>259382</c:v>
                </c:pt>
                <c:pt idx="7">
                  <c:v>16529</c:v>
                </c:pt>
                <c:pt idx="8">
                  <c:v>259382</c:v>
                </c:pt>
                <c:pt idx="9">
                  <c:v>16529</c:v>
                </c:pt>
                <c:pt idx="10">
                  <c:v>21176</c:v>
                </c:pt>
                <c:pt idx="11">
                  <c:v>1448920</c:v>
                </c:pt>
                <c:pt idx="12">
                  <c:v>16529</c:v>
                </c:pt>
                <c:pt idx="13">
                  <c:v>0</c:v>
                </c:pt>
                <c:pt idx="14">
                  <c:v>0</c:v>
                </c:pt>
                <c:pt idx="15">
                  <c:v>1054312.5</c:v>
                </c:pt>
              </c:numCache>
            </c:numRef>
          </c:val>
          <c:extLst>
            <c:ext xmlns:c16="http://schemas.microsoft.com/office/drawing/2014/chart" uri="{C3380CC4-5D6E-409C-BE32-E72D297353CC}">
              <c16:uniqueId val="{00000001-2EE0-4D6F-8525-41EE350B64FB}"/>
            </c:ext>
          </c:extLst>
        </c:ser>
        <c:dLbls>
          <c:showLegendKey val="0"/>
          <c:showVal val="0"/>
          <c:showCatName val="0"/>
          <c:showSerName val="0"/>
          <c:showPercent val="0"/>
          <c:showBubbleSize val="0"/>
        </c:dLbls>
        <c:gapWidth val="76"/>
        <c:overlap val="100"/>
        <c:axId val="483677416"/>
        <c:axId val="483677808"/>
      </c:barChart>
      <c:catAx>
        <c:axId val="483677416"/>
        <c:scaling>
          <c:orientation val="minMax"/>
        </c:scaling>
        <c:delete val="0"/>
        <c:axPos val="l"/>
        <c:numFmt formatCode="General" sourceLinked="1"/>
        <c:majorTickMark val="out"/>
        <c:minorTickMark val="none"/>
        <c:tickLblPos val="nextTo"/>
        <c:crossAx val="483677808"/>
        <c:crosses val="autoZero"/>
        <c:auto val="1"/>
        <c:lblAlgn val="ctr"/>
        <c:lblOffset val="100"/>
        <c:noMultiLvlLbl val="0"/>
      </c:catAx>
      <c:valAx>
        <c:axId val="483677808"/>
        <c:scaling>
          <c:orientation val="minMax"/>
          <c:min val="0"/>
        </c:scaling>
        <c:delete val="0"/>
        <c:axPos val="b"/>
        <c:majorGridlines>
          <c:spPr>
            <a:ln>
              <a:solidFill>
                <a:schemeClr val="bg1">
                  <a:lumMod val="65000"/>
                </a:schemeClr>
              </a:solidFill>
            </a:ln>
          </c:spPr>
        </c:majorGridlines>
        <c:title>
          <c:tx>
            <c:rich>
              <a:bodyPr rot="0" vert="horz"/>
              <a:lstStyle/>
              <a:p>
                <a:pPr>
                  <a:defRPr/>
                </a:pPr>
                <a:r>
                  <a:rPr lang="en-US"/>
                  <a:t>(Millions)</a:t>
                </a:r>
              </a:p>
            </c:rich>
          </c:tx>
          <c:overlay val="0"/>
        </c:title>
        <c:numFmt formatCode="&quot;$&quot;#,##0,," sourceLinked="0"/>
        <c:majorTickMark val="out"/>
        <c:minorTickMark val="none"/>
        <c:tickLblPos val="nextTo"/>
        <c:spPr>
          <a:ln>
            <a:solidFill>
              <a:schemeClr val="bg1">
                <a:lumMod val="65000"/>
              </a:schemeClr>
            </a:solidFill>
          </a:ln>
        </c:spPr>
        <c:crossAx val="483677416"/>
        <c:crosses val="autoZero"/>
        <c:crossBetween val="between"/>
        <c:majorUnit val="10000000"/>
      </c:valAx>
      <c:spPr>
        <a:ln>
          <a:solidFill>
            <a:sysClr val="window" lastClr="FFFFFF">
              <a:lumMod val="65000"/>
            </a:sysClr>
          </a:solidFill>
        </a:ln>
      </c:spPr>
    </c:plotArea>
    <c:legend>
      <c:legendPos val="l"/>
      <c:layout>
        <c:manualLayout>
          <c:xMode val="edge"/>
          <c:yMode val="edge"/>
          <c:x val="0.64082170990674003"/>
          <c:y val="0.1011255887905871"/>
          <c:w val="0.13055982659377979"/>
          <c:h val="0.16520771178741037"/>
        </c:manualLayout>
      </c:layout>
      <c:overlay val="0"/>
      <c:spPr>
        <a:solidFill>
          <a:sysClr val="window" lastClr="FFFFFF"/>
        </a:solidFill>
      </c:spPr>
    </c:legend>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620697908622474E-2"/>
          <c:y val="4.9299851023691402E-2"/>
          <c:w val="0.94430944225690261"/>
          <c:h val="0.9125499149982047"/>
        </c:manualLayout>
      </c:layout>
      <c:pieChart>
        <c:varyColors val="1"/>
        <c:ser>
          <c:idx val="0"/>
          <c:order val="0"/>
          <c:spPr>
            <a:ln>
              <a:noFill/>
            </a:ln>
            <a:effectLst>
              <a:outerShdw blurRad="50800" dist="38100" dir="2700000" algn="tl" rotWithShape="0">
                <a:prstClr val="black">
                  <a:alpha val="40000"/>
                </a:prstClr>
              </a:outerShdw>
            </a:effectLst>
          </c:spPr>
          <c:dPt>
            <c:idx val="0"/>
            <c:bubble3D val="0"/>
            <c:spPr>
              <a:solidFill>
                <a:schemeClr val="accent6">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13B1-41C9-901D-EB136AD3E2E5}"/>
              </c:ext>
            </c:extLst>
          </c:dPt>
          <c:dPt>
            <c:idx val="1"/>
            <c:bubble3D val="0"/>
            <c:spPr>
              <a:solidFill>
                <a:schemeClr val="accent5">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13B1-41C9-901D-EB136AD3E2E5}"/>
              </c:ext>
            </c:extLst>
          </c:dPt>
          <c:dPt>
            <c:idx val="2"/>
            <c:bubble3D val="0"/>
            <c:spPr>
              <a:solidFill>
                <a:schemeClr val="accent3">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13B1-41C9-901D-EB136AD3E2E5}"/>
              </c:ext>
            </c:extLst>
          </c:dPt>
          <c:dPt>
            <c:idx val="3"/>
            <c:bubble3D val="0"/>
            <c:spPr>
              <a:solidFill>
                <a:schemeClr val="bg1">
                  <a:lumMod val="7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13B1-41C9-901D-EB136AD3E2E5}"/>
              </c:ext>
            </c:extLst>
          </c:dPt>
          <c:dPt>
            <c:idx val="4"/>
            <c:bubble3D val="0"/>
            <c:spPr>
              <a:solidFill>
                <a:schemeClr val="accent5">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13B1-41C9-901D-EB136AD3E2E5}"/>
              </c:ext>
            </c:extLst>
          </c:dPt>
          <c:dPt>
            <c:idx val="5"/>
            <c:bubble3D val="0"/>
            <c:spPr>
              <a:solidFill>
                <a:schemeClr val="accent4">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13B1-41C9-901D-EB136AD3E2E5}"/>
              </c:ext>
            </c:extLst>
          </c:dPt>
          <c:dLbls>
            <c:dLbl>
              <c:idx val="0"/>
              <c:layout>
                <c:manualLayout>
                  <c:x val="-0.18070346464524664"/>
                  <c:y val="9.6747161489634345E-2"/>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ln>
                        <a:noFill/>
                      </a:ln>
                      <a:solidFill>
                        <a:schemeClr val="tx1"/>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9290536147474036"/>
                      <c:h val="9.4309368006173747E-2"/>
                    </c:manualLayout>
                  </c15:layout>
                </c:ext>
                <c:ext xmlns:c16="http://schemas.microsoft.com/office/drawing/2014/chart" uri="{C3380CC4-5D6E-409C-BE32-E72D297353CC}">
                  <c16:uniqueId val="{00000001-13B1-41C9-901D-EB136AD3E2E5}"/>
                </c:ext>
              </c:extLst>
            </c:dLbl>
            <c:dLbl>
              <c:idx val="1"/>
              <c:layout>
                <c:manualLayout>
                  <c:x val="-0.16043117652468877"/>
                  <c:y val="-0.14183710973586713"/>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7426877471187585"/>
                      <c:h val="0.14740625217296288"/>
                    </c:manualLayout>
                  </c15:layout>
                </c:ext>
                <c:ext xmlns:c16="http://schemas.microsoft.com/office/drawing/2014/chart" uri="{C3380CC4-5D6E-409C-BE32-E72D297353CC}">
                  <c16:uniqueId val="{00000003-13B1-41C9-901D-EB136AD3E2E5}"/>
                </c:ext>
              </c:extLst>
            </c:dLbl>
            <c:dLbl>
              <c:idx val="2"/>
              <c:layout>
                <c:manualLayout>
                  <c:x val="0.18830241579994239"/>
                  <c:y val="-0.169591433311148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0514695220109985"/>
                      <c:h val="0.11957901638041503"/>
                    </c:manualLayout>
                  </c15:layout>
                </c:ext>
                <c:ext xmlns:c16="http://schemas.microsoft.com/office/drawing/2014/chart" uri="{C3380CC4-5D6E-409C-BE32-E72D297353CC}">
                  <c16:uniqueId val="{00000005-13B1-41C9-901D-EB136AD3E2E5}"/>
                </c:ext>
              </c:extLst>
            </c:dLbl>
            <c:dLbl>
              <c:idx val="3"/>
              <c:layout>
                <c:manualLayout>
                  <c:x val="5.652012591363037E-2"/>
                  <c:y val="9.3986033436311067E-2"/>
                </c:manualLayout>
              </c:layout>
              <c:tx>
                <c:rich>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Calibri Light" panose="020F0302020204030204" pitchFamily="34" charset="0"/>
                        <a:ea typeface="+mn-ea"/>
                        <a:cs typeface="Calibri Light" panose="020F0302020204030204" pitchFamily="34" charset="0"/>
                      </a:defRPr>
                    </a:pPr>
                    <a:fld id="{9E903AC3-9835-4B52-96B8-B243D7099150}" type="CATEGORYNAME">
                      <a:rPr lang="en-US"/>
                      <a:pPr>
                        <a:defRPr sz="1100">
                          <a:latin typeface="Calibri Light" panose="020F0302020204030204" pitchFamily="34" charset="0"/>
                          <a:cs typeface="Calibri Light" panose="020F0302020204030204" pitchFamily="34" charset="0"/>
                        </a:defRPr>
                      </a:pPr>
                      <a:t>[CATEGORY NAME]</a:t>
                    </a:fld>
                    <a:r>
                      <a:rPr lang="en-US" baseline="0"/>
                      <a:t>, </a:t>
                    </a:r>
                    <a:br>
                      <a:rPr lang="en-US" baseline="0"/>
                    </a:br>
                    <a:fld id="{218AD6BF-DECB-415F-8417-A453F040CE26}" type="VALUE">
                      <a:rPr lang="en-US" baseline="0"/>
                      <a:pPr>
                        <a:defRPr sz="1100">
                          <a:latin typeface="Calibri Light" panose="020F0302020204030204" pitchFamily="34" charset="0"/>
                          <a:cs typeface="Calibri Light" panose="020F0302020204030204" pitchFamily="34" charset="0"/>
                        </a:defRPr>
                      </a:pPr>
                      <a:t>[VALUE]</a:t>
                    </a:fld>
                    <a:r>
                      <a:rPr lang="en-US" baseline="0"/>
                      <a:t>, </a:t>
                    </a:r>
                    <a:fld id="{CF970E93-0C2B-4DC6-9FC6-87B952F4A5EB}" type="PERCENTAGE">
                      <a:rPr lang="en-US" baseline="0"/>
                      <a:pPr>
                        <a:defRPr sz="1100">
                          <a:latin typeface="Calibri Light" panose="020F0302020204030204" pitchFamily="34" charset="0"/>
                          <a:cs typeface="Calibri Light" panose="020F0302020204030204" pitchFamily="34" charset="0"/>
                        </a:defRPr>
                      </a:pPr>
                      <a:t>[PERCENTAGE]</a:t>
                    </a:fld>
                    <a:endParaRPr lang="en-US" baseline="0"/>
                  </a:p>
                </c:rich>
              </c:tx>
              <c:numFmt formatCode="General" sourceLinked="0"/>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4267587721042843"/>
                      <c:h val="0.12524769293426974"/>
                    </c:manualLayout>
                  </c15:layout>
                  <c15:dlblFieldTable/>
                  <c15:showDataLabelsRange val="0"/>
                </c:ext>
                <c:ext xmlns:c16="http://schemas.microsoft.com/office/drawing/2014/chart" uri="{C3380CC4-5D6E-409C-BE32-E72D297353CC}">
                  <c16:uniqueId val="{00000007-13B1-41C9-901D-EB136AD3E2E5}"/>
                </c:ext>
              </c:extLst>
            </c:dLbl>
            <c:dLbl>
              <c:idx val="4"/>
              <c:layout>
                <c:manualLayout>
                  <c:x val="0.11505347605657848"/>
                  <c:y val="2.7055268028414601E-2"/>
                </c:manualLayout>
              </c:layout>
              <c:tx>
                <c:rich>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Calibri Light" panose="020F0302020204030204" pitchFamily="34" charset="0"/>
                        <a:ea typeface="+mn-ea"/>
                        <a:cs typeface="Calibri Light" panose="020F0302020204030204" pitchFamily="34" charset="0"/>
                      </a:defRPr>
                    </a:pPr>
                    <a:fld id="{6FADD41C-56E2-4B94-A690-3F7AEDF10F59}" type="CATEGORYNAME">
                      <a:rPr lang="en-US" sz="1100">
                        <a:latin typeface="Calibri Light" panose="020F0302020204030204" pitchFamily="34" charset="0"/>
                        <a:cs typeface="Calibri Light" panose="020F0302020204030204" pitchFamily="34" charset="0"/>
                      </a:rPr>
                      <a:pPr>
                        <a:defRPr sz="1100">
                          <a:latin typeface="Calibri Light" panose="020F0302020204030204" pitchFamily="34" charset="0"/>
                          <a:cs typeface="Calibri Light" panose="020F0302020204030204" pitchFamily="34" charset="0"/>
                        </a:defRPr>
                      </a:pPr>
                      <a:t>[CATEGORY NAME]</a:t>
                    </a:fld>
                    <a:r>
                      <a:rPr lang="en-US" sz="1100" baseline="0">
                        <a:latin typeface="Calibri Light" panose="020F0302020204030204" pitchFamily="34" charset="0"/>
                        <a:cs typeface="Calibri Light" panose="020F0302020204030204" pitchFamily="34" charset="0"/>
                      </a:rPr>
                      <a:t>, &lt;1%</a:t>
                    </a:r>
                  </a:p>
                </c:rich>
              </c:tx>
              <c:numFmt formatCode="General" sourceLinked="0"/>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3266357945218052"/>
                      <c:h val="4.5378418381030898E-2"/>
                    </c:manualLayout>
                  </c15:layout>
                  <c15:dlblFieldTable/>
                  <c15:showDataLabelsRange val="0"/>
                </c:ext>
                <c:ext xmlns:c16="http://schemas.microsoft.com/office/drawing/2014/chart" uri="{C3380CC4-5D6E-409C-BE32-E72D297353CC}">
                  <c16:uniqueId val="{00000009-13B1-41C9-901D-EB136AD3E2E5}"/>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85000"/>
                      <a:lumOff val="15000"/>
                    </a:schemeClr>
                  </a:solidFill>
                  <a:round/>
                </a:ln>
                <a:effectLst/>
              </c:spPr>
            </c:leaderLines>
            <c:extLst>
              <c:ext xmlns:c15="http://schemas.microsoft.com/office/drawing/2012/chart" uri="{CE6537A1-D6FC-4f65-9D91-7224C49458BB}"/>
            </c:extLst>
          </c:dLbls>
          <c:cat>
            <c:strRef>
              <c:f>'5 Fund with Overhead Breakout'!$A$18:$A$22</c:f>
              <c:strCache>
                <c:ptCount val="5"/>
                <c:pt idx="0">
                  <c:v>Non Accords</c:v>
                </c:pt>
                <c:pt idx="1">
                  <c:v>BPA Overhead</c:v>
                </c:pt>
                <c:pt idx="2">
                  <c:v>Accords</c:v>
                </c:pt>
                <c:pt idx="3">
                  <c:v>G&amp;A</c:v>
                </c:pt>
                <c:pt idx="4">
                  <c:v>RDC</c:v>
                </c:pt>
              </c:strCache>
            </c:strRef>
          </c:cat>
          <c:val>
            <c:numRef>
              <c:f>'5 Fund with Overhead Breakout'!$G$18:$G$22</c:f>
              <c:numCache>
                <c:formatCode>"$"#.#,,"M"</c:formatCode>
                <c:ptCount val="5"/>
                <c:pt idx="0">
                  <c:v>101638043</c:v>
                </c:pt>
                <c:pt idx="1">
                  <c:v>14683588</c:v>
                </c:pt>
                <c:pt idx="2">
                  <c:v>144372363.8000001</c:v>
                </c:pt>
                <c:pt idx="3">
                  <c:v>14782774</c:v>
                </c:pt>
                <c:pt idx="4">
                  <c:v>24499</c:v>
                </c:pt>
              </c:numCache>
            </c:numRef>
          </c:val>
          <c:extLst>
            <c:ext xmlns:c16="http://schemas.microsoft.com/office/drawing/2014/chart" uri="{C3380CC4-5D6E-409C-BE32-E72D297353CC}">
              <c16:uniqueId val="{0000000C-13B1-41C9-901D-EB136AD3E2E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328288751742417"/>
          <c:y val="6.5642118480332134E-2"/>
          <c:w val="0.56566476045651981"/>
          <c:h val="0.88341006286368629"/>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0A5C-4DC7-8F1A-219DE91BC20B}"/>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0A5C-4DC7-8F1A-219DE91BC20B}"/>
              </c:ext>
            </c:extLst>
          </c:dPt>
          <c:dPt>
            <c:idx val="2"/>
            <c:bubble3D val="0"/>
            <c:extLst>
              <c:ext xmlns:c16="http://schemas.microsoft.com/office/drawing/2014/chart" uri="{C3380CC4-5D6E-409C-BE32-E72D297353CC}">
                <c16:uniqueId val="{00000004-0A5C-4DC7-8F1A-219DE91BC20B}"/>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A5C-4DC7-8F1A-219DE91BC20B}"/>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A5C-4DC7-8F1A-219DE91BC20B}"/>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A5C-4DC7-8F1A-219DE91BC20B}"/>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A5C-4DC7-8F1A-219DE91BC20B}"/>
              </c:ext>
            </c:extLst>
          </c:dPt>
          <c:dPt>
            <c:idx val="9"/>
            <c:bubble3D val="0"/>
            <c:spPr>
              <a:solidFill>
                <a:srgbClr val="7A5E9C"/>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51C1-4054-8CBF-D115E5FB2B95}"/>
              </c:ext>
            </c:extLst>
          </c:dPt>
          <c:dLbls>
            <c:dLbl>
              <c:idx val="0"/>
              <c:layout>
                <c:manualLayout>
                  <c:x val="-5.5981509491955898E-2"/>
                  <c:y val="0.1948098457177469"/>
                </c:manualLayout>
              </c:layout>
              <c:numFmt formatCode="0%" sourceLinked="0"/>
              <c:spPr>
                <a:noFill/>
                <a:ln cap="rnd">
                  <a:noFill/>
                </a:ln>
                <a:effectLst/>
              </c:spPr>
              <c:txPr>
                <a:bodyPr wrap="square" lIns="38100" tIns="19050" rIns="38100" bIns="19050" anchor="ctr">
                  <a:spAutoFit/>
                </a:bodyPr>
                <a:lstStyle/>
                <a:p>
                  <a:pPr>
                    <a:defRPr>
                      <a:solidFill>
                        <a:schemeClr val="bg1"/>
                      </a:solidFill>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A5C-4DC7-8F1A-219DE91BC20B}"/>
                </c:ext>
              </c:extLst>
            </c:dLbl>
            <c:dLbl>
              <c:idx val="1"/>
              <c:layout>
                <c:manualLayout>
                  <c:x val="2.8706931648750447E-2"/>
                  <c:y val="2.5815186783614726E-2"/>
                </c:manualLayout>
              </c:layout>
              <c:tx>
                <c:rich>
                  <a:bodyPr wrap="square" lIns="38100" tIns="19050" rIns="38100" bIns="19050" anchor="ctr">
                    <a:noAutofit/>
                  </a:bodyPr>
                  <a:lstStyle/>
                  <a:p>
                    <a:pPr>
                      <a:defRPr/>
                    </a:pPr>
                    <a:fld id="{144B1481-AC2C-4218-8C1A-FA3C1B547866}" type="CATEGORYNAME">
                      <a:rPr lang="en-US"/>
                      <a:pPr>
                        <a:defRPr/>
                      </a:pPr>
                      <a:t>[CATEGORY NAME]</a:t>
                    </a:fld>
                    <a:r>
                      <a:rPr lang="en-US" baseline="0"/>
                      <a:t>
</a:t>
                    </a:r>
                    <a:fld id="{BD2CC084-D99B-4F8E-A2D8-22830A4F15E8}" type="VALUE">
                      <a:rPr lang="en-US" baseline="0"/>
                      <a:pPr>
                        <a:defRPr/>
                      </a:pPr>
                      <a:t>[VALUE]</a:t>
                    </a:fld>
                    <a:r>
                      <a:rPr lang="en-US" baseline="0"/>
                      <a:t>,  </a:t>
                    </a:r>
                    <a:fld id="{FA59FCC4-0A84-439A-BDC3-F1CA93BE3420}" type="PERCENTAGE">
                      <a:rPr lang="en-US" baseline="0"/>
                      <a:pPr>
                        <a:defRPr/>
                      </a:pPr>
                      <a:t>[PERCENTAGE]</a:t>
                    </a:fld>
                    <a:endParaRPr lang="en-US" baseline="0"/>
                  </a:p>
                </c:rich>
              </c:tx>
              <c:numFmt formatCode="0%" sourceLinked="0"/>
              <c:spPr>
                <a:noFill/>
                <a:ln cap="rnd">
                  <a:noFill/>
                </a:ln>
                <a:effectLst/>
              </c:sp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4157223242282815"/>
                      <c:h val="7.9184580575059879E-2"/>
                    </c:manualLayout>
                  </c15:layout>
                  <c15:dlblFieldTable/>
                  <c15:showDataLabelsRange val="0"/>
                </c:ext>
                <c:ext xmlns:c16="http://schemas.microsoft.com/office/drawing/2014/chart" uri="{C3380CC4-5D6E-409C-BE32-E72D297353CC}">
                  <c16:uniqueId val="{00000003-0A5C-4DC7-8F1A-219DE91BC20B}"/>
                </c:ext>
              </c:extLst>
            </c:dLbl>
            <c:dLbl>
              <c:idx val="2"/>
              <c:layout>
                <c:manualLayout>
                  <c:x val="3.3221576034058342E-2"/>
                  <c:y val="7.6174770269322858E-2"/>
                </c:manualLayout>
              </c:layout>
              <c:tx>
                <c:rich>
                  <a:bodyPr wrap="square" lIns="38100" tIns="19050" rIns="38100" bIns="19050" anchor="ctr">
                    <a:noAutofit/>
                  </a:bodyPr>
                  <a:lstStyle/>
                  <a:p>
                    <a:pPr>
                      <a:defRPr/>
                    </a:pPr>
                    <a:fld id="{28CC01AB-F4DC-4EFC-A2FC-BC79C4C1705D}" type="CATEGORYNAME">
                      <a:rPr lang="en-US"/>
                      <a:pPr>
                        <a:defRPr/>
                      </a:pPr>
                      <a:t>[CATEGORY NAME]</a:t>
                    </a:fld>
                    <a:r>
                      <a:rPr lang="en-US" baseline="0"/>
                      <a:t>
</a:t>
                    </a:r>
                    <a:fld id="{ED0DF635-02FA-4CA1-9A9B-943F4B8E9850}" type="VALUE">
                      <a:rPr lang="en-US" baseline="0"/>
                      <a:pPr>
                        <a:defRPr/>
                      </a:pPr>
                      <a:t>[VALUE]</a:t>
                    </a:fld>
                    <a:r>
                      <a:rPr lang="en-US" baseline="0"/>
                      <a:t>, </a:t>
                    </a:r>
                    <a:fld id="{9159AF3F-F522-414D-BDE7-F0E5402A08C9}" type="PERCENTAGE">
                      <a:rPr lang="en-US" baseline="0"/>
                      <a:pPr>
                        <a:defRPr/>
                      </a:pPr>
                      <a:t>[PERCENTAGE]</a:t>
                    </a:fld>
                    <a:endParaRPr lang="en-US" baseline="0"/>
                  </a:p>
                </c:rich>
              </c:tx>
              <c:numFmt formatCode="0%" sourceLinked="0"/>
              <c:spPr>
                <a:noFill/>
                <a:ln cap="rnd">
                  <a:noFill/>
                </a:ln>
                <a:effectLst/>
              </c:sp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6996290035131426"/>
                      <c:h val="8.5588638345059087E-2"/>
                    </c:manualLayout>
                  </c15:layout>
                  <c15:dlblFieldTable/>
                  <c15:showDataLabelsRange val="0"/>
                </c:ext>
                <c:ext xmlns:c16="http://schemas.microsoft.com/office/drawing/2014/chart" uri="{C3380CC4-5D6E-409C-BE32-E72D297353CC}">
                  <c16:uniqueId val="{00000004-0A5C-4DC7-8F1A-219DE91BC20B}"/>
                </c:ext>
              </c:extLst>
            </c:dLbl>
            <c:dLbl>
              <c:idx val="3"/>
              <c:layout>
                <c:manualLayout>
                  <c:x val="-0.23986574295012308"/>
                  <c:y val="-0.1058342233706213"/>
                </c:manualLayout>
              </c:layout>
              <c:numFmt formatCode="0%" sourceLinked="0"/>
              <c:spPr>
                <a:noFill/>
                <a:ln cap="rnd">
                  <a:noFill/>
                </a:ln>
                <a:effectLst/>
              </c:spPr>
              <c:txPr>
                <a:bodyPr/>
                <a:lstStyle/>
                <a:p>
                  <a:pPr>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1577308553758506"/>
                      <c:h val="0.17380761829138333"/>
                    </c:manualLayout>
                  </c15:layout>
                </c:ext>
                <c:ext xmlns:c16="http://schemas.microsoft.com/office/drawing/2014/chart" uri="{C3380CC4-5D6E-409C-BE32-E72D297353CC}">
                  <c16:uniqueId val="{00000006-0A5C-4DC7-8F1A-219DE91BC20B}"/>
                </c:ext>
              </c:extLst>
            </c:dLbl>
            <c:dLbl>
              <c:idx val="4"/>
              <c:layout>
                <c:manualLayout>
                  <c:x val="5.9780111784261229E-2"/>
                  <c:y val="-7.2780101734788563E-2"/>
                </c:manualLayout>
              </c:layout>
              <c:tx>
                <c:rich>
                  <a:bodyPr wrap="square" lIns="38100" tIns="19050" rIns="38100" bIns="19050" anchor="ctr">
                    <a:noAutofit/>
                  </a:bodyPr>
                  <a:lstStyle/>
                  <a:p>
                    <a:pPr>
                      <a:defRPr/>
                    </a:pPr>
                    <a:fld id="{2FC12441-CAB3-4803-B145-2F96C414E864}" type="CATEGORYNAME">
                      <a:rPr lang="en-US"/>
                      <a:pPr>
                        <a:defRPr/>
                      </a:pPr>
                      <a:t>[CATEGORY NAME]</a:t>
                    </a:fld>
                    <a:r>
                      <a:rPr lang="en-US" baseline="0"/>
                      <a:t>
</a:t>
                    </a:r>
                    <a:fld id="{5D5B5990-4B86-4C99-B76F-C3E495F59169}" type="VALUE">
                      <a:rPr lang="en-US" baseline="0"/>
                      <a:pPr>
                        <a:defRPr/>
                      </a:pPr>
                      <a:t>[VALUE]</a:t>
                    </a:fld>
                    <a:r>
                      <a:rPr lang="en-US" baseline="0"/>
                      <a:t>, </a:t>
                    </a:r>
                    <a:fld id="{1567AE81-588A-4125-BC9F-DE1C8E3E99C7}" type="PERCENTAGE">
                      <a:rPr lang="en-US" baseline="0"/>
                      <a:pPr>
                        <a:defRPr/>
                      </a:pPr>
                      <a:t>[PERCENTAGE]</a:t>
                    </a:fld>
                    <a:endParaRPr lang="en-US" baseline="0"/>
                  </a:p>
                </c:rich>
              </c:tx>
              <c:numFmt formatCode="0%" sourceLinked="0"/>
              <c:spPr>
                <a:noFill/>
                <a:ln cap="rnd">
                  <a:noFill/>
                </a:ln>
                <a:effectLst/>
              </c:sp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272771392288337"/>
                      <c:h val="8.9602701250010269E-2"/>
                    </c:manualLayout>
                  </c15:layout>
                  <c15:dlblFieldTable/>
                  <c15:showDataLabelsRange val="0"/>
                </c:ext>
                <c:ext xmlns:c16="http://schemas.microsoft.com/office/drawing/2014/chart" uri="{C3380CC4-5D6E-409C-BE32-E72D297353CC}">
                  <c16:uniqueId val="{00000008-0A5C-4DC7-8F1A-219DE91BC20B}"/>
                </c:ext>
              </c:extLst>
            </c:dLbl>
            <c:dLbl>
              <c:idx val="5"/>
              <c:layout>
                <c:manualLayout>
                  <c:x val="0.14029383137454737"/>
                  <c:y val="-0.17842000117478615"/>
                </c:manualLayout>
              </c:layout>
              <c:tx>
                <c:rich>
                  <a:bodyPr/>
                  <a:lstStyle/>
                  <a:p>
                    <a:pPr>
                      <a:defRPr/>
                    </a:pPr>
                    <a:fld id="{D84D8785-A0B6-48E5-98B1-18930F36F432}" type="CATEGORYNAME">
                      <a:rPr lang="en-US"/>
                      <a:pPr>
                        <a:defRPr/>
                      </a:pPr>
                      <a:t>[CATEGORY NAME]</a:t>
                    </a:fld>
                    <a:r>
                      <a:rPr lang="en-US" baseline="0"/>
                      <a:t>
</a:t>
                    </a:r>
                    <a:fld id="{F74BCFA2-F63F-4C98-B182-FA10E6A085DE}" type="VALUE">
                      <a:rPr lang="en-US" baseline="0"/>
                      <a:pPr>
                        <a:defRPr/>
                      </a:pPr>
                      <a:t>[VALUE]</a:t>
                    </a:fld>
                    <a:r>
                      <a:rPr lang="en-US" baseline="0"/>
                      <a:t>, </a:t>
                    </a:r>
                    <a:fld id="{7A6AA955-5081-47B2-A2FC-57162B1E3D31}" type="PERCENTAGE">
                      <a:rPr lang="en-US" baseline="0"/>
                      <a:pPr>
                        <a:defRPr/>
                      </a:pPr>
                      <a:t>[PERCENTAGE]</a:t>
                    </a:fld>
                    <a:endParaRPr lang="en-US" baseline="0"/>
                  </a:p>
                </c:rich>
              </c:tx>
              <c:numFmt formatCode="0%" sourceLinked="0"/>
              <c:spPr>
                <a:noFill/>
                <a:ln cap="rnd">
                  <a:noFill/>
                </a:ln>
                <a:effectLst/>
              </c:sp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7941630065814129"/>
                      <c:h val="0.11038125597261862"/>
                    </c:manualLayout>
                  </c15:layout>
                  <c15:dlblFieldTable/>
                  <c15:showDataLabelsRange val="0"/>
                </c:ext>
                <c:ext xmlns:c16="http://schemas.microsoft.com/office/drawing/2014/chart" uri="{C3380CC4-5D6E-409C-BE32-E72D297353CC}">
                  <c16:uniqueId val="{0000000A-0A5C-4DC7-8F1A-219DE91BC20B}"/>
                </c:ext>
              </c:extLst>
            </c:dLbl>
            <c:dLbl>
              <c:idx val="6"/>
              <c:layout>
                <c:manualLayout>
                  <c:x val="3.5936692044724744E-2"/>
                  <c:y val="8.9784498597155149E-2"/>
                </c:manualLayout>
              </c:layout>
              <c:tx>
                <c:rich>
                  <a:bodyPr wrap="square" lIns="38100" tIns="19050" rIns="38100" bIns="19050" anchor="ctr">
                    <a:spAutoFit/>
                  </a:bodyPr>
                  <a:lstStyle/>
                  <a:p>
                    <a:pPr>
                      <a:defRPr/>
                    </a:pPr>
                    <a:fld id="{2BA1303D-055E-4F13-B13B-5B93C5D8BCC0}" type="CATEGORYNAME">
                      <a:rPr lang="en-US"/>
                      <a:pPr>
                        <a:defRPr/>
                      </a:pPr>
                      <a:t>[CATEGORY NAME]</a:t>
                    </a:fld>
                    <a:r>
                      <a:rPr lang="en-US" baseline="0"/>
                      <a:t>
</a:t>
                    </a:r>
                    <a:fld id="{CC54F582-4F16-44FD-A81A-CA0C16545086}" type="VALUE">
                      <a:rPr lang="en-US" baseline="0"/>
                      <a:pPr>
                        <a:defRPr/>
                      </a:pPr>
                      <a:t>[VALUE]</a:t>
                    </a:fld>
                    <a:r>
                      <a:rPr lang="en-US" baseline="0"/>
                      <a:t>, </a:t>
                    </a:r>
                    <a:fld id="{A3A90616-1E9E-4184-85B5-205BBE2156AD}" type="PERCENTAGE">
                      <a:rPr lang="en-US" baseline="0"/>
                      <a:pPr>
                        <a:defRPr/>
                      </a:pPr>
                      <a:t>[PERCENTAGE]</a:t>
                    </a:fld>
                    <a:endParaRPr lang="en-US" baseline="0"/>
                  </a:p>
                </c:rich>
              </c:tx>
              <c:numFmt formatCode="0%" sourceLinked="0"/>
              <c:spPr>
                <a:noFill/>
                <a:ln cap="rnd">
                  <a:noFill/>
                </a:ln>
                <a:effectLst/>
              </c:sp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0A5C-4DC7-8F1A-219DE91BC20B}"/>
                </c:ext>
              </c:extLst>
            </c:dLbl>
            <c:dLbl>
              <c:idx val="7"/>
              <c:layout>
                <c:manualLayout>
                  <c:x val="-1.9610103183397908E-2"/>
                  <c:y val="-1.7485574658812023E-2"/>
                </c:manualLayout>
              </c:layout>
              <c:tx>
                <c:rich>
                  <a:bodyPr wrap="square" lIns="38100" tIns="19050" rIns="38100" bIns="19050" anchor="ctr">
                    <a:spAutoFit/>
                  </a:bodyPr>
                  <a:lstStyle/>
                  <a:p>
                    <a:pPr>
                      <a:defRPr/>
                    </a:pPr>
                    <a:fld id="{97E0D444-8DB5-4941-BCD7-ECFB48A3F017}" type="CATEGORYNAME">
                      <a:rPr lang="en-US"/>
                      <a:pPr>
                        <a:defRPr/>
                      </a:pPr>
                      <a:t>[CATEGORY NAME]</a:t>
                    </a:fld>
                    <a:r>
                      <a:rPr lang="en-US" baseline="0"/>
                      <a:t>
</a:t>
                    </a:r>
                    <a:fld id="{BCDE4199-3A12-4409-A5BA-02F47B307532}" type="VALUE">
                      <a:rPr lang="en-US" baseline="0"/>
                      <a:pPr>
                        <a:defRPr/>
                      </a:pPr>
                      <a:t>[VALUE]</a:t>
                    </a:fld>
                    <a:r>
                      <a:rPr lang="en-US" baseline="0"/>
                      <a:t>, </a:t>
                    </a:r>
                    <a:fld id="{9D18C4FB-3A9E-4CF5-9D2B-269F8BADD126}" type="PERCENTAGE">
                      <a:rPr lang="en-US" baseline="0"/>
                      <a:pPr>
                        <a:defRPr/>
                      </a:pPr>
                      <a:t>[PERCENTAGE]</a:t>
                    </a:fld>
                    <a:endParaRPr lang="en-US" baseline="0"/>
                  </a:p>
                </c:rich>
              </c:tx>
              <c:numFmt formatCode="0%" sourceLinked="0"/>
              <c:spPr>
                <a:noFill/>
                <a:ln cap="rnd">
                  <a:noFill/>
                </a:ln>
                <a:effectLst/>
              </c:sp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0A5C-4DC7-8F1A-219DE91BC20B}"/>
                </c:ext>
              </c:extLst>
            </c:dLbl>
            <c:dLbl>
              <c:idx val="8"/>
              <c:layout>
                <c:manualLayout>
                  <c:x val="0.1932724532412313"/>
                  <c:y val="0.13119507533052432"/>
                </c:manualLayout>
              </c:layout>
              <c:numFmt formatCode="0%" sourceLinked="0"/>
              <c:spPr>
                <a:noFill/>
                <a:ln cap="rnd">
                  <a:noFill/>
                </a:ln>
                <a:effectLst/>
              </c:spPr>
              <c:txPr>
                <a:bodyPr/>
                <a:lstStyle/>
                <a:p>
                  <a:pPr>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7864795227512043"/>
                      <c:h val="0.16505804748083036"/>
                    </c:manualLayout>
                  </c15:layout>
                </c:ext>
                <c:ext xmlns:c16="http://schemas.microsoft.com/office/drawing/2014/chart" uri="{C3380CC4-5D6E-409C-BE32-E72D297353CC}">
                  <c16:uniqueId val="{0000000E-0A5C-4DC7-8F1A-219DE91BC20B}"/>
                </c:ext>
              </c:extLst>
            </c:dLbl>
            <c:dLbl>
              <c:idx val="9"/>
              <c:layout>
                <c:manualLayout>
                  <c:x val="3.782896954108058E-2"/>
                  <c:y val="9.2665145339773172E-2"/>
                </c:manualLayout>
              </c:layout>
              <c:numFmt formatCode="0%" sourceLinked="0"/>
              <c:spPr>
                <a:noFill/>
                <a:ln cap="rnd">
                  <a:noFill/>
                </a:ln>
                <a:effectLst/>
              </c:spPr>
              <c:txPr>
                <a:bodyPr wrap="square" lIns="38100" tIns="19050" rIns="38100" bIns="19050" anchor="ctr">
                  <a:spAutoFit/>
                </a:bodyPr>
                <a:lstStyle/>
                <a:p>
                  <a:pPr>
                    <a:defRPr>
                      <a:solidFill>
                        <a:schemeClr val="bg1"/>
                      </a:solidFill>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51C1-4054-8CBF-D115E5FB2B95}"/>
                </c:ext>
              </c:extLst>
            </c:dLbl>
            <c:dLbl>
              <c:idx val="10"/>
              <c:layout>
                <c:manualLayout>
                  <c:x val="0.36538600720212938"/>
                  <c:y val="0.56405027922542583"/>
                </c:manualLayout>
              </c:layout>
              <c:numFmt formatCode="0%" sourceLinked="0"/>
              <c:spPr>
                <a:solidFill>
                  <a:schemeClr val="bg1">
                    <a:lumMod val="95000"/>
                  </a:schemeClr>
                </a:solidFill>
                <a:ln cap="rnd">
                  <a:solidFill>
                    <a:srgbClr val="4F81BD"/>
                  </a:solidFill>
                  <a:prstDash val="dash"/>
                </a:ln>
                <a:effectLst/>
              </c:spPr>
              <c:txPr>
                <a:bodyPr/>
                <a:lstStyle/>
                <a:p>
                  <a:pPr>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51C1-4054-8CBF-D115E5FB2B95}"/>
                </c:ext>
              </c:extLst>
            </c:dLbl>
            <c:numFmt formatCode="0%" sourceLinked="0"/>
            <c:spPr>
              <a:solidFill>
                <a:schemeClr val="bg1">
                  <a:lumMod val="95000"/>
                </a:schemeClr>
              </a:solidFill>
              <a:ln cap="rnd">
                <a:noFill/>
              </a:ln>
              <a:effectLst/>
            </c:spPr>
            <c:dLblPos val="bestFit"/>
            <c:showLegendKey val="0"/>
            <c:showVal val="1"/>
            <c:showCatName val="1"/>
            <c:showSerName val="0"/>
            <c:showPercent val="1"/>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'6A_Category'!$T$4:$T$13</c:f>
              <c:strCache>
                <c:ptCount val="10"/>
                <c:pt idx="0">
                  <c:v>Coordination (Local/Regional)</c:v>
                </c:pt>
                <c:pt idx="1">
                  <c:v>BPA Overhead</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pt idx="9">
                  <c:v>G&amp;A</c:v>
                </c:pt>
              </c:strCache>
            </c:strRef>
          </c:cat>
          <c:val>
            <c:numRef>
              <c:f>'6A_Category'!$S$4:$S$13</c:f>
              <c:numCache>
                <c:formatCode>"$"#.0,,\ "million"</c:formatCode>
                <c:ptCount val="10"/>
                <c:pt idx="0">
                  <c:v>14938781</c:v>
                </c:pt>
                <c:pt idx="1">
                  <c:v>11136472</c:v>
                </c:pt>
                <c:pt idx="2">
                  <c:v>4586410</c:v>
                </c:pt>
                <c:pt idx="3">
                  <c:v>108188920</c:v>
                </c:pt>
                <c:pt idx="4">
                  <c:v>4969773</c:v>
                </c:pt>
                <c:pt idx="5">
                  <c:v>35565449</c:v>
                </c:pt>
                <c:pt idx="6">
                  <c:v>1202321</c:v>
                </c:pt>
                <c:pt idx="7">
                  <c:v>5052743</c:v>
                </c:pt>
                <c:pt idx="8">
                  <c:v>75077625</c:v>
                </c:pt>
                <c:pt idx="9">
                  <c:v>14782774</c:v>
                </c:pt>
              </c:numCache>
            </c:numRef>
          </c:val>
          <c:extLst>
            <c:ext xmlns:c16="http://schemas.microsoft.com/office/drawing/2014/chart" uri="{C3380CC4-5D6E-409C-BE32-E72D297353CC}">
              <c16:uniqueId val="{0000000F-0A5C-4DC7-8F1A-219DE91BC20B}"/>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9968026465560242E-2"/>
          <c:y val="3.9056495533619444E-2"/>
          <c:w val="0.88594805792751818"/>
          <c:h val="0.93541117010370889"/>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A5CE-487F-888A-ADA545CC2CAC}"/>
              </c:ext>
            </c:extLst>
          </c:dPt>
          <c:dPt>
            <c:idx val="1"/>
            <c:bubble3D val="0"/>
            <c:spPr>
              <a:solidFill>
                <a:sysClr val="window" lastClr="FFFFFF">
                  <a:lumMod val="75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A5CE-487F-888A-ADA545CC2CAC}"/>
              </c:ext>
            </c:extLst>
          </c:dPt>
          <c:dPt>
            <c:idx val="2"/>
            <c:bubble3D val="0"/>
            <c:spPr>
              <a:solidFill>
                <a:srgbClr val="B9CD9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A5CE-487F-888A-ADA545CC2CAC}"/>
              </c:ext>
            </c:extLst>
          </c:dPt>
          <c:dPt>
            <c:idx val="3"/>
            <c:bubble3D val="0"/>
            <c:spPr>
              <a:solidFill>
                <a:srgbClr val="4F81BD">
                  <a:lumMod val="40000"/>
                  <a:lumOff val="6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A5CE-487F-888A-ADA545CC2CAC}"/>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A5CE-487F-888A-ADA545CC2CAC}"/>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A5CE-487F-888A-ADA545CC2CAC}"/>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A5CE-487F-888A-ADA545CC2CAC}"/>
              </c:ext>
            </c:extLst>
          </c:dPt>
          <c:dLbls>
            <c:dLbl>
              <c:idx val="0"/>
              <c:layout>
                <c:manualLayout>
                  <c:x val="-0.14623440525139492"/>
                  <c:y val="8.8070170255972399E-2"/>
                </c:manualLayout>
              </c:layout>
              <c:tx>
                <c:rich>
                  <a:bodyPr wrap="square" lIns="38100" tIns="19050" rIns="38100" bIns="19050" anchor="ctr">
                    <a:noAutofit/>
                  </a:bodyPr>
                  <a:lstStyle/>
                  <a:p>
                    <a:pPr>
                      <a:defRPr sz="1050"/>
                    </a:pPr>
                    <a:fld id="{61D9B4C3-2A61-4A81-A291-ACD6200064D3}" type="CATEGORYNAME">
                      <a:rPr lang="en-US"/>
                      <a:pPr>
                        <a:defRPr sz="1050"/>
                      </a:pPr>
                      <a:t>[CATEGORY NAME]</a:t>
                    </a:fld>
                    <a:r>
                      <a:rPr lang="en-US" baseline="0"/>
                      <a:t>
</a:t>
                    </a:r>
                    <a:fld id="{B48D3F66-33B7-4502-A325-92436CD9F1FB}" type="VALUE">
                      <a:rPr lang="en-US" baseline="0"/>
                      <a:pPr>
                        <a:defRPr sz="1050"/>
                      </a:pPr>
                      <a:t>[VALUE]</a:t>
                    </a:fld>
                    <a:r>
                      <a:rPr lang="en-US" baseline="0"/>
                      <a:t>, </a:t>
                    </a:r>
                    <a:fld id="{45F32A2B-9AAC-4D62-A92C-96A4A134542A}" type="PERCENTAGE">
                      <a:rPr lang="en-US" baseline="0"/>
                      <a:pPr>
                        <a:defRPr sz="1050"/>
                      </a:pPr>
                      <a:t>[PERCENTAGE]</a:t>
                    </a:fld>
                    <a:endParaRPr lang="en-US" baseline="0"/>
                  </a:p>
                </c:rich>
              </c:tx>
              <c:numFmt formatCode="0.0%" sourceLinked="0"/>
              <c:spPr>
                <a:noFill/>
                <a:ln cap="rnd">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30538544878373591"/>
                      <c:h val="0.1400169908151446"/>
                    </c:manualLayout>
                  </c15:layout>
                  <c15:dlblFieldTable/>
                  <c15:showDataLabelsRange val="0"/>
                </c:ext>
                <c:ext xmlns:c16="http://schemas.microsoft.com/office/drawing/2014/chart" uri="{C3380CC4-5D6E-409C-BE32-E72D297353CC}">
                  <c16:uniqueId val="{00000001-A5CE-487F-888A-ADA545CC2CAC}"/>
                </c:ext>
              </c:extLst>
            </c:dLbl>
            <c:dLbl>
              <c:idx val="1"/>
              <c:layout>
                <c:manualLayout>
                  <c:x val="-0.1355343804184678"/>
                  <c:y val="8.6419926614544354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5CE-487F-888A-ADA545CC2CAC}"/>
                </c:ext>
              </c:extLst>
            </c:dLbl>
            <c:dLbl>
              <c:idx val="2"/>
              <c:layout>
                <c:manualLayout>
                  <c:x val="-0.12939383484125616"/>
                  <c:y val="1.6382366716679881E-2"/>
                </c:manualLayout>
              </c:layout>
              <c:numFmt formatCode="0.0%" sourceLinked="0"/>
              <c:spPr>
                <a:noFill/>
                <a:ln cap="rnd">
                  <a:noFill/>
                </a:ln>
                <a:effectLst/>
              </c:spPr>
              <c:txPr>
                <a:bodyPr wrap="square" lIns="38100" tIns="19050" rIns="38100" bIns="19050" anchor="ctr">
                  <a:noAutofit/>
                </a:bodyPr>
                <a:lstStyle/>
                <a:p>
                  <a:pPr>
                    <a:defRPr sz="1050"/>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4263095293922043"/>
                      <c:h val="0.1574631237499457"/>
                    </c:manualLayout>
                  </c15:layout>
                </c:ext>
                <c:ext xmlns:c16="http://schemas.microsoft.com/office/drawing/2014/chart" uri="{C3380CC4-5D6E-409C-BE32-E72D297353CC}">
                  <c16:uniqueId val="{00000004-A5CE-487F-888A-ADA545CC2CAC}"/>
                </c:ext>
              </c:extLst>
            </c:dLbl>
            <c:dLbl>
              <c:idx val="3"/>
              <c:layout>
                <c:manualLayout>
                  <c:x val="0.16980129263077393"/>
                  <c:y val="-0.14065093023045294"/>
                </c:manualLayout>
              </c:layout>
              <c:numFmt formatCode="0.0%" sourceLinked="0"/>
              <c:spPr>
                <a:noFill/>
                <a:ln cap="rnd">
                  <a:noFill/>
                </a:ln>
                <a:effectLst/>
              </c:spPr>
              <c:txPr>
                <a:bodyPr wrap="square" lIns="38100" tIns="19050" rIns="38100" bIns="19050" anchor="ctr">
                  <a:noAutofit/>
                </a:bodyPr>
                <a:lstStyle/>
                <a:p>
                  <a:pPr>
                    <a:defRPr sz="1050"/>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3362656617029526"/>
                      <c:h val="0.13014585757860081"/>
                    </c:manualLayout>
                  </c15:layout>
                </c:ext>
                <c:ext xmlns:c16="http://schemas.microsoft.com/office/drawing/2014/chart" uri="{C3380CC4-5D6E-409C-BE32-E72D297353CC}">
                  <c16:uniqueId val="{00000006-A5CE-487F-888A-ADA545CC2CAC}"/>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A5CE-487F-888A-ADA545CC2CAC}"/>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A5CE-487F-888A-ADA545CC2CAC}"/>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A5CE-487F-888A-ADA545CC2CAC}"/>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5CE-487F-888A-ADA545CC2CAC}"/>
                </c:ext>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A5CE-487F-888A-ADA545CC2CAC}"/>
                </c:ext>
              </c:extLst>
            </c:dLbl>
            <c:numFmt formatCode="0.0%" sourceLinked="0"/>
            <c:spPr>
              <a:noFill/>
              <a:ln cap="rnd">
                <a:noFill/>
              </a:ln>
              <a:effectLst/>
            </c:spPr>
            <c:txPr>
              <a:bodyPr wrap="square" lIns="38100" tIns="19050" rIns="38100" bIns="19050" anchor="ctr">
                <a:spAutoFit/>
              </a:bodyPr>
              <a:lstStyle/>
              <a:p>
                <a:pPr>
                  <a:defRPr sz="1050"/>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'6B_ArtProd'!$A$4:$A$7</c:f>
              <c:strCache>
                <c:ptCount val="4"/>
                <c:pt idx="0">
                  <c:v>Coordination (Local/Regional)</c:v>
                </c:pt>
                <c:pt idx="1">
                  <c:v>Harvest Augmentation</c:v>
                </c:pt>
                <c:pt idx="2">
                  <c:v>RM&amp;E</c:v>
                </c:pt>
                <c:pt idx="3">
                  <c:v>Supplementation</c:v>
                </c:pt>
              </c:strCache>
            </c:strRef>
          </c:cat>
          <c:val>
            <c:numRef>
              <c:f>'6B_ArtProd'!$S$4:$S$7</c:f>
              <c:numCache>
                <c:formatCode>"$"#.0,,\ "million"</c:formatCode>
                <c:ptCount val="4"/>
                <c:pt idx="0">
                  <c:v>727318</c:v>
                </c:pt>
                <c:pt idx="1">
                  <c:v>4969773</c:v>
                </c:pt>
                <c:pt idx="2">
                  <c:v>16257630</c:v>
                </c:pt>
                <c:pt idx="3">
                  <c:v>35565449</c:v>
                </c:pt>
              </c:numCache>
            </c:numRef>
          </c:val>
          <c:extLst>
            <c:ext xmlns:c16="http://schemas.microsoft.com/office/drawing/2014/chart" uri="{C3380CC4-5D6E-409C-BE32-E72D297353CC}">
              <c16:uniqueId val="{0000000F-A5CE-487F-888A-ADA545CC2CAC}"/>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10625874849009E-2"/>
          <c:y val="2.7916732137972779E-2"/>
          <c:w val="0.80054791400028169"/>
          <c:h val="0.93261169404822164"/>
        </c:manualLayout>
      </c:layout>
      <c:pieChart>
        <c:varyColors val="1"/>
        <c:ser>
          <c:idx val="0"/>
          <c:order val="0"/>
          <c:spPr>
            <a:effectLst>
              <a:outerShdw blurRad="50800" dist="38100" dir="2700000" algn="tl" rotWithShape="0">
                <a:prstClr val="black">
                  <a:alpha val="40000"/>
                </a:prstClr>
              </a:outerShdw>
            </a:effectLst>
          </c:spPr>
          <c:dPt>
            <c:idx val="5"/>
            <c:bubble3D val="0"/>
            <c:spPr>
              <a:solidFill>
                <a:srgbClr val="F8A45E"/>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5-9741-4BA5-9625-BE7798C093FB}"/>
              </c:ext>
            </c:extLst>
          </c:dPt>
          <c:dLbls>
            <c:dLbl>
              <c:idx val="0"/>
              <c:layout>
                <c:manualLayout>
                  <c:x val="-0.22416772433962195"/>
                  <c:y val="0.21036102539547422"/>
                </c:manualLayout>
              </c:layout>
              <c:numFmt formatCode="General" sourceLinked="0"/>
              <c:spPr>
                <a:noFill/>
                <a:ln>
                  <a:noFill/>
                </a:ln>
                <a:effectLst/>
              </c:spPr>
              <c:txPr>
                <a:bodyPr wrap="square" lIns="38100" tIns="19050" rIns="38100" bIns="19050" anchor="ctr">
                  <a:noAutofit/>
                </a:bodyPr>
                <a:lstStyle/>
                <a:p>
                  <a:pPr>
                    <a:defRPr sz="1050">
                      <a:solidFill>
                        <a:schemeClr val="bg1"/>
                      </a:solidFill>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4338594999568716"/>
                      <c:h val="0.13139342590622119"/>
                    </c:manualLayout>
                  </c15:layout>
                </c:ext>
                <c:ext xmlns:c16="http://schemas.microsoft.com/office/drawing/2014/chart" uri="{C3380CC4-5D6E-409C-BE32-E72D297353CC}">
                  <c16:uniqueId val="{00000000-9741-4BA5-9625-BE7798C093FB}"/>
                </c:ext>
              </c:extLst>
            </c:dLbl>
            <c:dLbl>
              <c:idx val="1"/>
              <c:layout>
                <c:manualLayout>
                  <c:x val="-0.14163801707885107"/>
                  <c:y val="-6.892734269702773E-2"/>
                </c:manualLayout>
              </c:layout>
              <c:tx>
                <c:rich>
                  <a:bodyPr wrap="square" lIns="38100" tIns="19050" rIns="38100" bIns="19050" anchor="ctr">
                    <a:spAutoFit/>
                  </a:bodyPr>
                  <a:lstStyle/>
                  <a:p>
                    <a:pPr>
                      <a:defRPr sz="1050">
                        <a:solidFill>
                          <a:schemeClr val="bg1"/>
                        </a:solidFill>
                      </a:defRPr>
                    </a:pPr>
                    <a:fld id="{E3A087FC-BBC6-41D4-BC90-E0DD51B265A4}" type="CATEGORYNAME">
                      <a:rPr lang="en-US">
                        <a:solidFill>
                          <a:schemeClr val="bg1"/>
                        </a:solidFill>
                      </a:rPr>
                      <a:pPr>
                        <a:defRPr sz="1050">
                          <a:solidFill>
                            <a:schemeClr val="bg1"/>
                          </a:solidFill>
                        </a:defRPr>
                      </a:pPr>
                      <a:t>[CATEGORY NAME]</a:t>
                    </a:fld>
                    <a:r>
                      <a:rPr lang="en-US" baseline="0">
                        <a:solidFill>
                          <a:schemeClr val="bg1"/>
                        </a:solidFill>
                      </a:rPr>
                      <a:t>, </a:t>
                    </a:r>
                    <a:br>
                      <a:rPr lang="en-US" baseline="0">
                        <a:solidFill>
                          <a:schemeClr val="bg1"/>
                        </a:solidFill>
                      </a:rPr>
                    </a:br>
                    <a:fld id="{C353E72A-B6B0-46BD-92AE-B7350CB56363}" type="VALUE">
                      <a:rPr lang="en-US" baseline="0">
                        <a:solidFill>
                          <a:schemeClr val="bg1"/>
                        </a:solidFill>
                      </a:rPr>
                      <a:pPr>
                        <a:defRPr sz="1050">
                          <a:solidFill>
                            <a:schemeClr val="bg1"/>
                          </a:solidFill>
                        </a:defRPr>
                      </a:pPr>
                      <a:t>[VALUE]</a:t>
                    </a:fld>
                    <a:r>
                      <a:rPr lang="en-US" baseline="0">
                        <a:solidFill>
                          <a:schemeClr val="bg1"/>
                        </a:solidFill>
                      </a:rPr>
                      <a:t>,</a:t>
                    </a:r>
                    <a:br>
                      <a:rPr lang="en-US" baseline="0">
                        <a:solidFill>
                          <a:schemeClr val="bg1"/>
                        </a:solidFill>
                      </a:rPr>
                    </a:br>
                    <a:fld id="{91E382C4-031C-41AE-8D43-2F01B6CD2D84}" type="PERCENTAGE">
                      <a:rPr lang="en-US" baseline="0">
                        <a:solidFill>
                          <a:schemeClr val="bg1"/>
                        </a:solidFill>
                      </a:rPr>
                      <a:pPr>
                        <a:defRPr sz="1050">
                          <a:solidFill>
                            <a:schemeClr val="bg1"/>
                          </a:solidFill>
                        </a:defRPr>
                      </a:pPr>
                      <a:t>[PERCENTAGE]</a:t>
                    </a:fld>
                    <a:endParaRPr lang="en-US" baseline="0">
                      <a:solidFill>
                        <a:schemeClr val="bg1"/>
                      </a:solidFill>
                    </a:endParaRPr>
                  </a:p>
                </c:rich>
              </c:tx>
              <c:numFmt formatCode="General" sourceLinked="0"/>
              <c:spPr>
                <a:noFill/>
                <a:ln>
                  <a:noFill/>
                </a:ln>
                <a:effectLst/>
              </c:spPr>
              <c:showLegendKey val="0"/>
              <c:showVal val="1"/>
              <c:showCatName val="1"/>
              <c:showSerName val="0"/>
              <c:showPercent val="1"/>
              <c:showBubbleSize val="0"/>
              <c:extLst>
                <c:ext xmlns:c15="http://schemas.microsoft.com/office/drawing/2012/chart" uri="{CE6537A1-D6FC-4f65-9D91-7224C49458BB}">
                  <c15:layout>
                    <c:manualLayout>
                      <c:w val="0.2348161292045067"/>
                      <c:h val="0.13152155600482371"/>
                    </c:manualLayout>
                  </c15:layout>
                  <c15:dlblFieldTable/>
                  <c15:showDataLabelsRange val="0"/>
                </c:ext>
                <c:ext xmlns:c16="http://schemas.microsoft.com/office/drawing/2014/chart" uri="{C3380CC4-5D6E-409C-BE32-E72D297353CC}">
                  <c16:uniqueId val="{00000001-9741-4BA5-9625-BE7798C093FB}"/>
                </c:ext>
              </c:extLst>
            </c:dLbl>
            <c:dLbl>
              <c:idx val="2"/>
              <c:layout>
                <c:manualLayout>
                  <c:x val="2.4165309790065482E-3"/>
                  <c:y val="-7.3318347875434495E-2"/>
                </c:manualLayout>
              </c:layout>
              <c:tx>
                <c:rich>
                  <a:bodyPr wrap="square" lIns="38100" tIns="19050" rIns="38100" bIns="19050" anchor="ctr">
                    <a:noAutofit/>
                  </a:bodyPr>
                  <a:lstStyle/>
                  <a:p>
                    <a:pPr>
                      <a:defRPr sz="1050"/>
                    </a:pPr>
                    <a:fld id="{DFE049BA-0F76-4890-ACF8-17058DCD4021}" type="CATEGORYNAME">
                      <a:rPr lang="en-US"/>
                      <a:pPr>
                        <a:defRPr sz="1050"/>
                      </a:pPr>
                      <a:t>[CATEGORY NAME]</a:t>
                    </a:fld>
                    <a:r>
                      <a:rPr lang="en-US" baseline="0"/>
                      <a:t>,</a:t>
                    </a:r>
                    <a:br>
                      <a:rPr lang="en-US" baseline="0"/>
                    </a:br>
                    <a:fld id="{34455AFE-1B61-458E-A4CC-BEFEE4349F41}" type="VALUE">
                      <a:rPr lang="en-US" baseline="0"/>
                      <a:pPr>
                        <a:defRPr sz="1050"/>
                      </a:pPr>
                      <a:t>[VALUE]</a:t>
                    </a:fld>
                    <a:r>
                      <a:rPr lang="en-US" baseline="0"/>
                      <a:t>,</a:t>
                    </a:r>
                    <a:br>
                      <a:rPr lang="en-US" baseline="0"/>
                    </a:br>
                    <a:fld id="{EA384CB9-A7C4-4BE6-9C97-029DA3EBAA48}" type="PERCENTAGE">
                      <a:rPr lang="en-US" baseline="0"/>
                      <a:pPr>
                        <a:defRPr sz="1050"/>
                      </a:pPr>
                      <a:t>[PERCENTAGE]</a:t>
                    </a:fld>
                    <a:endParaRPr lang="en-US" baseline="0"/>
                  </a:p>
                </c:rich>
              </c:tx>
              <c:numFmt formatCode="General" sourceLinked="0"/>
              <c:spPr>
                <a:noFill/>
                <a:ln>
                  <a:noFill/>
                </a:ln>
                <a:effectLst/>
              </c:spPr>
              <c:showLegendKey val="0"/>
              <c:showVal val="1"/>
              <c:showCatName val="1"/>
              <c:showSerName val="0"/>
              <c:showPercent val="1"/>
              <c:showBubbleSize val="0"/>
              <c:extLst>
                <c:ext xmlns:c15="http://schemas.microsoft.com/office/drawing/2012/chart" uri="{CE6537A1-D6FC-4f65-9D91-7224C49458BB}">
                  <c15:layout>
                    <c:manualLayout>
                      <c:w val="0.17902162366332378"/>
                      <c:h val="0.13308527523586577"/>
                    </c:manualLayout>
                  </c15:layout>
                  <c15:dlblFieldTable/>
                  <c15:showDataLabelsRange val="0"/>
                </c:ext>
                <c:ext xmlns:c16="http://schemas.microsoft.com/office/drawing/2014/chart" uri="{C3380CC4-5D6E-409C-BE32-E72D297353CC}">
                  <c16:uniqueId val="{00000002-9741-4BA5-9625-BE7798C093FB}"/>
                </c:ext>
              </c:extLst>
            </c:dLbl>
            <c:dLbl>
              <c:idx val="3"/>
              <c:layout>
                <c:manualLayout>
                  <c:x val="-0.13120289247881572"/>
                  <c:y val="-0.12331336011208058"/>
                </c:manualLayout>
              </c:layout>
              <c:numFmt formatCode="General" sourceLinked="0"/>
              <c:spPr>
                <a:noFill/>
                <a:ln>
                  <a:noFill/>
                </a:ln>
                <a:effectLst/>
              </c:spPr>
              <c:txPr>
                <a:bodyPr wrap="square" lIns="38100" tIns="19050" rIns="38100" bIns="19050" anchor="ctr">
                  <a:noAutofit/>
                </a:bodyPr>
                <a:lstStyle/>
                <a:p>
                  <a:pPr>
                    <a:defRPr sz="1050">
                      <a:solidFill>
                        <a:schemeClr val="bg1"/>
                      </a:solidFill>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450241635669159"/>
                      <c:h val="0.14504251270143337"/>
                    </c:manualLayout>
                  </c15:layout>
                </c:ext>
                <c:ext xmlns:c16="http://schemas.microsoft.com/office/drawing/2014/chart" uri="{C3380CC4-5D6E-409C-BE32-E72D297353CC}">
                  <c16:uniqueId val="{00000003-9741-4BA5-9625-BE7798C093FB}"/>
                </c:ext>
              </c:extLst>
            </c:dLbl>
            <c:dLbl>
              <c:idx val="4"/>
              <c:layout>
                <c:manualLayout>
                  <c:x val="-0.22247055760393683"/>
                  <c:y val="-5.5323606086401467E-2"/>
                </c:manualLayout>
              </c:layout>
              <c:tx>
                <c:rich>
                  <a:bodyPr wrap="square" lIns="38100" tIns="19050" rIns="38100" bIns="19050" anchor="ctr">
                    <a:noAutofit/>
                  </a:bodyPr>
                  <a:lstStyle/>
                  <a:p>
                    <a:pPr>
                      <a:defRPr sz="1050"/>
                    </a:pPr>
                    <a:fld id="{D47066AD-6242-4871-AF0C-C07F7E64B08C}" type="CATEGORYNAME">
                      <a:rPr lang="en-US"/>
                      <a:pPr>
                        <a:defRPr sz="1050"/>
                      </a:pPr>
                      <a:t>[CATEGORY NAME]</a:t>
                    </a:fld>
                    <a:r>
                      <a:rPr lang="en-US" baseline="0"/>
                      <a:t>, </a:t>
                    </a:r>
                    <a:br>
                      <a:rPr lang="en-US" baseline="0"/>
                    </a:br>
                    <a:fld id="{17412FF6-2C92-41A3-89F8-4CACF583EA60}" type="VALUE">
                      <a:rPr lang="en-US" baseline="0"/>
                      <a:pPr>
                        <a:defRPr sz="1050"/>
                      </a:pPr>
                      <a:t>[VALUE]</a:t>
                    </a:fld>
                    <a:r>
                      <a:rPr lang="en-US" baseline="0"/>
                      <a:t>, </a:t>
                    </a:r>
                    <a:fld id="{190AC499-1C4B-4B35-8D19-FC84FEF53C38}" type="PERCENTAGE">
                      <a:rPr lang="en-US" baseline="0"/>
                      <a:pPr>
                        <a:defRPr sz="1050"/>
                      </a:pPr>
                      <a:t>[PERCENTAGE]</a:t>
                    </a:fld>
                    <a:endParaRPr lang="en-US" baseline="0"/>
                  </a:p>
                </c:rich>
              </c:tx>
              <c:numFmt formatCode="General" sourceLinked="0"/>
              <c:spPr>
                <a:noFill/>
                <a:ln>
                  <a:noFill/>
                </a:ln>
                <a:effectLst/>
              </c:spPr>
              <c:showLegendKey val="0"/>
              <c:showVal val="1"/>
              <c:showCatName val="1"/>
              <c:showSerName val="0"/>
              <c:showPercent val="1"/>
              <c:showBubbleSize val="0"/>
              <c:extLst>
                <c:ext xmlns:c15="http://schemas.microsoft.com/office/drawing/2012/chart" uri="{CE6537A1-D6FC-4f65-9D91-7224C49458BB}">
                  <c15:layout>
                    <c:manualLayout>
                      <c:w val="0.24904213851202872"/>
                      <c:h val="8.6424416542526777E-2"/>
                    </c:manualLayout>
                  </c15:layout>
                  <c15:dlblFieldTable/>
                  <c15:showDataLabelsRange val="0"/>
                </c:ext>
                <c:ext xmlns:c16="http://schemas.microsoft.com/office/drawing/2014/chart" uri="{C3380CC4-5D6E-409C-BE32-E72D297353CC}">
                  <c16:uniqueId val="{00000004-9741-4BA5-9625-BE7798C093FB}"/>
                </c:ext>
              </c:extLst>
            </c:dLbl>
            <c:dLbl>
              <c:idx val="5"/>
              <c:layout>
                <c:manualLayout>
                  <c:x val="0.17499856238627445"/>
                  <c:y val="-3.5839185642335299E-2"/>
                </c:manualLayout>
              </c:layout>
              <c:showLegendKey val="0"/>
              <c:showVal val="1"/>
              <c:showCatName val="1"/>
              <c:showSerName val="0"/>
              <c:showPercent val="1"/>
              <c:showBubbleSize val="0"/>
              <c:extLst>
                <c:ext xmlns:c15="http://schemas.microsoft.com/office/drawing/2012/chart" uri="{CE6537A1-D6FC-4f65-9D91-7224C49458BB}">
                  <c15:layout>
                    <c:manualLayout>
                      <c:w val="0.23685870632748751"/>
                      <c:h val="0.1096661254372028"/>
                    </c:manualLayout>
                  </c15:layout>
                </c:ext>
                <c:ext xmlns:c16="http://schemas.microsoft.com/office/drawing/2014/chart" uri="{C3380CC4-5D6E-409C-BE32-E72D297353CC}">
                  <c16:uniqueId val="{00000005-9741-4BA5-9625-BE7798C093FB}"/>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741-4BA5-9625-BE7798C093FB}"/>
                </c:ext>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9741-4BA5-9625-BE7798C093FB}"/>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741-4BA5-9625-BE7798C093FB}"/>
                </c:ext>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741-4BA5-9625-BE7798C093FB}"/>
                </c:ext>
              </c:extLst>
            </c:dLbl>
            <c:dLbl>
              <c:idx val="10"/>
              <c:layout>
                <c:manualLayout>
                  <c:x val="8.3128965675407035E-2"/>
                  <c:y val="7.5079062485610346E-2"/>
                </c:manualLayout>
              </c:layout>
              <c:showLegendKey val="0"/>
              <c:showVal val="1"/>
              <c:showCatName val="1"/>
              <c:showSerName val="0"/>
              <c:showPercent val="1"/>
              <c:showBubbleSize val="0"/>
              <c:extLst>
                <c:ext xmlns:c15="http://schemas.microsoft.com/office/drawing/2012/chart" uri="{CE6537A1-D6FC-4f65-9D91-7224C49458BB}">
                  <c15:layout>
                    <c:manualLayout>
                      <c:w val="0.1305811931872605"/>
                      <c:h val="9.3297302375590099E-2"/>
                    </c:manualLayout>
                  </c15:layout>
                </c:ext>
                <c:ext xmlns:c16="http://schemas.microsoft.com/office/drawing/2014/chart" uri="{C3380CC4-5D6E-409C-BE32-E72D297353CC}">
                  <c16:uniqueId val="{0000000A-9741-4BA5-9625-BE7798C093FB}"/>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9741-4BA5-9625-BE7798C093FB}"/>
                </c:ext>
              </c:extLst>
            </c:dLbl>
            <c:numFmt formatCode="General" sourceLinked="0"/>
            <c:spPr>
              <a:noFill/>
              <a:ln>
                <a:noFill/>
              </a:ln>
              <a:effectLst/>
            </c:spPr>
            <c:txPr>
              <a:bodyPr wrap="square" lIns="38100" tIns="19050" rIns="38100" bIns="19050" anchor="ctr">
                <a:spAutoFit/>
              </a:bodyPr>
              <a:lstStyle/>
              <a:p>
                <a:pPr>
                  <a:defRPr sz="1050"/>
                </a:pPr>
                <a:endParaRPr lang="en-US"/>
              </a:p>
            </c:txPr>
            <c:showLegendKey val="0"/>
            <c:showVal val="1"/>
            <c:showCatName val="1"/>
            <c:showSerName val="0"/>
            <c:showPercent val="1"/>
            <c:showBubbleSize val="0"/>
            <c:showLeaderLines val="0"/>
            <c:extLst>
              <c:ext xmlns:c15="http://schemas.microsoft.com/office/drawing/2012/chart" uri="{CE6537A1-D6FC-4f65-9D91-7224C49458BB}"/>
            </c:extLst>
          </c:dLbls>
          <c:cat>
            <c:strRef>
              <c:f>'6C_RME'!$A$4:$A$9</c:f>
              <c:strCache>
                <c:ptCount val="6"/>
                <c:pt idx="0">
                  <c:v>Artificial Production</c:v>
                </c:pt>
                <c:pt idx="1">
                  <c:v>Habitat</c:v>
                </c:pt>
                <c:pt idx="2">
                  <c:v>Harvest</c:v>
                </c:pt>
                <c:pt idx="3">
                  <c:v>Hydrosystem</c:v>
                </c:pt>
                <c:pt idx="4">
                  <c:v>Predation</c:v>
                </c:pt>
                <c:pt idx="5">
                  <c:v>Programmatic</c:v>
                </c:pt>
              </c:strCache>
            </c:strRef>
          </c:cat>
          <c:val>
            <c:numRef>
              <c:f>'6C_RME'!$O$4:$O$9</c:f>
              <c:numCache>
                <c:formatCode>"$"#.0,,\ "million"</c:formatCode>
                <c:ptCount val="6"/>
                <c:pt idx="0">
                  <c:v>16257630</c:v>
                </c:pt>
                <c:pt idx="1">
                  <c:v>12280652</c:v>
                </c:pt>
                <c:pt idx="2">
                  <c:v>691462</c:v>
                </c:pt>
                <c:pt idx="3">
                  <c:v>8478987</c:v>
                </c:pt>
                <c:pt idx="4">
                  <c:v>1468954.4</c:v>
                </c:pt>
                <c:pt idx="5">
                  <c:v>35899939.399999999</c:v>
                </c:pt>
              </c:numCache>
            </c:numRef>
          </c:val>
          <c:extLst>
            <c:ext xmlns:c16="http://schemas.microsoft.com/office/drawing/2014/chart" uri="{C3380CC4-5D6E-409C-BE32-E72D297353CC}">
              <c16:uniqueId val="{0000000C-9741-4BA5-9625-BE7798C093F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solidFill>
      <a:schemeClr val="lt1"/>
    </a:solidFill>
    <a:ln w="25400" cap="flat" cmpd="sng" algn="ctr">
      <a:noFill/>
      <a:prstDash val="soli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22" l="0.70000000000000018" r="0.70000000000000018" t="0.75000000000000022" header="0.3000000000000001" footer="0.3000000000000001"/>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0</xdr:col>
      <xdr:colOff>162919</xdr:colOff>
      <xdr:row>29</xdr:row>
      <xdr:rowOff>15902</xdr:rowOff>
    </xdr:from>
    <xdr:to>
      <xdr:col>3</xdr:col>
      <xdr:colOff>343397</xdr:colOff>
      <xdr:row>55</xdr:row>
      <xdr:rowOff>142129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0.29983</cdr:x>
      <cdr:y>0.9194</cdr:y>
    </cdr:from>
    <cdr:to>
      <cdr:x>0.42967</cdr:x>
      <cdr:y>0.9194</cdr:y>
    </cdr:to>
    <cdr:cxnSp macro="">
      <cdr:nvCxnSpPr>
        <cdr:cNvPr id="5" name="Straight Connector 4">
          <a:extLst xmlns:a="http://schemas.openxmlformats.org/drawingml/2006/main">
            <a:ext uri="{FF2B5EF4-FFF2-40B4-BE49-F238E27FC236}">
              <a16:creationId xmlns:a16="http://schemas.microsoft.com/office/drawing/2014/main" id="{D357D7D9-4688-7D41-08B7-760D0C58AB4F}"/>
            </a:ext>
          </a:extLst>
        </cdr:cNvPr>
        <cdr:cNvCxnSpPr/>
      </cdr:nvCxnSpPr>
      <cdr:spPr bwMode="auto">
        <a:xfrm xmlns:a="http://schemas.openxmlformats.org/drawingml/2006/main">
          <a:off x="1457869" y="4147457"/>
          <a:ext cx="631372"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50000"/>
              <a:lumOff val="50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0.75803</cdr:x>
      <cdr:y>0.81845</cdr:y>
    </cdr:from>
    <cdr:to>
      <cdr:x>0.7859</cdr:x>
      <cdr:y>0.81845</cdr:y>
    </cdr:to>
    <cdr:cxnSp macro="">
      <cdr:nvCxnSpPr>
        <cdr:cNvPr id="6" name="Straight Connector 5">
          <a:extLst xmlns:a="http://schemas.openxmlformats.org/drawingml/2006/main">
            <a:ext uri="{FF2B5EF4-FFF2-40B4-BE49-F238E27FC236}">
              <a16:creationId xmlns:a16="http://schemas.microsoft.com/office/drawing/2014/main" id="{DCFC8BEA-0855-BB76-271A-8D8CFE6BC543}"/>
            </a:ext>
          </a:extLst>
        </cdr:cNvPr>
        <cdr:cNvCxnSpPr/>
      </cdr:nvCxnSpPr>
      <cdr:spPr bwMode="auto">
        <a:xfrm xmlns:a="http://schemas.openxmlformats.org/drawingml/2006/main">
          <a:off x="3692774" y="3692072"/>
          <a:ext cx="135800"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50000"/>
              <a:lumOff val="50000"/>
            </a:schemeClr>
          </a:solidFill>
          <a:prstDash val="solid"/>
          <a:round/>
          <a:headEnd type="none" w="med" len="med"/>
          <a:tailEnd type="none" w="med" len="med"/>
        </a:ln>
        <a:effectLst xmlns:a="http://schemas.openxmlformats.org/drawingml/2006/main"/>
      </cdr:spPr>
    </cdr:cxnSp>
  </cdr:relSizeAnchor>
</c:userShapes>
</file>

<file path=xl/drawings/drawing11.xml><?xml version="1.0" encoding="utf-8"?>
<xdr:wsDr xmlns:xdr="http://schemas.openxmlformats.org/drawingml/2006/spreadsheetDrawing" xmlns:a="http://schemas.openxmlformats.org/drawingml/2006/main">
  <xdr:twoCellAnchor editAs="absolute">
    <xdr:from>
      <xdr:col>0</xdr:col>
      <xdr:colOff>1088204</xdr:colOff>
      <xdr:row>26</xdr:row>
      <xdr:rowOff>91830</xdr:rowOff>
    </xdr:from>
    <xdr:to>
      <xdr:col>13</xdr:col>
      <xdr:colOff>390525</xdr:colOff>
      <xdr:row>44</xdr:row>
      <xdr:rowOff>26670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20956</xdr:colOff>
      <xdr:row>72</xdr:row>
      <xdr:rowOff>167640</xdr:rowOff>
    </xdr:from>
    <xdr:to>
      <xdr:col>5</xdr:col>
      <xdr:colOff>777241</xdr:colOff>
      <xdr:row>102</xdr:row>
      <xdr:rowOff>19050</xdr:rowOff>
    </xdr:to>
    <xdr:graphicFrame macro="">
      <xdr:nvGraphicFramePr>
        <xdr:cNvPr id="2" name="Chart 1">
          <a:extLst>
            <a:ext uri="{FF2B5EF4-FFF2-40B4-BE49-F238E27FC236}">
              <a16:creationId xmlns:a16="http://schemas.microsoft.com/office/drawing/2014/main" id="{16798463-AC7C-4CE7-9606-E74BC8F7BA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18</xdr:col>
      <xdr:colOff>329564</xdr:colOff>
      <xdr:row>82</xdr:row>
      <xdr:rowOff>130970</xdr:rowOff>
    </xdr:from>
    <xdr:ext cx="9206641" cy="7466646"/>
    <xdr:graphicFrame macro="">
      <xdr:nvGraphicFramePr>
        <xdr:cNvPr id="2" name="Chart 1">
          <a:extLst>
            <a:ext uri="{FF2B5EF4-FFF2-40B4-BE49-F238E27FC236}">
              <a16:creationId xmlns:a16="http://schemas.microsoft.com/office/drawing/2014/main" id="{89ED2140-9AA1-4999-9647-AA83AA7BB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11</xdr:col>
      <xdr:colOff>273844</xdr:colOff>
      <xdr:row>85</xdr:row>
      <xdr:rowOff>11906</xdr:rowOff>
    </xdr:from>
    <xdr:to>
      <xdr:col>14</xdr:col>
      <xdr:colOff>532925</xdr:colOff>
      <xdr:row>94</xdr:row>
      <xdr:rowOff>29527</xdr:rowOff>
    </xdr:to>
    <xdr:sp macro="" textlink="">
      <xdr:nvSpPr>
        <xdr:cNvPr id="4" name="Explosion: 14 Points 3">
          <a:extLst>
            <a:ext uri="{FF2B5EF4-FFF2-40B4-BE49-F238E27FC236}">
              <a16:creationId xmlns:a16="http://schemas.microsoft.com/office/drawing/2014/main" id="{5006AA9B-E41E-4E0A-B165-B5A9613DFD1F}"/>
            </a:ext>
          </a:extLst>
        </xdr:cNvPr>
        <xdr:cNvSpPr/>
      </xdr:nvSpPr>
      <xdr:spPr bwMode="auto">
        <a:xfrm>
          <a:off x="7167563" y="15263812"/>
          <a:ext cx="3402331" cy="1624965"/>
        </a:xfrm>
        <a:prstGeom prst="irregularSeal2">
          <a:avLst/>
        </a:prstGeom>
        <a:solidFill>
          <a:srgbClr val="92D050"/>
        </a:solidFill>
        <a:ln w="762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lang="en-US" sz="1600" b="1">
              <a:solidFill>
                <a:schemeClr val="tx1"/>
              </a:solidFill>
              <a:latin typeface="Calibri Light" panose="020F0302020204030204" pitchFamily="34" charset="0"/>
              <a:ea typeface="Calibri Light" panose="020F0302020204030204" pitchFamily="34" charset="0"/>
              <a:cs typeface="Calibri Light" panose="020F0302020204030204" pitchFamily="34" charset="0"/>
            </a:rPr>
            <a:t>need to update</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323578</xdr:colOff>
      <xdr:row>27</xdr:row>
      <xdr:rowOff>97157</xdr:rowOff>
    </xdr:from>
    <xdr:to>
      <xdr:col>16</xdr:col>
      <xdr:colOff>588397</xdr:colOff>
      <xdr:row>44</xdr:row>
      <xdr:rowOff>47625</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0</xdr:colOff>
      <xdr:row>28</xdr:row>
      <xdr:rowOff>1242</xdr:rowOff>
    </xdr:from>
    <xdr:to>
      <xdr:col>41</xdr:col>
      <xdr:colOff>361951</xdr:colOff>
      <xdr:row>53</xdr:row>
      <xdr:rowOff>0</xdr:rowOff>
    </xdr:to>
    <xdr:graphicFrame macro="">
      <xdr:nvGraphicFramePr>
        <xdr:cNvPr id="4" name="Chart 3">
          <a:extLst>
            <a:ext uri="{FF2B5EF4-FFF2-40B4-BE49-F238E27FC236}">
              <a16:creationId xmlns:a16="http://schemas.microsoft.com/office/drawing/2014/main" id="{DEED4456-E4EF-4CA2-9820-728F5D702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29</xdr:row>
      <xdr:rowOff>0</xdr:rowOff>
    </xdr:from>
    <xdr:to>
      <xdr:col>53</xdr:col>
      <xdr:colOff>447262</xdr:colOff>
      <xdr:row>54</xdr:row>
      <xdr:rowOff>20293</xdr:rowOff>
    </xdr:to>
    <xdr:graphicFrame macro="">
      <xdr:nvGraphicFramePr>
        <xdr:cNvPr id="5" name="Chart 4">
          <a:extLst>
            <a:ext uri="{FF2B5EF4-FFF2-40B4-BE49-F238E27FC236}">
              <a16:creationId xmlns:a16="http://schemas.microsoft.com/office/drawing/2014/main" id="{4356DCE3-651D-4C9F-85C2-87436A52E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0.7935</cdr:x>
      <cdr:y>0.13755</cdr:y>
    </cdr:from>
    <cdr:to>
      <cdr:x>0.94712</cdr:x>
      <cdr:y>0.19777</cdr:y>
    </cdr:to>
    <cdr:sp macro="" textlink="">
      <cdr:nvSpPr>
        <cdr:cNvPr id="3" name="TextBox 2"/>
        <cdr:cNvSpPr txBox="1"/>
      </cdr:nvSpPr>
      <cdr:spPr>
        <a:xfrm xmlns:a="http://schemas.openxmlformats.org/drawingml/2006/main">
          <a:off x="4973222" y="556657"/>
          <a:ext cx="962806" cy="243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$2.9B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0.80295</cdr:x>
      <cdr:y>0.07316</cdr:y>
    </cdr:from>
    <cdr:to>
      <cdr:x>0.88479</cdr:x>
      <cdr:y>0.13337</cdr:y>
    </cdr:to>
    <cdr:sp macro="" textlink="">
      <cdr:nvSpPr>
        <cdr:cNvPr id="4" name="TextBox 1"/>
        <cdr:cNvSpPr txBox="1"/>
      </cdr:nvSpPr>
      <cdr:spPr>
        <a:xfrm xmlns:a="http://schemas.openxmlformats.org/drawingml/2006/main">
          <a:off x="5032451" y="296053"/>
          <a:ext cx="512928" cy="2436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0.30329</cdr:y>
    </cdr:from>
    <cdr:to>
      <cdr:x>0.94835</cdr:x>
      <cdr:y>0.36351</cdr:y>
    </cdr:to>
    <cdr:sp macro="" textlink="">
      <cdr:nvSpPr>
        <cdr:cNvPr id="5" name="TextBox 1"/>
        <cdr:cNvSpPr txBox="1"/>
      </cdr:nvSpPr>
      <cdr:spPr>
        <a:xfrm xmlns:a="http://schemas.openxmlformats.org/drawingml/2006/main">
          <a:off x="4980931" y="1227362"/>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0.79486</cdr:x>
      <cdr:y>0.45044</cdr:y>
    </cdr:from>
    <cdr:to>
      <cdr:x>0.94848</cdr:x>
      <cdr:y>0.51066</cdr:y>
    </cdr:to>
    <cdr:sp macro="" textlink="">
      <cdr:nvSpPr>
        <cdr:cNvPr id="6" name="TextBox 1"/>
        <cdr:cNvSpPr txBox="1"/>
      </cdr:nvSpPr>
      <cdr:spPr>
        <a:xfrm xmlns:a="http://schemas.openxmlformats.org/drawingml/2006/main">
          <a:off x="4981745" y="1822866"/>
          <a:ext cx="962805"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$1.8B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0.57322</cdr:y>
    </cdr:from>
    <cdr:to>
      <cdr:x>0.94835</cdr:x>
      <cdr:y>0.63344</cdr:y>
    </cdr:to>
    <cdr:sp macro="" textlink="">
      <cdr:nvSpPr>
        <cdr:cNvPr id="7" name="TextBox 1"/>
        <cdr:cNvSpPr txBox="1"/>
      </cdr:nvSpPr>
      <cdr:spPr>
        <a:xfrm xmlns:a="http://schemas.openxmlformats.org/drawingml/2006/main">
          <a:off x="4980931" y="2319757"/>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$3.4B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17395</xdr:colOff>
      <xdr:row>2</xdr:row>
      <xdr:rowOff>14330</xdr:rowOff>
    </xdr:from>
    <xdr:to>
      <xdr:col>14</xdr:col>
      <xdr:colOff>496957</xdr:colOff>
      <xdr:row>29</xdr:row>
      <xdr:rowOff>99971</xdr:rowOff>
    </xdr:to>
    <xdr:graphicFrame macro="">
      <xdr:nvGraphicFramePr>
        <xdr:cNvPr id="2" name="Chart 1">
          <a:extLst>
            <a:ext uri="{FF2B5EF4-FFF2-40B4-BE49-F238E27FC236}">
              <a16:creationId xmlns:a16="http://schemas.microsoft.com/office/drawing/2014/main" id="{8136D266-9A6A-4698-9447-9A612CBD2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201930</xdr:colOff>
      <xdr:row>33</xdr:row>
      <xdr:rowOff>193834</xdr:rowOff>
    </xdr:from>
    <xdr:to>
      <xdr:col>13</xdr:col>
      <xdr:colOff>554355</xdr:colOff>
      <xdr:row>62</xdr:row>
      <xdr:rowOff>21432</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434341</xdr:colOff>
      <xdr:row>15</xdr:row>
      <xdr:rowOff>139211</xdr:rowOff>
    </xdr:from>
    <xdr:to>
      <xdr:col>14</xdr:col>
      <xdr:colOff>400050</xdr:colOff>
      <xdr:row>37</xdr:row>
      <xdr:rowOff>17293</xdr:rowOff>
    </xdr:to>
    <xdr:graphicFrame macro="">
      <xdr:nvGraphicFramePr>
        <xdr:cNvPr id="2" name="Chart 1">
          <a:extLst>
            <a:ext uri="{FF2B5EF4-FFF2-40B4-BE49-F238E27FC236}">
              <a16:creationId xmlns:a16="http://schemas.microsoft.com/office/drawing/2014/main" id="{B9124D64-E89F-4659-A27D-3F544673F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53342</xdr:colOff>
      <xdr:row>23</xdr:row>
      <xdr:rowOff>36418</xdr:rowOff>
    </xdr:from>
    <xdr:to>
      <xdr:col>6</xdr:col>
      <xdr:colOff>723901</xdr:colOff>
      <xdr:row>44</xdr:row>
      <xdr:rowOff>47625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249114</xdr:colOff>
      <xdr:row>16</xdr:row>
      <xdr:rowOff>134815</xdr:rowOff>
    </xdr:from>
    <xdr:to>
      <xdr:col>11</xdr:col>
      <xdr:colOff>771525</xdr:colOff>
      <xdr:row>41</xdr:row>
      <xdr:rowOff>167640</xdr:rowOff>
    </xdr:to>
    <xdr:graphicFrame macro="">
      <xdr:nvGraphicFramePr>
        <xdr:cNvPr id="2" name="Chart 1">
          <a:extLst>
            <a:ext uri="{FF2B5EF4-FFF2-40B4-BE49-F238E27FC236}">
              <a16:creationId xmlns:a16="http://schemas.microsoft.com/office/drawing/2014/main" id="{158DD72F-6CFB-4E7E-B827-BA14C6E1D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916515</xdr:colOff>
      <xdr:row>19</xdr:row>
      <xdr:rowOff>107949</xdr:rowOff>
    </xdr:from>
    <xdr:to>
      <xdr:col>13</xdr:col>
      <xdr:colOff>971550</xdr:colOff>
      <xdr:row>48</xdr:row>
      <xdr:rowOff>28575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523875</xdr:colOff>
      <xdr:row>11</xdr:row>
      <xdr:rowOff>63922</xdr:rowOff>
    </xdr:from>
    <xdr:to>
      <xdr:col>15</xdr:col>
      <xdr:colOff>216535</xdr:colOff>
      <xdr:row>37</xdr:row>
      <xdr:rowOff>13334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398145</xdr:colOff>
      <xdr:row>14</xdr:row>
      <xdr:rowOff>38100</xdr:rowOff>
    </xdr:from>
    <xdr:to>
      <xdr:col>8</xdr:col>
      <xdr:colOff>209550</xdr:colOff>
      <xdr:row>37</xdr:row>
      <xdr:rowOff>167640</xdr:rowOff>
    </xdr:to>
    <xdr:graphicFrame macro="">
      <xdr:nvGraphicFramePr>
        <xdr:cNvPr id="2" name="Chart 1">
          <a:extLst>
            <a:ext uri="{FF2B5EF4-FFF2-40B4-BE49-F238E27FC236}">
              <a16:creationId xmlns:a16="http://schemas.microsoft.com/office/drawing/2014/main" id="{2B62F96A-69C4-4336-8D4D-4432C84EB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E\EFW\EWB\EWB%20Staff%20Folders\OMalleyM\Governor%20Report\FY23GovernorsReport_MO_old.xlsx" TargetMode="External"/><Relationship Id="rId1" Type="http://schemas.openxmlformats.org/officeDocument/2006/relationships/externalLinkPath" Target="file:///Z:\E\EFW\EWB\EWB%20Staff%20Folders\OMalleyM\Governor%20Report\FY23GovernorsReport_MO_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A_ByArea"/>
      <sheetName val="1B_Direct"/>
      <sheetName val="2_SpeciesType"/>
      <sheetName val="3_CRS"/>
      <sheetName val="4_ESASpecies"/>
      <sheetName val="5_Fund"/>
      <sheetName val="6A_Category"/>
      <sheetName val="6B_ArtProd"/>
      <sheetName val="6C_RME"/>
      <sheetName val="7A_Province"/>
      <sheetName val="7B_Subbasin"/>
      <sheetName val="8_Location"/>
      <sheetName val="9_Contractor"/>
      <sheetName val="10_LandPurchases"/>
      <sheetName val="NA_Cumulative"/>
      <sheetName val="BPA Costs Table"/>
      <sheetName val="TO DELET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persons/person.xml><?xml version="1.0" encoding="utf-8"?>
<personList xmlns="http://schemas.microsoft.com/office/spreadsheetml/2018/threadedcomments" xmlns:x="http://schemas.openxmlformats.org/spreadsheetml/2006/main">
  <person displayName="Patty O'Toole" id="{2859C4F9-E11E-4954-B6D2-9BA94150972F}" userId="S::potoole@nwcouncil.org::275364cb-c12d-48a5-86bf-5ec74d53f4c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A70" dT="2024-08-12T17:21:49.63" personId="{2859C4F9-E11E-4954-B6D2-9BA94150972F}" id="{A7DD7954-19E1-4DE7-920C-C9D39234BEDA}">
    <text xml:space="preserve">Lots of lumping and splitting overhead/program support, G&amp;A…. All different? Why is that?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37"/>
  <sheetViews>
    <sheetView tabSelected="1" zoomScaleNormal="100" workbookViewId="0">
      <selection activeCell="A21" sqref="A21:H21"/>
    </sheetView>
  </sheetViews>
  <sheetFormatPr defaultColWidth="9.140625" defaultRowHeight="15"/>
  <cols>
    <col min="1" max="1" width="2.5703125" style="3" customWidth="1"/>
    <col min="2" max="2" width="56" style="3" customWidth="1"/>
    <col min="3" max="3" width="10.5703125" style="3" bestFit="1" customWidth="1"/>
    <col min="4" max="4" width="5.7109375" style="3" customWidth="1"/>
    <col min="5" max="5" width="39.42578125" style="3" customWidth="1"/>
    <col min="6" max="6" width="13.28515625" style="270" customWidth="1"/>
    <col min="7" max="7" width="31.140625" style="3" customWidth="1"/>
    <col min="8" max="8" width="18.42578125" style="3" customWidth="1"/>
    <col min="9" max="16384" width="9.140625" style="3"/>
  </cols>
  <sheetData>
    <row r="1" spans="1:11" ht="25.5" customHeight="1">
      <c r="A1" s="377" t="s">
        <v>479</v>
      </c>
      <c r="B1" s="377"/>
      <c r="C1" s="377"/>
      <c r="D1" s="377"/>
      <c r="E1" s="377"/>
      <c r="F1" s="377"/>
      <c r="G1" s="296"/>
      <c r="H1" s="296"/>
      <c r="I1" s="296"/>
      <c r="J1" s="296"/>
      <c r="K1" s="101"/>
    </row>
    <row r="2" spans="1:11">
      <c r="A2" s="382" t="s">
        <v>444</v>
      </c>
      <c r="B2" s="382"/>
      <c r="C2" s="101"/>
      <c r="D2" s="101"/>
      <c r="E2" s="101"/>
      <c r="F2" s="231"/>
      <c r="G2" s="101"/>
      <c r="H2" s="101"/>
      <c r="I2" s="101"/>
      <c r="J2" s="101"/>
      <c r="K2" s="101"/>
    </row>
    <row r="3" spans="1:11">
      <c r="A3" s="380"/>
      <c r="B3" s="380"/>
      <c r="C3" s="101"/>
      <c r="D3" s="101"/>
      <c r="E3" s="101"/>
      <c r="F3" s="231"/>
      <c r="G3" s="101"/>
      <c r="H3" s="101"/>
      <c r="I3" s="101"/>
      <c r="J3" s="101"/>
      <c r="K3" s="101"/>
    </row>
    <row r="4" spans="1:11" ht="18.75" customHeight="1">
      <c r="A4" s="381" t="s">
        <v>0</v>
      </c>
      <c r="B4" s="381"/>
      <c r="C4" s="104"/>
      <c r="D4" s="101"/>
      <c r="E4" s="101"/>
      <c r="F4" s="269"/>
      <c r="G4" s="101"/>
      <c r="H4" s="101"/>
      <c r="I4" s="101"/>
      <c r="J4" s="101"/>
      <c r="K4" s="101"/>
    </row>
    <row r="5" spans="1:11" ht="7.9" customHeight="1">
      <c r="A5" s="378"/>
      <c r="B5" s="378"/>
      <c r="C5" s="101"/>
      <c r="D5" s="101"/>
      <c r="E5" s="101"/>
      <c r="F5" s="231"/>
      <c r="G5" s="101"/>
      <c r="H5" s="101"/>
      <c r="I5" s="101"/>
      <c r="J5" s="101"/>
      <c r="K5" s="101"/>
    </row>
    <row r="6" spans="1:11">
      <c r="A6" s="380"/>
      <c r="B6" s="380"/>
      <c r="C6" s="101"/>
      <c r="D6" s="101"/>
      <c r="E6" s="317" t="s">
        <v>1</v>
      </c>
      <c r="F6" s="318"/>
      <c r="H6" s="101"/>
      <c r="I6" s="101"/>
      <c r="J6" s="101"/>
      <c r="K6" s="101"/>
    </row>
    <row r="7" spans="1:11">
      <c r="A7" s="378" t="s">
        <v>2</v>
      </c>
      <c r="B7" s="378"/>
      <c r="C7" s="201">
        <v>260.89999999999998</v>
      </c>
      <c r="D7" s="101"/>
      <c r="E7" s="101" t="str">
        <f>A7</f>
        <v>Direct F&amp;W Program</v>
      </c>
      <c r="F7" s="313">
        <f>260900000</f>
        <v>260900000</v>
      </c>
      <c r="G7" s="101"/>
      <c r="H7" s="104"/>
      <c r="I7" s="202"/>
      <c r="J7" s="101"/>
      <c r="K7" s="101"/>
    </row>
    <row r="8" spans="1:11">
      <c r="A8" s="378" t="s">
        <v>475</v>
      </c>
      <c r="B8" s="378"/>
      <c r="C8" s="203">
        <v>89.3</v>
      </c>
      <c r="D8" s="101"/>
      <c r="E8" s="101" t="str">
        <f>A8</f>
        <v>Forgone Revenue (est.)*</v>
      </c>
      <c r="F8" s="314">
        <v>89300000</v>
      </c>
      <c r="G8" s="101"/>
      <c r="H8" s="104"/>
      <c r="I8" s="202"/>
      <c r="J8" s="101"/>
      <c r="K8" s="101"/>
    </row>
    <row r="9" spans="1:11" ht="17.25">
      <c r="A9" s="378" t="s">
        <v>440</v>
      </c>
      <c r="B9" s="378"/>
      <c r="C9" s="204">
        <v>46</v>
      </c>
      <c r="D9" s="385" t="s">
        <v>3</v>
      </c>
      <c r="E9" s="388" t="s">
        <v>442</v>
      </c>
      <c r="F9" s="383">
        <v>93300000</v>
      </c>
      <c r="G9" s="101"/>
      <c r="H9" s="104"/>
      <c r="I9" s="202"/>
      <c r="J9" s="101"/>
      <c r="K9" s="101"/>
    </row>
    <row r="10" spans="1:11">
      <c r="A10" s="378" t="s">
        <v>4</v>
      </c>
      <c r="B10" s="378"/>
      <c r="C10" s="204">
        <v>34.9</v>
      </c>
      <c r="D10" s="385"/>
      <c r="E10" s="388"/>
      <c r="F10" s="383"/>
      <c r="G10" s="101"/>
      <c r="H10" s="104"/>
      <c r="I10" s="202"/>
      <c r="J10" s="101"/>
      <c r="K10" s="101"/>
    </row>
    <row r="11" spans="1:11">
      <c r="A11" s="378" t="s">
        <v>5</v>
      </c>
      <c r="B11" s="378"/>
      <c r="C11" s="204">
        <v>6.5</v>
      </c>
      <c r="D11" s="385"/>
      <c r="E11" s="388"/>
      <c r="F11" s="383"/>
      <c r="G11" s="101"/>
      <c r="H11" s="104"/>
      <c r="I11" s="202"/>
      <c r="J11" s="101"/>
      <c r="K11" s="101"/>
    </row>
    <row r="12" spans="1:11" ht="15" customHeight="1">
      <c r="A12" s="378" t="s">
        <v>6</v>
      </c>
      <c r="B12" s="378"/>
      <c r="C12" s="204">
        <v>5.9</v>
      </c>
      <c r="D12" s="385"/>
      <c r="E12" s="388"/>
      <c r="F12" s="383"/>
      <c r="G12" s="101"/>
      <c r="H12" s="104"/>
      <c r="I12" s="202"/>
      <c r="J12" s="101"/>
      <c r="K12" s="101"/>
    </row>
    <row r="13" spans="1:11" ht="17.25">
      <c r="A13" s="378" t="s">
        <v>441</v>
      </c>
      <c r="B13" s="378"/>
      <c r="C13" s="205">
        <v>30.3</v>
      </c>
      <c r="D13" s="386" t="s">
        <v>3</v>
      </c>
      <c r="E13" s="384" t="s">
        <v>443</v>
      </c>
      <c r="F13" s="379">
        <v>107300000</v>
      </c>
      <c r="G13" s="101"/>
      <c r="H13" s="104"/>
      <c r="I13" s="202"/>
      <c r="J13" s="101"/>
      <c r="K13" s="101"/>
    </row>
    <row r="14" spans="1:11">
      <c r="A14" s="378" t="s">
        <v>7</v>
      </c>
      <c r="B14" s="378"/>
      <c r="C14" s="205">
        <v>77</v>
      </c>
      <c r="D14" s="386"/>
      <c r="E14" s="384"/>
      <c r="F14" s="379"/>
      <c r="G14" s="101"/>
      <c r="H14" s="104"/>
      <c r="I14" s="202"/>
      <c r="J14" s="101"/>
      <c r="K14" s="101"/>
    </row>
    <row r="15" spans="1:11">
      <c r="A15" s="378" t="s">
        <v>8</v>
      </c>
      <c r="B15" s="378"/>
      <c r="C15" s="206">
        <v>879.3</v>
      </c>
      <c r="D15" s="101"/>
      <c r="E15" s="311" t="str">
        <f>A15</f>
        <v>Power Purchases for Fish Enhancement (est.)</v>
      </c>
      <c r="F15" s="315">
        <v>879300000</v>
      </c>
      <c r="G15" s="101"/>
      <c r="H15" s="104"/>
      <c r="I15" s="202"/>
      <c r="J15" s="101"/>
      <c r="K15" s="101"/>
    </row>
    <row r="16" spans="1:11" ht="17.25">
      <c r="A16" s="387" t="s">
        <v>9</v>
      </c>
      <c r="B16" s="387"/>
      <c r="C16" s="207">
        <f>SUM(C7:C15)</f>
        <v>1430.1</v>
      </c>
      <c r="D16" s="101"/>
      <c r="E16" s="101"/>
      <c r="F16" s="316">
        <f>SUM(F7:F15)</f>
        <v>1430100000</v>
      </c>
      <c r="G16" s="101"/>
      <c r="H16" s="101"/>
      <c r="I16" s="202"/>
      <c r="J16" s="101"/>
      <c r="K16" s="101"/>
    </row>
    <row r="17" spans="1:29">
      <c r="A17" s="380"/>
      <c r="B17" s="380"/>
      <c r="C17" s="350"/>
      <c r="D17" s="101"/>
      <c r="E17" s="101"/>
      <c r="F17" s="231"/>
      <c r="G17" s="101"/>
      <c r="H17" s="101"/>
      <c r="I17" s="202"/>
      <c r="J17" s="101"/>
      <c r="K17" s="101"/>
    </row>
    <row r="18" spans="1:29" ht="17.25">
      <c r="A18" s="378" t="s">
        <v>10</v>
      </c>
      <c r="B18" s="378"/>
      <c r="C18" s="350">
        <v>19.3</v>
      </c>
      <c r="D18" s="101"/>
      <c r="E18" s="104"/>
      <c r="F18" s="231"/>
      <c r="G18" s="101"/>
      <c r="H18" s="101"/>
      <c r="I18" s="101"/>
      <c r="J18" s="101"/>
      <c r="K18" s="101"/>
    </row>
    <row r="19" spans="1:29">
      <c r="A19" s="378" t="s">
        <v>11</v>
      </c>
      <c r="B19" s="378"/>
      <c r="C19" s="350">
        <v>-257.7</v>
      </c>
      <c r="D19" s="101"/>
      <c r="E19" s="104"/>
      <c r="F19" s="231"/>
      <c r="G19" s="101"/>
      <c r="H19" s="101"/>
      <c r="I19" s="101"/>
      <c r="J19" s="101"/>
      <c r="K19" s="101"/>
    </row>
    <row r="20" spans="1:29">
      <c r="A20" s="380"/>
      <c r="B20" s="380"/>
      <c r="C20" s="101"/>
      <c r="D20" s="101"/>
      <c r="E20" s="101"/>
      <c r="F20" s="231"/>
      <c r="G20" s="101"/>
      <c r="H20" s="101"/>
      <c r="I20" s="101"/>
      <c r="J20" s="101"/>
      <c r="K20" s="101"/>
    </row>
    <row r="21" spans="1:29" ht="30.75" customHeight="1">
      <c r="A21" s="376" t="s">
        <v>12</v>
      </c>
      <c r="B21" s="376"/>
      <c r="C21" s="376"/>
      <c r="D21" s="376"/>
      <c r="E21" s="376"/>
      <c r="F21" s="376"/>
      <c r="G21" s="376"/>
      <c r="H21" s="376"/>
      <c r="I21" s="358"/>
      <c r="J21" s="358"/>
      <c r="K21" s="358"/>
      <c r="L21" s="359"/>
      <c r="M21" s="359"/>
      <c r="N21" s="359"/>
      <c r="O21" s="359"/>
      <c r="P21" s="359"/>
      <c r="Q21" s="359"/>
      <c r="R21" s="359"/>
      <c r="S21" s="359"/>
      <c r="T21" s="359"/>
      <c r="U21" s="359"/>
      <c r="V21" s="359"/>
      <c r="W21" s="359"/>
      <c r="X21" s="359"/>
      <c r="Y21" s="359"/>
      <c r="Z21" s="359"/>
      <c r="AA21" s="359"/>
      <c r="AB21" s="359"/>
      <c r="AC21" s="359"/>
    </row>
    <row r="22" spans="1:29" ht="29.25" customHeight="1">
      <c r="A22" s="369" t="s">
        <v>469</v>
      </c>
      <c r="B22" s="375" t="s">
        <v>472</v>
      </c>
      <c r="C22" s="375"/>
      <c r="D22" s="375"/>
      <c r="E22" s="375"/>
      <c r="F22" s="375"/>
      <c r="G22" s="375"/>
      <c r="H22" s="375"/>
      <c r="I22" s="351"/>
      <c r="J22" s="351"/>
      <c r="K22" s="351"/>
      <c r="L22" s="352"/>
      <c r="M22" s="352"/>
      <c r="N22" s="352"/>
      <c r="O22" s="352"/>
      <c r="P22" s="352"/>
      <c r="Q22" s="352"/>
      <c r="R22" s="352"/>
      <c r="S22" s="352"/>
      <c r="T22" s="352"/>
      <c r="U22" s="352"/>
      <c r="V22" s="352"/>
      <c r="W22" s="352"/>
      <c r="X22" s="352"/>
      <c r="Y22" s="352"/>
      <c r="Z22" s="352"/>
      <c r="AA22" s="352"/>
      <c r="AB22" s="352"/>
      <c r="AC22" s="353"/>
    </row>
    <row r="23" spans="1:29" ht="18.75" customHeight="1">
      <c r="A23" s="369" t="s">
        <v>470</v>
      </c>
      <c r="B23" s="376" t="s">
        <v>473</v>
      </c>
      <c r="C23" s="376"/>
      <c r="D23" s="376"/>
      <c r="E23" s="376"/>
      <c r="F23" s="376"/>
      <c r="G23" s="376"/>
      <c r="H23" s="376"/>
      <c r="I23" s="351"/>
      <c r="J23" s="351"/>
      <c r="K23" s="351"/>
      <c r="L23" s="352"/>
      <c r="M23" s="352"/>
      <c r="N23" s="352"/>
      <c r="O23" s="352"/>
      <c r="P23" s="352"/>
      <c r="Q23" s="352"/>
      <c r="R23" s="352"/>
      <c r="S23" s="352"/>
      <c r="T23" s="352"/>
      <c r="U23" s="352"/>
      <c r="V23" s="352"/>
      <c r="W23" s="352"/>
      <c r="X23" s="352"/>
      <c r="Y23" s="352"/>
      <c r="Z23" s="352"/>
      <c r="AA23" s="352"/>
      <c r="AB23" s="352"/>
      <c r="AC23" s="353"/>
    </row>
    <row r="24" spans="1:29" ht="29.25" customHeight="1">
      <c r="A24" s="369" t="s">
        <v>471</v>
      </c>
      <c r="B24" s="375" t="s">
        <v>474</v>
      </c>
      <c r="C24" s="375"/>
      <c r="D24" s="375"/>
      <c r="E24" s="375"/>
      <c r="F24" s="375"/>
      <c r="G24" s="375"/>
      <c r="H24" s="375"/>
      <c r="I24" s="351"/>
      <c r="J24" s="351"/>
      <c r="K24" s="351"/>
      <c r="L24" s="352"/>
      <c r="M24" s="352"/>
      <c r="N24" s="352"/>
      <c r="O24" s="352"/>
      <c r="P24" s="352"/>
      <c r="Q24" s="352"/>
      <c r="R24" s="352"/>
      <c r="S24" s="352"/>
      <c r="T24" s="352"/>
      <c r="U24" s="352"/>
      <c r="V24" s="352"/>
      <c r="W24" s="352"/>
      <c r="X24" s="352"/>
      <c r="Y24" s="352"/>
      <c r="Z24" s="352"/>
      <c r="AA24" s="352"/>
      <c r="AB24" s="352"/>
      <c r="AC24" s="353"/>
    </row>
    <row r="25" spans="1:29" ht="30" customHeight="1">
      <c r="A25" s="354" t="s">
        <v>13</v>
      </c>
      <c r="B25" s="374" t="str">
        <f>"Total of "&amp;TEXT(C16,"$#0.0")&amp;" million does not reflect "&amp;TEXT(C18,"$#0.0")&amp;" million in obligations to capital projects for fish and wildlife projects, software development, and structures at dams, or "&amp;TEXT(ABS(C19),"$#0.0")&amp;" million federal credits Bonneville receives from the U.S. Treasury"</f>
        <v>Total of $1430.1 million does not reflect $19.3 million in obligations to capital projects for fish and wildlife projects, software development, and structures at dams, or $257.7 million federal credits Bonneville receives from the U.S. Treasury</v>
      </c>
      <c r="C25" s="374"/>
      <c r="D25" s="374"/>
      <c r="E25" s="374"/>
      <c r="F25" s="374"/>
      <c r="G25" s="374"/>
      <c r="H25" s="374"/>
      <c r="I25" s="355"/>
      <c r="J25" s="355"/>
      <c r="K25" s="355"/>
    </row>
    <row r="26" spans="1:29" ht="33.75" customHeight="1">
      <c r="A26" s="370" t="s">
        <v>468</v>
      </c>
      <c r="B26" s="374" t="s">
        <v>481</v>
      </c>
      <c r="C26" s="374"/>
      <c r="D26" s="374"/>
      <c r="E26" s="374"/>
      <c r="F26" s="374"/>
      <c r="G26" s="374"/>
      <c r="H26" s="374"/>
      <c r="I26" s="355"/>
      <c r="J26" s="355"/>
      <c r="K26" s="355"/>
    </row>
    <row r="27" spans="1:29" ht="16.5">
      <c r="B27" s="356"/>
      <c r="C27" s="357"/>
    </row>
    <row r="37" spans="2:2">
      <c r="B37" s="12"/>
    </row>
  </sheetData>
  <mergeCells count="32">
    <mergeCell ref="A19:B19"/>
    <mergeCell ref="A20:B20"/>
    <mergeCell ref="A18:B18"/>
    <mergeCell ref="A16:B16"/>
    <mergeCell ref="E9:E12"/>
    <mergeCell ref="A21:H21"/>
    <mergeCell ref="A17:B17"/>
    <mergeCell ref="A4:B4"/>
    <mergeCell ref="A2:B2"/>
    <mergeCell ref="A3:B3"/>
    <mergeCell ref="A5:B5"/>
    <mergeCell ref="A6:B6"/>
    <mergeCell ref="A7:B7"/>
    <mergeCell ref="A8:B8"/>
    <mergeCell ref="A9:B9"/>
    <mergeCell ref="A10:B10"/>
    <mergeCell ref="A11:B11"/>
    <mergeCell ref="F9:F12"/>
    <mergeCell ref="E13:E14"/>
    <mergeCell ref="D9:D12"/>
    <mergeCell ref="D13:D14"/>
    <mergeCell ref="A1:F1"/>
    <mergeCell ref="A12:B12"/>
    <mergeCell ref="A13:B13"/>
    <mergeCell ref="A14:B14"/>
    <mergeCell ref="A15:B15"/>
    <mergeCell ref="F13:F14"/>
    <mergeCell ref="B26:H26"/>
    <mergeCell ref="B22:H22"/>
    <mergeCell ref="B23:H23"/>
    <mergeCell ref="B24:H24"/>
    <mergeCell ref="B25:H25"/>
  </mergeCells>
  <hyperlinks>
    <hyperlink ref="A2:B2" location="'BPA Costs Table'!A1" display="Source: &quot;BPA Costs Table&quot; sheet" xr:uid="{2EB66B7B-65AE-460B-A676-E4BF7B99087A}"/>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Y80"/>
  <sheetViews>
    <sheetView zoomScale="145" zoomScaleNormal="145" workbookViewId="0">
      <pane ySplit="3" topLeftCell="A26" activePane="bottomLeft" state="frozen"/>
      <selection pane="bottomLeft" activeCell="A31" sqref="A31"/>
    </sheetView>
  </sheetViews>
  <sheetFormatPr defaultColWidth="9.140625" defaultRowHeight="15"/>
  <cols>
    <col min="1" max="1" width="25.7109375" style="167" customWidth="1"/>
    <col min="2" max="2" width="13.28515625" style="166" hidden="1" customWidth="1"/>
    <col min="3" max="3" width="14.5703125" style="165" hidden="1" customWidth="1"/>
    <col min="4" max="5" width="14.5703125" style="166" hidden="1" customWidth="1"/>
    <col min="6" max="6" width="12.140625" style="166" hidden="1" customWidth="1"/>
    <col min="7" max="7" width="12.140625" style="167" hidden="1" customWidth="1"/>
    <col min="8" max="8" width="12.5703125" style="167" hidden="1" customWidth="1"/>
    <col min="9" max="18" width="15.5703125" style="167" customWidth="1"/>
    <col min="19" max="19" width="13.28515625" style="167" bestFit="1" customWidth="1"/>
    <col min="20" max="24" width="9.140625" style="167"/>
    <col min="25" max="25" width="10.140625" style="167" bestFit="1" customWidth="1"/>
    <col min="26" max="16384" width="9.140625" style="167"/>
  </cols>
  <sheetData>
    <row r="1" spans="1:25" ht="18.75">
      <c r="A1" s="300" t="s">
        <v>119</v>
      </c>
      <c r="B1" s="164"/>
      <c r="G1" s="165"/>
      <c r="H1" s="165"/>
      <c r="I1" s="165"/>
      <c r="J1" s="165"/>
      <c r="K1" s="165"/>
    </row>
    <row r="2" spans="1:25" ht="7.15" customHeight="1">
      <c r="A2" s="300"/>
      <c r="B2" s="164"/>
      <c r="G2" s="165"/>
      <c r="H2" s="165"/>
      <c r="I2" s="165"/>
      <c r="J2" s="165"/>
      <c r="K2" s="165"/>
    </row>
    <row r="3" spans="1:25" ht="27" customHeight="1">
      <c r="A3" s="325" t="s">
        <v>450</v>
      </c>
      <c r="B3" s="338">
        <v>2007</v>
      </c>
      <c r="C3" s="338">
        <v>2008</v>
      </c>
      <c r="D3" s="338">
        <v>2009</v>
      </c>
      <c r="E3" s="338">
        <v>2010</v>
      </c>
      <c r="F3" s="338">
        <v>2011</v>
      </c>
      <c r="G3" s="338">
        <v>2012</v>
      </c>
      <c r="H3" s="338">
        <v>2013</v>
      </c>
      <c r="I3" s="338">
        <v>2014</v>
      </c>
      <c r="J3" s="338">
        <v>2015</v>
      </c>
      <c r="K3" s="338">
        <v>2016</v>
      </c>
      <c r="L3" s="338">
        <v>2017</v>
      </c>
      <c r="M3" s="338">
        <v>2018</v>
      </c>
      <c r="N3" s="338">
        <v>2019</v>
      </c>
      <c r="O3" s="338">
        <v>2020</v>
      </c>
      <c r="P3" s="338">
        <v>2021</v>
      </c>
      <c r="Q3" s="338">
        <v>2022</v>
      </c>
      <c r="R3" s="338">
        <v>2023</v>
      </c>
      <c r="S3" s="298" t="s">
        <v>105</v>
      </c>
    </row>
    <row r="4" spans="1:25" ht="17.45" customHeight="1">
      <c r="A4" s="168" t="s">
        <v>120</v>
      </c>
      <c r="B4" s="111">
        <v>9489801.4999999963</v>
      </c>
      <c r="C4" s="111">
        <v>9336015</v>
      </c>
      <c r="D4" s="111">
        <v>10063271</v>
      </c>
      <c r="E4" s="111">
        <v>12243309</v>
      </c>
      <c r="F4" s="111">
        <v>13045831</v>
      </c>
      <c r="G4" s="111">
        <v>13498753.4</v>
      </c>
      <c r="H4" s="111">
        <v>13359733.73</v>
      </c>
      <c r="I4" s="111">
        <v>14630130</v>
      </c>
      <c r="J4" s="111">
        <v>16928838.199999999</v>
      </c>
      <c r="K4" s="111">
        <v>17898141</v>
      </c>
      <c r="L4" s="111">
        <v>15136556</v>
      </c>
      <c r="M4" s="111">
        <v>15971140</v>
      </c>
      <c r="N4" s="111">
        <v>15606694</v>
      </c>
      <c r="O4" s="111">
        <v>14608802</v>
      </c>
      <c r="P4" s="111">
        <v>16159299</v>
      </c>
      <c r="Q4" s="111">
        <v>16363367</v>
      </c>
      <c r="R4" s="250">
        <v>17881467</v>
      </c>
      <c r="S4" s="140">
        <f t="shared" ref="S4:S18" si="0">R4</f>
        <v>17881467</v>
      </c>
    </row>
    <row r="5" spans="1:25">
      <c r="A5" s="168" t="s">
        <v>121</v>
      </c>
      <c r="B5" s="111">
        <v>7340355.379999998</v>
      </c>
      <c r="C5" s="111">
        <v>9192920</v>
      </c>
      <c r="D5" s="111">
        <v>18334391</v>
      </c>
      <c r="E5" s="111">
        <v>26543346</v>
      </c>
      <c r="F5" s="111">
        <v>52343560</v>
      </c>
      <c r="G5" s="111">
        <v>51216105.399999999</v>
      </c>
      <c r="H5" s="111">
        <v>36245776.280000001</v>
      </c>
      <c r="I5" s="111">
        <v>26801554</v>
      </c>
      <c r="J5" s="111">
        <v>28292736.699999999</v>
      </c>
      <c r="K5" s="111">
        <v>27088878</v>
      </c>
      <c r="L5" s="111">
        <v>23417021</v>
      </c>
      <c r="M5" s="111">
        <v>26971498</v>
      </c>
      <c r="N5" s="111">
        <v>20213837</v>
      </c>
      <c r="O5" s="111">
        <v>20804476</v>
      </c>
      <c r="P5" s="111">
        <v>21214325</v>
      </c>
      <c r="Q5" s="111">
        <v>24031847</v>
      </c>
      <c r="R5" s="250">
        <v>24480271</v>
      </c>
      <c r="S5" s="140">
        <f t="shared" si="0"/>
        <v>24480271</v>
      </c>
    </row>
    <row r="6" spans="1:25">
      <c r="A6" s="168" t="s">
        <v>122</v>
      </c>
      <c r="B6" s="111">
        <v>4993259.890000008</v>
      </c>
      <c r="C6" s="111">
        <v>8354049</v>
      </c>
      <c r="D6" s="111">
        <v>13046970</v>
      </c>
      <c r="E6" s="111">
        <v>16165914</v>
      </c>
      <c r="F6" s="111">
        <v>19962308</v>
      </c>
      <c r="G6" s="111">
        <v>13560427.4</v>
      </c>
      <c r="H6" s="111">
        <v>14326142.01</v>
      </c>
      <c r="I6" s="111">
        <v>10014903</v>
      </c>
      <c r="J6" s="111">
        <v>11744583.01</v>
      </c>
      <c r="K6" s="111">
        <v>9724087</v>
      </c>
      <c r="L6" s="111">
        <v>11247539</v>
      </c>
      <c r="M6" s="111">
        <v>12057261</v>
      </c>
      <c r="N6" s="111">
        <v>11349981</v>
      </c>
      <c r="O6" s="111">
        <v>9721637</v>
      </c>
      <c r="P6" s="111">
        <v>8473674</v>
      </c>
      <c r="Q6" s="111">
        <v>9145874</v>
      </c>
      <c r="R6" s="250">
        <v>9043472</v>
      </c>
      <c r="S6" s="140">
        <f t="shared" si="0"/>
        <v>9043472</v>
      </c>
    </row>
    <row r="7" spans="1:25">
      <c r="A7" s="168" t="s">
        <v>123</v>
      </c>
      <c r="B7" s="111">
        <v>28768911.599999998</v>
      </c>
      <c r="C7" s="111">
        <v>37188905</v>
      </c>
      <c r="D7" s="111">
        <v>42706871</v>
      </c>
      <c r="E7" s="111">
        <v>50405309</v>
      </c>
      <c r="F7" s="111">
        <v>59165613</v>
      </c>
      <c r="G7" s="111">
        <v>61637074.399999999</v>
      </c>
      <c r="H7" s="111">
        <v>61223676.229999997</v>
      </c>
      <c r="I7" s="111">
        <v>57654085</v>
      </c>
      <c r="J7" s="111">
        <v>67777655.400000006</v>
      </c>
      <c r="K7" s="111">
        <v>62214559</v>
      </c>
      <c r="L7" s="111">
        <v>62987617</v>
      </c>
      <c r="M7" s="111">
        <v>62147342</v>
      </c>
      <c r="N7" s="111">
        <v>70886382</v>
      </c>
      <c r="O7" s="111">
        <v>76390650</v>
      </c>
      <c r="P7" s="111">
        <v>73068145</v>
      </c>
      <c r="Q7" s="111">
        <v>56916562</v>
      </c>
      <c r="R7" s="250">
        <v>59742388</v>
      </c>
      <c r="S7" s="140">
        <f t="shared" si="0"/>
        <v>59742388</v>
      </c>
    </row>
    <row r="8" spans="1:25">
      <c r="A8" s="168" t="s">
        <v>124</v>
      </c>
      <c r="B8" s="111">
        <v>5229671.92</v>
      </c>
      <c r="C8" s="111">
        <v>6075054</v>
      </c>
      <c r="D8" s="111">
        <v>8056193</v>
      </c>
      <c r="E8" s="111">
        <v>6848834</v>
      </c>
      <c r="F8" s="111">
        <v>9469437</v>
      </c>
      <c r="G8" s="111">
        <v>11109892</v>
      </c>
      <c r="H8" s="111">
        <v>15336657.32</v>
      </c>
      <c r="I8" s="111">
        <v>10819987</v>
      </c>
      <c r="J8" s="111">
        <v>11165031.380000001</v>
      </c>
      <c r="K8" s="111">
        <v>11471831</v>
      </c>
      <c r="L8" s="111">
        <v>10425322</v>
      </c>
      <c r="M8" s="111">
        <v>8368864</v>
      </c>
      <c r="N8" s="111">
        <v>6959520</v>
      </c>
      <c r="O8" s="111">
        <v>7170541</v>
      </c>
      <c r="P8" s="111">
        <v>8523017</v>
      </c>
      <c r="Q8" s="111">
        <v>8902998</v>
      </c>
      <c r="R8" s="250">
        <v>10043924</v>
      </c>
      <c r="S8" s="140">
        <f t="shared" si="0"/>
        <v>10043924</v>
      </c>
    </row>
    <row r="9" spans="1:25">
      <c r="A9" s="168" t="s">
        <v>125</v>
      </c>
      <c r="B9" s="111">
        <v>25281128.979999978</v>
      </c>
      <c r="C9" s="111">
        <v>14497055</v>
      </c>
      <c r="D9" s="111">
        <v>12350282</v>
      </c>
      <c r="E9" s="111">
        <v>15702284</v>
      </c>
      <c r="F9" s="111">
        <v>17198718</v>
      </c>
      <c r="G9" s="111">
        <v>19784368</v>
      </c>
      <c r="H9" s="111">
        <v>16144887.76</v>
      </c>
      <c r="I9" s="111">
        <v>17769309</v>
      </c>
      <c r="J9" s="111">
        <v>17220237.800000001</v>
      </c>
      <c r="K9" s="111">
        <v>17995494</v>
      </c>
      <c r="L9" s="111">
        <v>20182310</v>
      </c>
      <c r="M9" s="111">
        <v>21730080</v>
      </c>
      <c r="N9" s="111">
        <v>19057687</v>
      </c>
      <c r="O9" s="111">
        <v>18810502</v>
      </c>
      <c r="P9" s="111">
        <v>18159996</v>
      </c>
      <c r="Q9" s="111">
        <v>19295483</v>
      </c>
      <c r="R9" s="250">
        <v>22593290</v>
      </c>
      <c r="S9" s="140">
        <f t="shared" si="0"/>
        <v>22593290</v>
      </c>
    </row>
    <row r="10" spans="1:25">
      <c r="A10" s="168" t="s">
        <v>126</v>
      </c>
      <c r="B10" s="111">
        <v>13533874.44999999</v>
      </c>
      <c r="C10" s="111">
        <v>14744699</v>
      </c>
      <c r="D10" s="111">
        <v>11181219</v>
      </c>
      <c r="E10" s="111">
        <v>15259843</v>
      </c>
      <c r="F10" s="111">
        <v>41609286</v>
      </c>
      <c r="G10" s="111">
        <v>33899854</v>
      </c>
      <c r="H10" s="111">
        <v>44562895.789999999</v>
      </c>
      <c r="I10" s="111">
        <v>13867496</v>
      </c>
      <c r="J10" s="111">
        <v>39453337.270000003</v>
      </c>
      <c r="K10" s="111">
        <v>40819289</v>
      </c>
      <c r="L10" s="111">
        <v>32446965</v>
      </c>
      <c r="M10" s="111">
        <v>31737631</v>
      </c>
      <c r="N10" s="111">
        <v>33544646</v>
      </c>
      <c r="O10" s="111">
        <v>37143967</v>
      </c>
      <c r="P10" s="111">
        <v>36056424</v>
      </c>
      <c r="Q10" s="111">
        <v>35020064</v>
      </c>
      <c r="R10" s="250">
        <v>36378950.399999999</v>
      </c>
      <c r="S10" s="140">
        <f t="shared" si="0"/>
        <v>36378950.399999999</v>
      </c>
    </row>
    <row r="11" spans="1:25">
      <c r="A11" s="168" t="s">
        <v>127</v>
      </c>
      <c r="B11" s="111">
        <v>1782913.18</v>
      </c>
      <c r="C11" s="111">
        <v>6659039</v>
      </c>
      <c r="D11" s="111">
        <v>3299192</v>
      </c>
      <c r="E11" s="111">
        <v>5224071</v>
      </c>
      <c r="F11" s="111">
        <v>4433754</v>
      </c>
      <c r="G11" s="111">
        <v>13235463</v>
      </c>
      <c r="H11" s="111">
        <v>3315759.24</v>
      </c>
      <c r="I11" s="111">
        <v>3817058</v>
      </c>
      <c r="J11" s="111">
        <v>4600725.0999999996</v>
      </c>
      <c r="K11" s="111">
        <v>4520947</v>
      </c>
      <c r="L11" s="111">
        <v>4516591</v>
      </c>
      <c r="M11" s="111">
        <v>4527680</v>
      </c>
      <c r="N11" s="111">
        <v>4404430</v>
      </c>
      <c r="O11" s="111">
        <v>4131290</v>
      </c>
      <c r="P11" s="111">
        <v>4194736</v>
      </c>
      <c r="Q11" s="111">
        <v>4046768</v>
      </c>
      <c r="R11" s="250">
        <v>4921664</v>
      </c>
      <c r="S11" s="140">
        <f t="shared" si="0"/>
        <v>4921664</v>
      </c>
    </row>
    <row r="12" spans="1:25">
      <c r="A12" s="169" t="s">
        <v>128</v>
      </c>
      <c r="B12" s="111">
        <v>9497889.2199999988</v>
      </c>
      <c r="C12" s="111">
        <v>11347198</v>
      </c>
      <c r="D12" s="111">
        <v>21341820</v>
      </c>
      <c r="E12" s="111">
        <v>11427897</v>
      </c>
      <c r="F12" s="111">
        <v>24894377</v>
      </c>
      <c r="G12" s="111">
        <v>22160067</v>
      </c>
      <c r="H12" s="111">
        <v>20849802.890000001</v>
      </c>
      <c r="I12" s="111">
        <v>29293225</v>
      </c>
      <c r="J12" s="111">
        <v>19225549.199999999</v>
      </c>
      <c r="K12" s="111">
        <v>21252149</v>
      </c>
      <c r="L12" s="111">
        <v>15238992</v>
      </c>
      <c r="M12" s="111">
        <v>35985026</v>
      </c>
      <c r="N12" s="111">
        <v>14029481</v>
      </c>
      <c r="O12" s="111">
        <v>19968805</v>
      </c>
      <c r="P12" s="111">
        <v>24062705</v>
      </c>
      <c r="Q12" s="111">
        <v>22552874</v>
      </c>
      <c r="R12" s="250">
        <v>16612757</v>
      </c>
      <c r="S12" s="140">
        <f t="shared" si="0"/>
        <v>16612757</v>
      </c>
    </row>
    <row r="13" spans="1:25">
      <c r="A13" s="168" t="s">
        <v>129</v>
      </c>
      <c r="B13" s="111">
        <v>16791815.219999991</v>
      </c>
      <c r="C13" s="111">
        <v>19398012</v>
      </c>
      <c r="D13" s="111">
        <v>21934884</v>
      </c>
      <c r="E13" s="111">
        <v>22917641</v>
      </c>
      <c r="F13" s="111">
        <v>28149960</v>
      </c>
      <c r="G13" s="111">
        <v>30311321</v>
      </c>
      <c r="H13" s="111">
        <v>28453558.780000001</v>
      </c>
      <c r="I13" s="111">
        <v>28224756</v>
      </c>
      <c r="J13" s="111">
        <v>40285555.630000003</v>
      </c>
      <c r="K13" s="111">
        <v>29114533</v>
      </c>
      <c r="L13" s="111">
        <v>34958776</v>
      </c>
      <c r="M13" s="111">
        <v>31667229</v>
      </c>
      <c r="N13" s="111">
        <v>27353317</v>
      </c>
      <c r="O13" s="111">
        <v>25975173</v>
      </c>
      <c r="P13" s="111">
        <v>27685383</v>
      </c>
      <c r="Q13" s="111">
        <v>25268952</v>
      </c>
      <c r="R13" s="250">
        <v>27793409</v>
      </c>
      <c r="S13" s="140">
        <f t="shared" si="0"/>
        <v>27793409</v>
      </c>
    </row>
    <row r="14" spans="1:25">
      <c r="A14" s="168" t="s">
        <v>130</v>
      </c>
      <c r="B14" s="111">
        <v>701438.96</v>
      </c>
      <c r="C14" s="111">
        <v>1184634</v>
      </c>
      <c r="D14" s="111">
        <v>1466476</v>
      </c>
      <c r="E14" s="111">
        <v>7248075</v>
      </c>
      <c r="F14" s="111">
        <v>4904675</v>
      </c>
      <c r="G14" s="111">
        <v>13213441</v>
      </c>
      <c r="H14" s="111">
        <v>10805581.939999999</v>
      </c>
      <c r="I14" s="111">
        <v>19886298</v>
      </c>
      <c r="J14" s="111">
        <v>3761184.08</v>
      </c>
      <c r="K14" s="111">
        <v>4997891</v>
      </c>
      <c r="L14" s="111">
        <v>4993296</v>
      </c>
      <c r="M14" s="111">
        <v>3449209</v>
      </c>
      <c r="N14" s="111">
        <v>5254430</v>
      </c>
      <c r="O14" s="111">
        <v>8862776</v>
      </c>
      <c r="P14" s="111">
        <v>14927618</v>
      </c>
      <c r="Q14" s="111">
        <v>4662304</v>
      </c>
      <c r="R14" s="250">
        <v>5279947</v>
      </c>
      <c r="S14" s="140">
        <f t="shared" si="0"/>
        <v>5279947</v>
      </c>
    </row>
    <row r="15" spans="1:25" ht="17.25">
      <c r="A15" s="168" t="s">
        <v>131</v>
      </c>
      <c r="B15" s="111"/>
      <c r="C15" s="111">
        <v>6167509</v>
      </c>
      <c r="D15" s="111">
        <v>7274724</v>
      </c>
      <c r="E15" s="111">
        <v>6826368</v>
      </c>
      <c r="F15" s="111">
        <v>7722192</v>
      </c>
      <c r="G15" s="111">
        <v>6872463</v>
      </c>
      <c r="H15" s="111">
        <v>4578007.34</v>
      </c>
      <c r="I15" s="111">
        <v>4892097</v>
      </c>
      <c r="J15" s="111">
        <v>5062472.42</v>
      </c>
      <c r="K15" s="111">
        <v>6828524</v>
      </c>
      <c r="L15" s="111">
        <v>5039627</v>
      </c>
      <c r="M15" s="111">
        <v>4841580</v>
      </c>
      <c r="N15" s="111">
        <v>4720582</v>
      </c>
      <c r="O15" s="111">
        <v>5039768</v>
      </c>
      <c r="P15" s="111">
        <v>4911421</v>
      </c>
      <c r="Q15" s="111">
        <v>5165002</v>
      </c>
      <c r="R15" s="250">
        <v>4484225</v>
      </c>
      <c r="S15" s="140">
        <f t="shared" si="0"/>
        <v>4484225</v>
      </c>
    </row>
    <row r="16" spans="1:25" ht="36" customHeight="1">
      <c r="A16" s="179" t="s">
        <v>132</v>
      </c>
      <c r="B16" s="111">
        <v>11230085.950000027</v>
      </c>
      <c r="C16" s="111">
        <v>30267918</v>
      </c>
      <c r="D16" s="111">
        <v>34215512</v>
      </c>
      <c r="E16" s="111">
        <v>42775062</v>
      </c>
      <c r="F16" s="111">
        <v>28315184</v>
      </c>
      <c r="G16" s="111">
        <v>15910542</v>
      </c>
      <c r="H16" s="111">
        <v>21899413.120000001</v>
      </c>
      <c r="I16" s="111">
        <v>31463212</v>
      </c>
      <c r="J16" s="111">
        <v>14032643.140000001</v>
      </c>
      <c r="K16" s="111">
        <v>20245851</v>
      </c>
      <c r="L16" s="111">
        <v>19366924</v>
      </c>
      <c r="M16" s="111">
        <v>19245550</v>
      </c>
      <c r="N16" s="111">
        <v>17471914</v>
      </c>
      <c r="O16" s="111">
        <v>17792570</v>
      </c>
      <c r="P16" s="111">
        <v>25569582</v>
      </c>
      <c r="Q16" s="111">
        <v>19718117</v>
      </c>
      <c r="R16" s="250">
        <v>21462730</v>
      </c>
      <c r="S16" s="140">
        <f t="shared" si="0"/>
        <v>21462730</v>
      </c>
      <c r="X16" s="168"/>
      <c r="Y16" s="140"/>
    </row>
    <row r="17" spans="1:19" ht="17.25">
      <c r="A17" s="167" t="s">
        <v>133</v>
      </c>
      <c r="B17" s="167"/>
      <c r="C17" s="167"/>
      <c r="D17" s="167"/>
      <c r="E17" s="167"/>
      <c r="F17" s="170">
        <v>0</v>
      </c>
      <c r="G17" s="170">
        <v>0</v>
      </c>
      <c r="H17" s="170">
        <v>0</v>
      </c>
      <c r="I17" s="170">
        <v>0</v>
      </c>
      <c r="J17" s="170">
        <v>0</v>
      </c>
      <c r="K17" s="170">
        <v>0</v>
      </c>
      <c r="L17" s="170">
        <v>0</v>
      </c>
      <c r="M17" s="111">
        <v>10367580</v>
      </c>
      <c r="N17" s="111">
        <v>11607301</v>
      </c>
      <c r="O17" s="111">
        <v>11601030</v>
      </c>
      <c r="P17" s="111">
        <v>12327352</v>
      </c>
      <c r="Q17" s="111">
        <v>14614137</v>
      </c>
      <c r="R17" s="111">
        <v>14782774</v>
      </c>
      <c r="S17" s="140">
        <f t="shared" si="0"/>
        <v>14782774</v>
      </c>
    </row>
    <row r="18" spans="1:19" ht="17.25">
      <c r="A18" s="167" t="s">
        <v>134</v>
      </c>
      <c r="B18" s="167"/>
      <c r="C18" s="167"/>
      <c r="D18" s="167"/>
      <c r="E18" s="167"/>
      <c r="F18" s="170">
        <v>0</v>
      </c>
      <c r="G18" s="170">
        <v>0</v>
      </c>
      <c r="H18" s="170">
        <v>0</v>
      </c>
      <c r="I18" s="170">
        <v>0</v>
      </c>
      <c r="J18" s="170">
        <v>0</v>
      </c>
      <c r="K18" s="170">
        <v>0</v>
      </c>
      <c r="L18" s="170">
        <v>0</v>
      </c>
      <c r="M18" s="111">
        <v>304457</v>
      </c>
      <c r="N18" s="111">
        <v>254958</v>
      </c>
      <c r="O18" s="111">
        <v>213881</v>
      </c>
      <c r="P18" s="111">
        <v>179587</v>
      </c>
      <c r="Q18" s="111">
        <v>0</v>
      </c>
      <c r="R18" s="250">
        <v>0</v>
      </c>
      <c r="S18" s="140">
        <f t="shared" si="0"/>
        <v>0</v>
      </c>
    </row>
    <row r="19" spans="1:19" ht="15.75" thickBot="1">
      <c r="A19" s="330" t="s">
        <v>115</v>
      </c>
      <c r="B19" s="115">
        <f t="shared" ref="B19:E19" si="1">SUM(B4:B18)</f>
        <v>134641146.25</v>
      </c>
      <c r="C19" s="115">
        <f t="shared" si="1"/>
        <v>174413007</v>
      </c>
      <c r="D19" s="115">
        <f t="shared" si="1"/>
        <v>205271805</v>
      </c>
      <c r="E19" s="115">
        <f t="shared" si="1"/>
        <v>239587953</v>
      </c>
      <c r="F19" s="115">
        <f>SUM(F4:F18)</f>
        <v>311214895</v>
      </c>
      <c r="G19" s="115">
        <f t="shared" ref="G19:L19" si="2">SUM(G4:G18)</f>
        <v>306409771.60000002</v>
      </c>
      <c r="H19" s="115">
        <f t="shared" si="2"/>
        <v>291101892.43000001</v>
      </c>
      <c r="I19" s="339">
        <f t="shared" si="2"/>
        <v>269134110</v>
      </c>
      <c r="J19" s="339">
        <f t="shared" si="2"/>
        <v>279550549.32999998</v>
      </c>
      <c r="K19" s="339">
        <f t="shared" si="2"/>
        <v>274172174</v>
      </c>
      <c r="L19" s="339">
        <f t="shared" si="2"/>
        <v>259957536</v>
      </c>
      <c r="M19" s="339">
        <f t="shared" ref="M19:P19" si="3">SUM(M4:M18)</f>
        <v>289372127</v>
      </c>
      <c r="N19" s="339">
        <f t="shared" si="3"/>
        <v>262715160</v>
      </c>
      <c r="O19" s="339">
        <f t="shared" ref="O19" si="4">SUM(O4:O18)</f>
        <v>278235868</v>
      </c>
      <c r="P19" s="339">
        <f t="shared" si="3"/>
        <v>295513264</v>
      </c>
      <c r="Q19" s="339">
        <f>SUM(Q4:Q18)</f>
        <v>265704349</v>
      </c>
      <c r="R19" s="339">
        <f>SUM(R4:R18)</f>
        <v>275501268.39999998</v>
      </c>
      <c r="S19" s="140"/>
    </row>
    <row r="20" spans="1:19" ht="15.75" thickTop="1">
      <c r="A20" s="168"/>
      <c r="C20" s="166"/>
      <c r="G20" s="170"/>
      <c r="H20" s="170"/>
      <c r="I20" s="170"/>
      <c r="J20" s="170"/>
      <c r="K20" s="170"/>
    </row>
    <row r="21" spans="1:19">
      <c r="A21" s="171" t="s">
        <v>31</v>
      </c>
    </row>
    <row r="22" spans="1:19" ht="17.25" customHeight="1">
      <c r="A22" s="169" t="s">
        <v>466</v>
      </c>
      <c r="B22" s="169"/>
      <c r="C22" s="169"/>
      <c r="D22" s="169"/>
      <c r="E22" s="169"/>
      <c r="F22" s="169"/>
      <c r="G22" s="169"/>
      <c r="H22" s="169"/>
      <c r="I22" s="169"/>
      <c r="J22" s="169"/>
      <c r="K22" s="169"/>
      <c r="L22" s="169"/>
      <c r="M22" s="169"/>
      <c r="N22" s="169"/>
      <c r="O22" s="169"/>
      <c r="P22" s="169"/>
    </row>
    <row r="23" spans="1:19" ht="17.25" customHeight="1">
      <c r="A23" s="169" t="s">
        <v>135</v>
      </c>
      <c r="B23" s="169"/>
      <c r="C23" s="169"/>
      <c r="D23" s="169"/>
      <c r="E23" s="169"/>
      <c r="F23" s="169"/>
      <c r="G23" s="169"/>
      <c r="H23" s="169"/>
      <c r="I23" s="169"/>
      <c r="J23" s="169"/>
      <c r="K23" s="169"/>
      <c r="L23" s="169"/>
      <c r="M23" s="169"/>
      <c r="N23" s="169"/>
      <c r="O23" s="169"/>
      <c r="P23" s="169"/>
    </row>
    <row r="24" spans="1:19" ht="31.5" customHeight="1">
      <c r="A24" s="399" t="s">
        <v>136</v>
      </c>
      <c r="B24" s="399"/>
      <c r="C24" s="399"/>
      <c r="D24" s="399"/>
      <c r="E24" s="399"/>
      <c r="F24" s="399"/>
      <c r="G24" s="399"/>
      <c r="H24" s="399"/>
      <c r="I24" s="399"/>
      <c r="J24" s="399"/>
      <c r="K24" s="399"/>
      <c r="L24" s="399"/>
      <c r="M24" s="399"/>
      <c r="N24" s="399"/>
      <c r="O24" s="399"/>
      <c r="P24" s="399"/>
      <c r="Q24" s="399"/>
      <c r="R24" s="399"/>
      <c r="S24" s="399"/>
    </row>
    <row r="25" spans="1:19" ht="33" customHeight="1">
      <c r="A25" s="400" t="s">
        <v>137</v>
      </c>
      <c r="B25" s="400"/>
      <c r="C25" s="400"/>
      <c r="D25" s="400"/>
      <c r="E25" s="400"/>
      <c r="F25" s="400"/>
      <c r="G25" s="400"/>
      <c r="H25" s="400"/>
      <c r="I25" s="400"/>
      <c r="J25" s="400"/>
      <c r="K25" s="400"/>
      <c r="L25" s="400"/>
      <c r="M25" s="400"/>
      <c r="N25" s="400"/>
      <c r="O25" s="400"/>
      <c r="P25" s="400"/>
      <c r="Q25" s="400"/>
      <c r="R25" s="400"/>
      <c r="S25" s="400"/>
    </row>
    <row r="26" spans="1:19" ht="17.25" customHeight="1">
      <c r="A26" s="113" t="s">
        <v>138</v>
      </c>
      <c r="B26" s="113"/>
      <c r="C26" s="113"/>
      <c r="D26" s="113"/>
      <c r="E26" s="113"/>
      <c r="F26" s="113"/>
      <c r="G26" s="113"/>
      <c r="H26" s="113"/>
      <c r="I26" s="113"/>
      <c r="J26" s="113"/>
      <c r="K26" s="113"/>
      <c r="L26" s="113"/>
      <c r="M26" s="113"/>
      <c r="N26" s="113"/>
      <c r="O26" s="113"/>
      <c r="P26" s="113"/>
    </row>
    <row r="27" spans="1:19" ht="26.25" customHeight="1">
      <c r="A27" s="173"/>
      <c r="B27" s="174"/>
      <c r="C27" s="175"/>
      <c r="D27" s="174"/>
      <c r="E27" s="174"/>
      <c r="F27" s="174"/>
      <c r="G27" s="113"/>
      <c r="H27" s="113"/>
      <c r="I27" s="113"/>
      <c r="J27" s="113"/>
      <c r="K27" s="113"/>
      <c r="L27" s="174"/>
      <c r="M27" s="168" t="s">
        <v>20</v>
      </c>
      <c r="N27" s="140">
        <f>S16</f>
        <v>21462730</v>
      </c>
    </row>
    <row r="28" spans="1:19" ht="17.25" customHeight="1">
      <c r="A28" s="169"/>
      <c r="B28" s="174"/>
      <c r="C28" s="175"/>
      <c r="D28" s="174"/>
      <c r="H28" s="113"/>
      <c r="I28" s="113"/>
      <c r="J28" s="113"/>
      <c r="K28" s="113"/>
      <c r="L28" s="113"/>
      <c r="M28" s="168" t="s">
        <v>139</v>
      </c>
      <c r="N28" s="140">
        <f>S15</f>
        <v>4484225</v>
      </c>
    </row>
    <row r="29" spans="1:19">
      <c r="M29" s="168" t="s">
        <v>127</v>
      </c>
      <c r="N29" s="140">
        <v>4921664</v>
      </c>
    </row>
    <row r="30" spans="1:19">
      <c r="M30" s="168" t="s">
        <v>130</v>
      </c>
      <c r="N30" s="140">
        <v>5279947</v>
      </c>
    </row>
    <row r="31" spans="1:19">
      <c r="M31" s="168" t="s">
        <v>122</v>
      </c>
      <c r="N31" s="140">
        <v>9043472</v>
      </c>
    </row>
    <row r="32" spans="1:19">
      <c r="B32" s="167"/>
      <c r="C32" s="167"/>
      <c r="M32" s="168" t="s">
        <v>124</v>
      </c>
      <c r="N32" s="140">
        <v>10043924</v>
      </c>
    </row>
    <row r="33" spans="2:14">
      <c r="B33" s="167"/>
      <c r="C33" s="167"/>
      <c r="M33" s="169" t="s">
        <v>128</v>
      </c>
      <c r="N33" s="140">
        <v>16612757</v>
      </c>
    </row>
    <row r="34" spans="2:14">
      <c r="B34" s="167"/>
      <c r="C34" s="167"/>
      <c r="M34" s="168" t="s">
        <v>120</v>
      </c>
      <c r="N34" s="140">
        <v>17881467</v>
      </c>
    </row>
    <row r="35" spans="2:14">
      <c r="B35" s="167"/>
      <c r="C35" s="167"/>
      <c r="M35" s="168" t="s">
        <v>125</v>
      </c>
      <c r="N35" s="140">
        <v>22593290</v>
      </c>
    </row>
    <row r="36" spans="2:14">
      <c r="B36" s="167"/>
      <c r="C36" s="167"/>
      <c r="M36" s="168" t="s">
        <v>121</v>
      </c>
      <c r="N36" s="140">
        <v>24480271</v>
      </c>
    </row>
    <row r="37" spans="2:14">
      <c r="M37" s="168" t="s">
        <v>129</v>
      </c>
      <c r="N37" s="140">
        <v>27793409</v>
      </c>
    </row>
    <row r="38" spans="2:14">
      <c r="M38" s="168" t="s">
        <v>126</v>
      </c>
      <c r="N38" s="140">
        <v>36378950.399999999</v>
      </c>
    </row>
    <row r="39" spans="2:14">
      <c r="M39" s="168" t="s">
        <v>123</v>
      </c>
      <c r="N39" s="140">
        <v>59742388</v>
      </c>
    </row>
    <row r="40" spans="2:14">
      <c r="M40" s="176"/>
    </row>
    <row r="41" spans="2:14">
      <c r="M41" s="176"/>
      <c r="N41" s="170"/>
    </row>
    <row r="42" spans="2:14">
      <c r="N42" s="170"/>
    </row>
    <row r="43" spans="2:14">
      <c r="N43" s="170"/>
    </row>
    <row r="44" spans="2:14">
      <c r="E44" s="177"/>
    </row>
    <row r="45" spans="2:14">
      <c r="E45" s="177"/>
      <c r="H45" s="178"/>
    </row>
    <row r="46" spans="2:14">
      <c r="E46" s="177"/>
      <c r="H46" s="178"/>
    </row>
    <row r="47" spans="2:14">
      <c r="E47" s="177"/>
      <c r="H47" s="178"/>
    </row>
    <row r="48" spans="2:14">
      <c r="E48" s="177"/>
      <c r="H48" s="178"/>
    </row>
    <row r="49" spans="5:8">
      <c r="E49" s="177"/>
      <c r="H49" s="178"/>
    </row>
    <row r="50" spans="5:8">
      <c r="E50" s="177"/>
    </row>
    <row r="64" spans="5:8">
      <c r="E64" s="167"/>
      <c r="F64" s="167"/>
    </row>
    <row r="65" spans="1:6">
      <c r="A65" s="168"/>
      <c r="B65" s="167"/>
      <c r="C65" s="167"/>
      <c r="D65" s="167"/>
      <c r="E65" s="167"/>
      <c r="F65" s="167"/>
    </row>
    <row r="66" spans="1:6">
      <c r="A66" s="168"/>
      <c r="B66" s="167"/>
      <c r="C66" s="167"/>
      <c r="D66" s="167"/>
      <c r="E66" s="167"/>
      <c r="F66" s="167"/>
    </row>
    <row r="67" spans="1:6">
      <c r="A67" s="168"/>
      <c r="B67" s="167"/>
      <c r="C67" s="167"/>
      <c r="D67" s="167"/>
      <c r="E67" s="167"/>
      <c r="F67" s="167"/>
    </row>
    <row r="68" spans="1:6">
      <c r="A68" s="169"/>
      <c r="B68" s="167"/>
      <c r="C68" s="167"/>
      <c r="D68" s="167"/>
      <c r="E68" s="167"/>
      <c r="F68" s="167"/>
    </row>
    <row r="69" spans="1:6">
      <c r="A69" s="168"/>
      <c r="B69" s="167"/>
      <c r="C69" s="167"/>
      <c r="D69" s="167"/>
      <c r="E69" s="167"/>
      <c r="F69" s="167"/>
    </row>
    <row r="70" spans="1:6">
      <c r="A70" s="168"/>
      <c r="B70" s="167"/>
      <c r="C70" s="167"/>
      <c r="D70" s="167"/>
      <c r="E70" s="167"/>
      <c r="F70" s="167"/>
    </row>
    <row r="71" spans="1:6">
      <c r="A71" s="168"/>
      <c r="B71" s="167"/>
      <c r="C71" s="167"/>
      <c r="D71" s="167"/>
      <c r="E71" s="167"/>
      <c r="F71" s="167"/>
    </row>
    <row r="72" spans="1:6">
      <c r="A72" s="168"/>
      <c r="B72" s="167"/>
      <c r="C72" s="167"/>
      <c r="D72" s="167"/>
      <c r="E72" s="167"/>
      <c r="F72" s="167"/>
    </row>
    <row r="73" spans="1:6">
      <c r="A73" s="168"/>
      <c r="B73" s="167"/>
      <c r="C73" s="167"/>
      <c r="D73" s="167"/>
      <c r="E73" s="167"/>
      <c r="F73" s="167"/>
    </row>
    <row r="74" spans="1:6">
      <c r="A74" s="168"/>
      <c r="B74" s="167"/>
      <c r="C74" s="167"/>
      <c r="D74" s="167"/>
      <c r="E74" s="167"/>
      <c r="F74" s="167"/>
    </row>
    <row r="75" spans="1:6">
      <c r="A75" s="168"/>
      <c r="B75" s="167"/>
      <c r="C75" s="167"/>
      <c r="D75" s="167"/>
      <c r="E75" s="167"/>
      <c r="F75" s="167"/>
    </row>
    <row r="76" spans="1:6">
      <c r="A76" s="168"/>
      <c r="B76" s="167"/>
      <c r="C76" s="167"/>
      <c r="D76" s="167"/>
    </row>
    <row r="77" spans="1:6">
      <c r="E77" s="167"/>
      <c r="F77" s="167"/>
    </row>
    <row r="78" spans="1:6">
      <c r="A78" s="168"/>
      <c r="B78" s="167"/>
      <c r="C78" s="167"/>
      <c r="D78" s="167"/>
      <c r="E78" s="167"/>
      <c r="F78" s="167"/>
    </row>
    <row r="79" spans="1:6">
      <c r="A79" s="168"/>
      <c r="B79" s="167"/>
      <c r="C79" s="167"/>
      <c r="D79" s="167"/>
      <c r="E79" s="167"/>
      <c r="F79" s="167"/>
    </row>
    <row r="80" spans="1:6">
      <c r="A80" s="168"/>
      <c r="B80" s="167"/>
      <c r="C80" s="167"/>
      <c r="D80" s="167"/>
    </row>
  </sheetData>
  <sortState xmlns:xlrd2="http://schemas.microsoft.com/office/spreadsheetml/2017/richdata2" ref="X4:Y16">
    <sortCondition descending="1" ref="Y4:Y16"/>
  </sortState>
  <mergeCells count="2">
    <mergeCell ref="A24:S24"/>
    <mergeCell ref="A25:S25"/>
  </mergeCells>
  <pageMargins left="0.27" right="0.27" top="0.55000000000000004" bottom="0.32" header="0.21" footer="0.22"/>
  <pageSetup scale="70" orientation="landscape" r:id="rId1"/>
  <headerFooter alignWithMargins="0"/>
  <ignoredErrors>
    <ignoredError sqref="I19:R1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L102"/>
  <sheetViews>
    <sheetView zoomScaleNormal="100" workbookViewId="0">
      <pane ySplit="3" topLeftCell="A62" activePane="bottomLeft" state="frozen"/>
      <selection pane="bottomLeft" activeCell="B70" sqref="B70"/>
    </sheetView>
  </sheetViews>
  <sheetFormatPr defaultColWidth="9.140625" defaultRowHeight="15"/>
  <cols>
    <col min="1" max="1" width="29.140625" style="101" customWidth="1"/>
    <col min="2" max="2" width="21.7109375" style="101" bestFit="1" customWidth="1"/>
    <col min="3" max="4" width="15.7109375" style="101" bestFit="1" customWidth="1"/>
    <col min="5" max="6" width="15.7109375" style="186" bestFit="1" customWidth="1"/>
    <col min="7" max="7" width="15.7109375" style="101" bestFit="1" customWidth="1"/>
    <col min="8" max="16384" width="9.140625" style="101"/>
  </cols>
  <sheetData>
    <row r="1" spans="1:12" ht="18.75">
      <c r="A1" s="245" t="s">
        <v>140</v>
      </c>
    </row>
    <row r="2" spans="1:12" ht="6" customHeight="1"/>
    <row r="3" spans="1:12" s="180" customFormat="1" ht="17.25">
      <c r="A3" s="340" t="s">
        <v>450</v>
      </c>
      <c r="B3" s="340" t="s">
        <v>141</v>
      </c>
      <c r="C3" s="341">
        <v>2019</v>
      </c>
      <c r="D3" s="341">
        <v>2020</v>
      </c>
      <c r="E3" s="341">
        <v>2021</v>
      </c>
      <c r="F3" s="341">
        <v>2022</v>
      </c>
      <c r="G3" s="341">
        <v>2023</v>
      </c>
      <c r="I3" s="104"/>
      <c r="L3" s="104"/>
    </row>
    <row r="4" spans="1:12">
      <c r="A4" s="181" t="s">
        <v>142</v>
      </c>
      <c r="B4" s="181" t="s">
        <v>143</v>
      </c>
      <c r="C4" s="181">
        <v>215578</v>
      </c>
      <c r="D4" s="181">
        <v>276255</v>
      </c>
      <c r="E4" s="187">
        <v>264719</v>
      </c>
      <c r="F4" s="186">
        <v>31170.597300000001</v>
      </c>
      <c r="G4" s="256">
        <v>0</v>
      </c>
    </row>
    <row r="5" spans="1:12">
      <c r="A5" s="181" t="s">
        <v>144</v>
      </c>
      <c r="B5" s="181" t="s">
        <v>145</v>
      </c>
      <c r="C5" s="181">
        <v>91303</v>
      </c>
      <c r="D5" s="181">
        <v>62879</v>
      </c>
      <c r="E5" s="187">
        <v>89983</v>
      </c>
      <c r="F5" s="186">
        <v>-14688.2058</v>
      </c>
      <c r="G5" s="187">
        <v>22143</v>
      </c>
    </row>
    <row r="6" spans="1:12">
      <c r="A6" s="181" t="s">
        <v>146</v>
      </c>
      <c r="B6" s="181" t="s">
        <v>147</v>
      </c>
      <c r="C6" s="181">
        <v>29103</v>
      </c>
      <c r="D6" s="181">
        <v>26782</v>
      </c>
      <c r="E6" s="187">
        <v>28117</v>
      </c>
      <c r="F6" s="186">
        <v>27959.446</v>
      </c>
      <c r="G6" s="187">
        <v>40201</v>
      </c>
    </row>
    <row r="7" spans="1:12">
      <c r="A7" s="181" t="s">
        <v>142</v>
      </c>
      <c r="B7" s="181" t="s">
        <v>148</v>
      </c>
      <c r="C7" s="181">
        <v>436666</v>
      </c>
      <c r="D7" s="181">
        <v>110180</v>
      </c>
      <c r="E7" s="187">
        <v>4129</v>
      </c>
      <c r="F7" s="186">
        <v>46269.546199999997</v>
      </c>
      <c r="G7" s="187">
        <v>57417</v>
      </c>
    </row>
    <row r="8" spans="1:12">
      <c r="A8" s="181" t="s">
        <v>149</v>
      </c>
      <c r="B8" s="181" t="s">
        <v>150</v>
      </c>
      <c r="C8" s="181">
        <v>86240</v>
      </c>
      <c r="D8" s="181">
        <v>56671</v>
      </c>
      <c r="E8" s="187">
        <v>87518</v>
      </c>
      <c r="F8" s="186">
        <v>58379.9594</v>
      </c>
      <c r="G8" s="187">
        <v>60293.380000000012</v>
      </c>
    </row>
    <row r="9" spans="1:12">
      <c r="A9" s="181" t="s">
        <v>149</v>
      </c>
      <c r="B9" s="181" t="s">
        <v>151</v>
      </c>
      <c r="C9" s="181">
        <v>22359</v>
      </c>
      <c r="D9" s="181">
        <v>17229</v>
      </c>
      <c r="E9" s="187">
        <v>12713</v>
      </c>
      <c r="F9" s="186">
        <v>60273.281799999997</v>
      </c>
      <c r="G9" s="187">
        <v>63969.5</v>
      </c>
    </row>
    <row r="10" spans="1:12">
      <c r="A10" s="181" t="s">
        <v>144</v>
      </c>
      <c r="B10" s="181" t="s">
        <v>152</v>
      </c>
      <c r="C10" s="181">
        <v>81943</v>
      </c>
      <c r="D10" s="181">
        <v>86814</v>
      </c>
      <c r="E10" s="187">
        <v>94799</v>
      </c>
      <c r="F10" s="186">
        <v>91238.046499999997</v>
      </c>
      <c r="G10" s="187">
        <v>74681</v>
      </c>
    </row>
    <row r="11" spans="1:12">
      <c r="A11" s="181" t="s">
        <v>146</v>
      </c>
      <c r="B11" s="181" t="s">
        <v>153</v>
      </c>
      <c r="C11" s="181">
        <v>709426</v>
      </c>
      <c r="D11" s="181">
        <v>391797</v>
      </c>
      <c r="E11" s="187">
        <v>261312</v>
      </c>
      <c r="F11" s="186">
        <v>171481.12530000001</v>
      </c>
      <c r="G11" s="187">
        <v>85426.5</v>
      </c>
    </row>
    <row r="12" spans="1:12">
      <c r="A12" s="181" t="s">
        <v>154</v>
      </c>
      <c r="B12" s="181" t="s">
        <v>155</v>
      </c>
      <c r="C12" s="181">
        <v>42083</v>
      </c>
      <c r="D12" s="181">
        <v>39667</v>
      </c>
      <c r="E12" s="187">
        <v>36202</v>
      </c>
      <c r="F12" s="186">
        <v>35677.423199999997</v>
      </c>
      <c r="G12" s="187">
        <v>106739</v>
      </c>
    </row>
    <row r="13" spans="1:12">
      <c r="A13" s="181" t="s">
        <v>144</v>
      </c>
      <c r="B13" s="181" t="s">
        <v>156</v>
      </c>
      <c r="C13" s="181">
        <v>108564</v>
      </c>
      <c r="D13" s="181">
        <v>97552</v>
      </c>
      <c r="E13" s="187">
        <v>84159</v>
      </c>
      <c r="F13" s="186">
        <v>97923.563899999994</v>
      </c>
      <c r="G13" s="187">
        <v>112597.54999999996</v>
      </c>
    </row>
    <row r="14" spans="1:12">
      <c r="A14" s="181" t="s">
        <v>157</v>
      </c>
      <c r="B14" s="181" t="s">
        <v>158</v>
      </c>
      <c r="C14" s="181">
        <v>122342</v>
      </c>
      <c r="D14" s="181">
        <v>123847</v>
      </c>
      <c r="E14" s="187">
        <v>130099</v>
      </c>
      <c r="F14" s="186">
        <v>147135.60010000001</v>
      </c>
      <c r="G14" s="187">
        <v>131500.5</v>
      </c>
    </row>
    <row r="15" spans="1:12">
      <c r="A15" s="181" t="s">
        <v>159</v>
      </c>
      <c r="B15" s="181" t="s">
        <v>160</v>
      </c>
      <c r="C15" s="181">
        <v>23087</v>
      </c>
      <c r="D15" s="181">
        <v>113812</v>
      </c>
      <c r="E15" s="187">
        <v>69288</v>
      </c>
      <c r="F15" s="186">
        <v>51366.040699999998</v>
      </c>
      <c r="G15" s="187">
        <v>133142.45000000039</v>
      </c>
    </row>
    <row r="16" spans="1:12">
      <c r="A16" s="181" t="s">
        <v>159</v>
      </c>
      <c r="B16" s="181" t="s">
        <v>161</v>
      </c>
      <c r="C16" s="181">
        <v>132028</v>
      </c>
      <c r="D16" s="181">
        <v>298503</v>
      </c>
      <c r="E16" s="187">
        <v>169018</v>
      </c>
      <c r="F16" s="186">
        <v>262471.66019999998</v>
      </c>
      <c r="G16" s="187">
        <v>143798.5</v>
      </c>
    </row>
    <row r="17" spans="1:7">
      <c r="A17" s="181" t="s">
        <v>149</v>
      </c>
      <c r="B17" s="181" t="s">
        <v>162</v>
      </c>
      <c r="C17" s="181">
        <v>25689</v>
      </c>
      <c r="D17" s="181">
        <v>0</v>
      </c>
      <c r="E17" s="187">
        <v>0</v>
      </c>
      <c r="F17" s="186">
        <v>37816.43</v>
      </c>
      <c r="G17" s="187">
        <v>193050.5</v>
      </c>
    </row>
    <row r="18" spans="1:7">
      <c r="A18" s="181" t="s">
        <v>144</v>
      </c>
      <c r="B18" s="181" t="s">
        <v>163</v>
      </c>
      <c r="C18" s="181">
        <v>411339</v>
      </c>
      <c r="D18" s="181">
        <v>371864</v>
      </c>
      <c r="E18" s="187">
        <v>433073</v>
      </c>
      <c r="F18" s="186">
        <v>181886.69519999999</v>
      </c>
      <c r="G18" s="187">
        <v>298742</v>
      </c>
    </row>
    <row r="19" spans="1:7">
      <c r="A19" s="181" t="s">
        <v>154</v>
      </c>
      <c r="B19" s="181" t="s">
        <v>164</v>
      </c>
      <c r="C19" s="181">
        <v>742162</v>
      </c>
      <c r="D19" s="181">
        <v>740132</v>
      </c>
      <c r="E19" s="187">
        <v>537052</v>
      </c>
      <c r="F19" s="186">
        <v>672318.89249999996</v>
      </c>
      <c r="G19" s="187">
        <v>520736.5</v>
      </c>
    </row>
    <row r="20" spans="1:7">
      <c r="A20" s="181" t="s">
        <v>149</v>
      </c>
      <c r="B20" s="181" t="s">
        <v>165</v>
      </c>
      <c r="C20" s="181">
        <v>423740</v>
      </c>
      <c r="D20" s="181">
        <v>417485</v>
      </c>
      <c r="E20" s="187">
        <v>419033</v>
      </c>
      <c r="F20" s="186">
        <v>375117.12790000002</v>
      </c>
      <c r="G20" s="187">
        <v>528350.5</v>
      </c>
    </row>
    <row r="21" spans="1:7">
      <c r="A21" s="181" t="s">
        <v>146</v>
      </c>
      <c r="B21" s="181" t="s">
        <v>166</v>
      </c>
      <c r="C21" s="181">
        <v>433593</v>
      </c>
      <c r="D21" s="181">
        <v>460445</v>
      </c>
      <c r="E21" s="187">
        <v>621418</v>
      </c>
      <c r="F21" s="186">
        <v>549087.40560000006</v>
      </c>
      <c r="G21" s="187">
        <v>605693.5</v>
      </c>
    </row>
    <row r="22" spans="1:7">
      <c r="A22" s="181" t="s">
        <v>146</v>
      </c>
      <c r="B22" s="181" t="s">
        <v>167</v>
      </c>
      <c r="C22" s="181">
        <v>573171</v>
      </c>
      <c r="D22" s="181">
        <v>564146</v>
      </c>
      <c r="E22" s="187">
        <v>648386</v>
      </c>
      <c r="F22" s="186">
        <v>690804.08570000005</v>
      </c>
      <c r="G22" s="187">
        <v>623182.9900000015</v>
      </c>
    </row>
    <row r="23" spans="1:7">
      <c r="A23" s="181" t="s">
        <v>149</v>
      </c>
      <c r="B23" s="181" t="s">
        <v>168</v>
      </c>
      <c r="C23" s="181">
        <v>675711</v>
      </c>
      <c r="D23" s="181">
        <v>798453</v>
      </c>
      <c r="E23" s="187">
        <v>690752</v>
      </c>
      <c r="F23" s="186">
        <v>679356.64720000001</v>
      </c>
      <c r="G23" s="187">
        <v>686802.5</v>
      </c>
    </row>
    <row r="24" spans="1:7">
      <c r="A24" s="181" t="s">
        <v>169</v>
      </c>
      <c r="B24" s="181" t="s">
        <v>170</v>
      </c>
      <c r="C24" s="181">
        <v>518872</v>
      </c>
      <c r="D24" s="181">
        <v>663968</v>
      </c>
      <c r="E24" s="187">
        <v>703694</v>
      </c>
      <c r="F24" s="186">
        <v>875699.14780000004</v>
      </c>
      <c r="G24" s="187">
        <v>764248</v>
      </c>
    </row>
    <row r="25" spans="1:7">
      <c r="A25" s="181" t="s">
        <v>169</v>
      </c>
      <c r="B25" s="181" t="s">
        <v>171</v>
      </c>
      <c r="C25" s="181">
        <v>1343568</v>
      </c>
      <c r="D25" s="181">
        <v>1125091</v>
      </c>
      <c r="E25" s="187">
        <v>1005211</v>
      </c>
      <c r="F25" s="186">
        <v>1123866.7309000001</v>
      </c>
      <c r="G25" s="187">
        <v>1008041.5</v>
      </c>
    </row>
    <row r="26" spans="1:7">
      <c r="A26" s="181" t="s">
        <v>149</v>
      </c>
      <c r="B26" s="181" t="s">
        <v>172</v>
      </c>
      <c r="C26" s="181">
        <v>1199232</v>
      </c>
      <c r="D26" s="181">
        <v>956371</v>
      </c>
      <c r="E26" s="187">
        <v>1071241</v>
      </c>
      <c r="F26" s="186">
        <v>1054064.3602</v>
      </c>
      <c r="G26" s="187">
        <v>1049616.5</v>
      </c>
    </row>
    <row r="27" spans="1:7">
      <c r="A27" s="181" t="s">
        <v>142</v>
      </c>
      <c r="B27" s="181" t="s">
        <v>173</v>
      </c>
      <c r="C27" s="181">
        <v>443387</v>
      </c>
      <c r="D27" s="181">
        <v>4390636</v>
      </c>
      <c r="E27" s="187">
        <v>418010</v>
      </c>
      <c r="F27" s="186">
        <v>5550008.5082</v>
      </c>
      <c r="G27" s="187">
        <v>1084977.5</v>
      </c>
    </row>
    <row r="28" spans="1:7">
      <c r="A28" s="181" t="s">
        <v>169</v>
      </c>
      <c r="B28" s="181" t="s">
        <v>174</v>
      </c>
      <c r="C28" s="181">
        <v>1237767</v>
      </c>
      <c r="D28" s="181">
        <v>963718</v>
      </c>
      <c r="E28" s="187">
        <v>1740550</v>
      </c>
      <c r="F28" s="186">
        <v>1062093.1931</v>
      </c>
      <c r="G28" s="187">
        <v>1290501</v>
      </c>
    </row>
    <row r="29" spans="1:7">
      <c r="A29" s="181" t="s">
        <v>175</v>
      </c>
      <c r="B29" s="181" t="s">
        <v>176</v>
      </c>
      <c r="C29" s="181">
        <v>1972702</v>
      </c>
      <c r="D29" s="181">
        <v>1736157</v>
      </c>
      <c r="E29" s="187">
        <v>1395903</v>
      </c>
      <c r="F29" s="186">
        <v>1422122.0538999999</v>
      </c>
      <c r="G29" s="187">
        <v>1869750.5</v>
      </c>
    </row>
    <row r="30" spans="1:7">
      <c r="A30" s="181" t="s">
        <v>157</v>
      </c>
      <c r="B30" s="181" t="s">
        <v>177</v>
      </c>
      <c r="C30" s="181">
        <v>1498079</v>
      </c>
      <c r="D30" s="181">
        <v>976127</v>
      </c>
      <c r="E30" s="187">
        <v>1662018</v>
      </c>
      <c r="F30" s="186">
        <v>1794443.4733</v>
      </c>
      <c r="G30" s="187">
        <v>2099561.5</v>
      </c>
    </row>
    <row r="31" spans="1:7">
      <c r="A31" s="181" t="s">
        <v>146</v>
      </c>
      <c r="B31" s="181" t="s">
        <v>178</v>
      </c>
      <c r="C31" s="181">
        <v>3698190</v>
      </c>
      <c r="D31" s="181">
        <v>3470656</v>
      </c>
      <c r="E31" s="187">
        <v>2548483</v>
      </c>
      <c r="F31" s="186">
        <v>3042427.6486999998</v>
      </c>
      <c r="G31" s="187">
        <v>2171811.5</v>
      </c>
    </row>
    <row r="32" spans="1:7">
      <c r="A32" s="181" t="s">
        <v>179</v>
      </c>
      <c r="B32" s="181" t="s">
        <v>180</v>
      </c>
      <c r="C32" s="181">
        <v>1305518</v>
      </c>
      <c r="D32" s="181">
        <v>1066181</v>
      </c>
      <c r="E32" s="187">
        <v>462057</v>
      </c>
      <c r="F32" s="186">
        <v>1145831.0793000001</v>
      </c>
      <c r="G32" s="187">
        <v>2316362</v>
      </c>
    </row>
    <row r="33" spans="1:7">
      <c r="A33" s="181" t="s">
        <v>149</v>
      </c>
      <c r="B33" s="181" t="s">
        <v>181</v>
      </c>
      <c r="C33" s="181">
        <v>1971459</v>
      </c>
      <c r="D33" s="181">
        <v>1885081</v>
      </c>
      <c r="E33" s="187">
        <v>1913479</v>
      </c>
      <c r="F33" s="186">
        <v>1781759.9763</v>
      </c>
      <c r="G33" s="187">
        <v>2339580</v>
      </c>
    </row>
    <row r="34" spans="1:7">
      <c r="A34" s="181" t="s">
        <v>146</v>
      </c>
      <c r="B34" s="181" t="s">
        <v>146</v>
      </c>
      <c r="C34" s="181">
        <v>2656838</v>
      </c>
      <c r="D34" s="181">
        <v>2340670</v>
      </c>
      <c r="E34" s="187">
        <v>2492464</v>
      </c>
      <c r="F34" s="186">
        <v>2232962.9367</v>
      </c>
      <c r="G34" s="187">
        <v>2350410.5</v>
      </c>
    </row>
    <row r="35" spans="1:7">
      <c r="A35" s="181" t="s">
        <v>157</v>
      </c>
      <c r="B35" s="181" t="s">
        <v>182</v>
      </c>
      <c r="C35" s="181">
        <v>1013810</v>
      </c>
      <c r="D35" s="181">
        <v>1276023</v>
      </c>
      <c r="E35" s="187">
        <v>1149467</v>
      </c>
      <c r="F35" s="186">
        <v>895842.49789999996</v>
      </c>
      <c r="G35" s="187">
        <v>2415985.5</v>
      </c>
    </row>
    <row r="36" spans="1:7">
      <c r="A36" s="181" t="s">
        <v>154</v>
      </c>
      <c r="B36" s="181" t="s">
        <v>183</v>
      </c>
      <c r="C36" s="181">
        <v>1911010</v>
      </c>
      <c r="D36" s="181">
        <v>2425481</v>
      </c>
      <c r="E36" s="187">
        <v>3397606</v>
      </c>
      <c r="F36" s="186">
        <v>2318097.3568000002</v>
      </c>
      <c r="G36" s="187">
        <v>3000147.0599999898</v>
      </c>
    </row>
    <row r="37" spans="1:7">
      <c r="A37" s="181" t="s">
        <v>146</v>
      </c>
      <c r="B37" s="181" t="s">
        <v>184</v>
      </c>
      <c r="C37" s="181">
        <v>3249660</v>
      </c>
      <c r="D37" s="181">
        <v>2467141</v>
      </c>
      <c r="E37" s="187">
        <v>1873494</v>
      </c>
      <c r="F37" s="186">
        <v>2431150.9152000002</v>
      </c>
      <c r="G37" s="187">
        <v>3166745.5</v>
      </c>
    </row>
    <row r="38" spans="1:7">
      <c r="A38" s="181" t="s">
        <v>179</v>
      </c>
      <c r="B38" s="181" t="s">
        <v>185</v>
      </c>
      <c r="C38" s="181">
        <v>722932</v>
      </c>
      <c r="D38" s="181">
        <v>651168</v>
      </c>
      <c r="E38" s="187">
        <v>1031908</v>
      </c>
      <c r="F38" s="186">
        <v>1139687.8296000001</v>
      </c>
      <c r="G38" s="187">
        <v>3257843.5</v>
      </c>
    </row>
    <row r="39" spans="1:7">
      <c r="A39" s="181" t="s">
        <v>175</v>
      </c>
      <c r="B39" s="181" t="s">
        <v>186</v>
      </c>
      <c r="C39" s="181">
        <v>2039218</v>
      </c>
      <c r="D39" s="181">
        <v>2077580</v>
      </c>
      <c r="E39" s="187">
        <v>2037737</v>
      </c>
      <c r="F39" s="186">
        <v>1948294.2198000001</v>
      </c>
      <c r="G39" s="187">
        <v>3269581</v>
      </c>
    </row>
    <row r="40" spans="1:7">
      <c r="A40" s="181" t="s">
        <v>179</v>
      </c>
      <c r="B40" s="181" t="s">
        <v>187</v>
      </c>
      <c r="C40" s="181">
        <v>2165825</v>
      </c>
      <c r="D40" s="181">
        <v>2697368</v>
      </c>
      <c r="E40" s="187">
        <v>3852114</v>
      </c>
      <c r="F40" s="186">
        <v>3411226.4029000001</v>
      </c>
      <c r="G40" s="187">
        <v>3312089.4399999902</v>
      </c>
    </row>
    <row r="41" spans="1:7">
      <c r="A41" s="181" t="s">
        <v>142</v>
      </c>
      <c r="B41" s="181" t="s">
        <v>188</v>
      </c>
      <c r="C41" s="181">
        <v>2351857</v>
      </c>
      <c r="D41" s="181">
        <v>4492830</v>
      </c>
      <c r="E41" s="187">
        <v>13056230</v>
      </c>
      <c r="F41" s="186">
        <v>4460802.6261</v>
      </c>
      <c r="G41" s="187">
        <v>3432809.5</v>
      </c>
    </row>
    <row r="42" spans="1:7">
      <c r="A42" s="181" t="s">
        <v>175</v>
      </c>
      <c r="B42" s="181" t="s">
        <v>189</v>
      </c>
      <c r="C42" s="181">
        <v>2922853</v>
      </c>
      <c r="D42" s="181">
        <v>3083783</v>
      </c>
      <c r="E42" s="187">
        <v>3716621</v>
      </c>
      <c r="F42" s="186">
        <v>3077437.7009999999</v>
      </c>
      <c r="G42" s="187">
        <v>3854002.1200000616</v>
      </c>
    </row>
    <row r="43" spans="1:7">
      <c r="A43" s="181" t="s">
        <v>179</v>
      </c>
      <c r="B43" s="181" t="s">
        <v>190</v>
      </c>
      <c r="C43" s="181">
        <v>4418320</v>
      </c>
      <c r="D43" s="181">
        <v>6084261</v>
      </c>
      <c r="E43" s="187">
        <v>6169855</v>
      </c>
      <c r="F43" s="186">
        <v>6922487.5104</v>
      </c>
      <c r="G43" s="187">
        <v>4252407.5</v>
      </c>
    </row>
    <row r="44" spans="1:7" ht="17.25">
      <c r="A44" s="181" t="s">
        <v>191</v>
      </c>
      <c r="B44" s="181" t="s">
        <v>139</v>
      </c>
      <c r="C44" s="181">
        <v>4720584</v>
      </c>
      <c r="D44" s="181">
        <v>5039768</v>
      </c>
      <c r="E44" s="187">
        <v>4911421</v>
      </c>
      <c r="F44" s="186">
        <v>5165002</v>
      </c>
      <c r="G44" s="256">
        <v>4484226.2300000098</v>
      </c>
    </row>
    <row r="45" spans="1:7">
      <c r="A45" s="181" t="s">
        <v>154</v>
      </c>
      <c r="B45" s="181" t="s">
        <v>192</v>
      </c>
      <c r="C45" s="181">
        <v>8183285</v>
      </c>
      <c r="D45" s="181">
        <v>6293622</v>
      </c>
      <c r="E45" s="187">
        <v>5710500</v>
      </c>
      <c r="F45" s="186">
        <v>7792659.9209000003</v>
      </c>
      <c r="G45" s="187">
        <v>4567539</v>
      </c>
    </row>
    <row r="46" spans="1:7">
      <c r="A46" s="181" t="s">
        <v>159</v>
      </c>
      <c r="B46" s="181" t="s">
        <v>193</v>
      </c>
      <c r="C46" s="181">
        <v>5099313</v>
      </c>
      <c r="D46" s="181">
        <v>8450461</v>
      </c>
      <c r="E46" s="187">
        <v>14689312</v>
      </c>
      <c r="F46" s="186">
        <v>4348466.6549000004</v>
      </c>
      <c r="G46" s="187">
        <v>5003006.2299999986</v>
      </c>
    </row>
    <row r="47" spans="1:7">
      <c r="A47" s="181" t="s">
        <v>154</v>
      </c>
      <c r="B47" s="181" t="s">
        <v>194</v>
      </c>
      <c r="C47" s="181">
        <v>5723325</v>
      </c>
      <c r="D47" s="181">
        <v>4701192</v>
      </c>
      <c r="E47" s="187">
        <v>5331360</v>
      </c>
      <c r="F47" s="186">
        <v>5449208.1135</v>
      </c>
      <c r="G47" s="187">
        <v>5009703.5</v>
      </c>
    </row>
    <row r="48" spans="1:7">
      <c r="A48" s="181" t="s">
        <v>179</v>
      </c>
      <c r="B48" s="181" t="s">
        <v>195</v>
      </c>
      <c r="C48" s="181">
        <v>5777371</v>
      </c>
      <c r="D48" s="181">
        <v>5192007</v>
      </c>
      <c r="E48" s="187">
        <v>5039328</v>
      </c>
      <c r="F48" s="186">
        <v>5899444.9244999997</v>
      </c>
      <c r="G48" s="187">
        <v>5391461</v>
      </c>
    </row>
    <row r="49" spans="1:7">
      <c r="A49" s="181" t="s">
        <v>157</v>
      </c>
      <c r="B49" s="181" t="s">
        <v>196</v>
      </c>
      <c r="C49" s="181">
        <v>4325289</v>
      </c>
      <c r="D49" s="181">
        <v>4794544</v>
      </c>
      <c r="E49" s="187">
        <v>5581433</v>
      </c>
      <c r="F49" s="186">
        <v>6065576.3179000001</v>
      </c>
      <c r="G49" s="187">
        <v>5396875</v>
      </c>
    </row>
    <row r="50" spans="1:7">
      <c r="A50" s="181" t="s">
        <v>154</v>
      </c>
      <c r="B50" s="181" t="s">
        <v>197</v>
      </c>
      <c r="C50" s="181">
        <v>4636585</v>
      </c>
      <c r="D50" s="181">
        <v>4084647</v>
      </c>
      <c r="E50" s="187">
        <v>5192557</v>
      </c>
      <c r="F50" s="186">
        <v>4783793.5384999998</v>
      </c>
      <c r="G50" s="187">
        <v>5557386</v>
      </c>
    </row>
    <row r="51" spans="1:7">
      <c r="A51" s="181" t="s">
        <v>175</v>
      </c>
      <c r="B51" s="181" t="s">
        <v>198</v>
      </c>
      <c r="C51" s="181">
        <v>5608712</v>
      </c>
      <c r="D51" s="181">
        <v>5651060</v>
      </c>
      <c r="E51" s="187">
        <v>5009376</v>
      </c>
      <c r="F51" s="186">
        <v>5810701.2675999999</v>
      </c>
      <c r="G51" s="187">
        <v>5692203.5</v>
      </c>
    </row>
    <row r="52" spans="1:7">
      <c r="A52" s="181" t="s">
        <v>154</v>
      </c>
      <c r="B52" s="181" t="s">
        <v>199</v>
      </c>
      <c r="C52" s="181">
        <v>4070365</v>
      </c>
      <c r="D52" s="181">
        <v>16903087</v>
      </c>
      <c r="E52" s="187">
        <v>14853092</v>
      </c>
      <c r="F52" s="186">
        <v>5983807.7274000002</v>
      </c>
      <c r="G52" s="187">
        <v>5838411.4299999326</v>
      </c>
    </row>
    <row r="53" spans="1:7">
      <c r="A53" s="181" t="s">
        <v>179</v>
      </c>
      <c r="B53" s="181" t="s">
        <v>200</v>
      </c>
      <c r="C53" s="181">
        <v>5823872</v>
      </c>
      <c r="D53" s="181">
        <v>5113491</v>
      </c>
      <c r="E53" s="187">
        <v>4659063</v>
      </c>
      <c r="F53" s="186">
        <v>5513168.8964999998</v>
      </c>
      <c r="G53" s="187">
        <v>5950107</v>
      </c>
    </row>
    <row r="54" spans="1:7">
      <c r="A54" s="181" t="s">
        <v>175</v>
      </c>
      <c r="B54" s="181" t="s">
        <v>201</v>
      </c>
      <c r="C54" s="181">
        <v>6514202</v>
      </c>
      <c r="D54" s="181">
        <v>6261922</v>
      </c>
      <c r="E54" s="187">
        <v>6000359</v>
      </c>
      <c r="F54" s="186">
        <v>7036928.1808000002</v>
      </c>
      <c r="G54" s="187">
        <v>7907753.5</v>
      </c>
    </row>
    <row r="55" spans="1:7">
      <c r="A55" s="181" t="s">
        <v>144</v>
      </c>
      <c r="B55" s="181" t="s">
        <v>202</v>
      </c>
      <c r="C55" s="181">
        <v>6144027</v>
      </c>
      <c r="D55" s="181">
        <v>14303365</v>
      </c>
      <c r="E55" s="187">
        <v>16049035</v>
      </c>
      <c r="F55" s="186">
        <v>7765624.3823999995</v>
      </c>
      <c r="G55" s="187">
        <v>8042364</v>
      </c>
    </row>
    <row r="56" spans="1:7">
      <c r="A56" s="181" t="s">
        <v>154</v>
      </c>
      <c r="B56" s="181" t="s">
        <v>203</v>
      </c>
      <c r="C56" s="181">
        <v>7867962</v>
      </c>
      <c r="D56" s="181">
        <v>8134508</v>
      </c>
      <c r="E56" s="187">
        <v>8408978</v>
      </c>
      <c r="F56" s="186">
        <v>8683081.6220999993</v>
      </c>
      <c r="G56" s="187">
        <v>8168663</v>
      </c>
    </row>
    <row r="57" spans="1:7">
      <c r="A57" s="181" t="s">
        <v>154</v>
      </c>
      <c r="B57" s="181" t="s">
        <v>204</v>
      </c>
      <c r="C57" s="181">
        <v>7836471</v>
      </c>
      <c r="D57" s="181">
        <v>7947325</v>
      </c>
      <c r="E57" s="187">
        <v>9193512</v>
      </c>
      <c r="F57" s="186">
        <v>5682700.5829999996</v>
      </c>
      <c r="G57" s="187">
        <v>9150754.3800000641</v>
      </c>
    </row>
    <row r="58" spans="1:7">
      <c r="A58" s="181" t="s">
        <v>142</v>
      </c>
      <c r="B58" s="181" t="s">
        <v>205</v>
      </c>
      <c r="C58" s="181">
        <v>10581994</v>
      </c>
      <c r="D58" s="181">
        <v>10698904</v>
      </c>
      <c r="E58" s="187">
        <v>10319617</v>
      </c>
      <c r="F58" s="186">
        <v>12464622.6885</v>
      </c>
      <c r="G58" s="187">
        <v>12037553</v>
      </c>
    </row>
    <row r="59" spans="1:7">
      <c r="A59" s="181" t="s">
        <v>206</v>
      </c>
      <c r="B59" s="181" t="s">
        <v>207</v>
      </c>
      <c r="C59" s="181">
        <v>14260246</v>
      </c>
      <c r="D59" s="181">
        <v>12695998</v>
      </c>
      <c r="E59" s="187">
        <v>13051782</v>
      </c>
      <c r="F59" s="186">
        <v>11804995.7031</v>
      </c>
      <c r="G59" s="187">
        <v>12895392</v>
      </c>
    </row>
    <row r="60" spans="1:7">
      <c r="A60" s="181" t="s">
        <v>169</v>
      </c>
      <c r="B60" s="181" t="s">
        <v>208</v>
      </c>
      <c r="C60" s="181">
        <v>12506487</v>
      </c>
      <c r="D60" s="181">
        <v>11856025</v>
      </c>
      <c r="E60" s="187">
        <v>12709844</v>
      </c>
      <c r="F60" s="186">
        <v>13301707.5688</v>
      </c>
      <c r="G60" s="187">
        <v>14818677</v>
      </c>
    </row>
    <row r="61" spans="1:7">
      <c r="A61" s="181" t="s">
        <v>206</v>
      </c>
      <c r="B61" s="181" t="s">
        <v>209</v>
      </c>
      <c r="C61" s="181">
        <v>13093069</v>
      </c>
      <c r="D61" s="181">
        <v>13279175</v>
      </c>
      <c r="E61" s="187">
        <v>14633601</v>
      </c>
      <c r="F61" s="186">
        <v>13463956.5835</v>
      </c>
      <c r="G61" s="187">
        <v>14898017</v>
      </c>
    </row>
    <row r="62" spans="1:7">
      <c r="A62" s="181" t="s">
        <v>154</v>
      </c>
      <c r="B62" s="181" t="s">
        <v>210</v>
      </c>
      <c r="C62" s="181">
        <v>29873134</v>
      </c>
      <c r="D62" s="181">
        <v>25120989</v>
      </c>
      <c r="E62" s="187">
        <v>20407286</v>
      </c>
      <c r="F62" s="186">
        <v>15515216.4551</v>
      </c>
      <c r="G62" s="187">
        <v>17822307.819998547</v>
      </c>
    </row>
    <row r="63" spans="1:7">
      <c r="A63" s="181" t="s">
        <v>144</v>
      </c>
      <c r="B63" s="181" t="s">
        <v>211</v>
      </c>
      <c r="C63" s="181">
        <v>26707470</v>
      </c>
      <c r="D63" s="181">
        <v>22221493</v>
      </c>
      <c r="E63" s="187">
        <v>19305375</v>
      </c>
      <c r="F63" s="186">
        <v>26898079.1413</v>
      </c>
      <c r="G63" s="187">
        <v>27828423.319999866</v>
      </c>
    </row>
    <row r="64" spans="1:7">
      <c r="A64" s="181" t="s">
        <v>91</v>
      </c>
      <c r="B64" s="181"/>
      <c r="C64" s="181">
        <v>11607301</v>
      </c>
      <c r="D64" s="181">
        <v>11601030</v>
      </c>
      <c r="E64" s="187">
        <v>12327352</v>
      </c>
      <c r="F64" s="111">
        <v>14614137</v>
      </c>
      <c r="G64" s="187">
        <v>14782774</v>
      </c>
    </row>
    <row r="65" spans="1:12" ht="17.25">
      <c r="A65" s="181" t="s">
        <v>212</v>
      </c>
      <c r="B65" s="181"/>
      <c r="C65" s="181">
        <v>17471914</v>
      </c>
      <c r="D65" s="181">
        <v>17792570</v>
      </c>
      <c r="E65" s="187">
        <v>25569582</v>
      </c>
      <c r="F65" s="186">
        <v>19718117</v>
      </c>
      <c r="G65" s="187">
        <v>21462730.459999956</v>
      </c>
    </row>
    <row r="66" spans="1:12">
      <c r="A66" s="181" t="s">
        <v>22</v>
      </c>
      <c r="B66" s="181"/>
      <c r="C66" s="181">
        <v>254958</v>
      </c>
      <c r="D66" s="181">
        <v>213881</v>
      </c>
      <c r="E66" s="187">
        <v>179587</v>
      </c>
      <c r="F66" s="111">
        <v>0</v>
      </c>
      <c r="G66" s="111">
        <v>0</v>
      </c>
    </row>
    <row r="67" spans="1:12">
      <c r="A67" s="182" t="s">
        <v>115</v>
      </c>
      <c r="B67" s="183"/>
      <c r="C67" s="188">
        <f t="shared" ref="C67:D67" si="0">SUM(C4:C66)</f>
        <v>262715160</v>
      </c>
      <c r="D67" s="188">
        <f t="shared" si="0"/>
        <v>278235868</v>
      </c>
      <c r="E67" s="188">
        <f>SUM(E4:E66)</f>
        <v>295513264</v>
      </c>
      <c r="F67" s="188">
        <f>SUM(F4:F66)</f>
        <v>265704347.8073</v>
      </c>
      <c r="G67" s="188">
        <f>SUM(G4:G66)</f>
        <v>275501267.85999846</v>
      </c>
      <c r="J67" s="101" t="s">
        <v>213</v>
      </c>
    </row>
    <row r="68" spans="1:12">
      <c r="B68" s="168"/>
      <c r="C68" s="184"/>
    </row>
    <row r="69" spans="1:12">
      <c r="A69" s="171" t="s">
        <v>31</v>
      </c>
      <c r="B69" s="185"/>
    </row>
    <row r="70" spans="1:12">
      <c r="A70" s="169" t="s">
        <v>467</v>
      </c>
      <c r="B70" s="169"/>
      <c r="C70" s="169"/>
      <c r="D70" s="169"/>
      <c r="E70" s="189"/>
      <c r="F70" s="189"/>
      <c r="G70" s="169"/>
      <c r="H70" s="169"/>
    </row>
    <row r="71" spans="1:12">
      <c r="A71" s="169" t="s">
        <v>214</v>
      </c>
      <c r="B71" s="169"/>
      <c r="C71" s="169"/>
      <c r="D71" s="169"/>
      <c r="E71" s="189"/>
      <c r="F71" s="189"/>
      <c r="G71" s="169"/>
      <c r="H71" s="169"/>
    </row>
    <row r="72" spans="1:12" ht="28.5" customHeight="1">
      <c r="A72" s="401" t="s">
        <v>215</v>
      </c>
      <c r="B72" s="401"/>
      <c r="C72" s="401"/>
      <c r="D72" s="401"/>
      <c r="E72" s="401"/>
      <c r="F72" s="401"/>
      <c r="G72" s="401"/>
      <c r="H72" s="172"/>
    </row>
    <row r="73" spans="1:12">
      <c r="A73" s="172"/>
      <c r="B73" s="172"/>
      <c r="C73" s="172"/>
      <c r="D73" s="172"/>
      <c r="E73" s="190"/>
      <c r="F73" s="190"/>
      <c r="G73" s="172"/>
      <c r="H73" s="172"/>
      <c r="L73" s="172"/>
    </row>
    <row r="75" spans="1:12">
      <c r="A75" s="171"/>
    </row>
    <row r="76" spans="1:12">
      <c r="A76" s="169"/>
    </row>
    <row r="102" spans="9:11">
      <c r="I102" s="172"/>
      <c r="J102" s="172"/>
      <c r="K102" s="172"/>
    </row>
  </sheetData>
  <sortState xmlns:xlrd2="http://schemas.microsoft.com/office/spreadsheetml/2017/richdata2" ref="A4:G64">
    <sortCondition ref="G4:G64"/>
  </sortState>
  <mergeCells count="1">
    <mergeCell ref="A72:G72"/>
  </mergeCells>
  <pageMargins left="0.7" right="0.7" top="0.75" bottom="0.75" header="0.3" footer="0.3"/>
  <pageSetup scale="30" fitToHeight="0"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N19"/>
  <sheetViews>
    <sheetView topLeftCell="B1" zoomScaleNormal="100" workbookViewId="0">
      <pane ySplit="3" topLeftCell="A4" activePane="bottomLeft" state="frozen"/>
      <selection pane="bottomLeft" activeCell="A3" sqref="A3:N14"/>
    </sheetView>
  </sheetViews>
  <sheetFormatPr defaultColWidth="9.140625" defaultRowHeight="15"/>
  <cols>
    <col min="1" max="1" width="38.7109375" style="101" customWidth="1"/>
    <col min="2" max="14" width="15.42578125" style="101" customWidth="1"/>
    <col min="15" max="16384" width="9.140625" style="101"/>
  </cols>
  <sheetData>
    <row r="1" spans="1:14" ht="18.75">
      <c r="A1" s="257" t="s">
        <v>216</v>
      </c>
      <c r="B1" s="257"/>
    </row>
    <row r="2" spans="1:14" ht="7.9" customHeight="1">
      <c r="A2" s="102"/>
      <c r="B2" s="103"/>
    </row>
    <row r="3" spans="1:14" ht="18">
      <c r="A3" s="342" t="s">
        <v>451</v>
      </c>
      <c r="B3" s="342">
        <v>2011</v>
      </c>
      <c r="C3" s="342">
        <v>2012</v>
      </c>
      <c r="D3" s="342">
        <v>2013</v>
      </c>
      <c r="E3" s="342">
        <v>2014</v>
      </c>
      <c r="F3" s="342">
        <v>2015</v>
      </c>
      <c r="G3" s="342">
        <v>2016</v>
      </c>
      <c r="H3" s="342">
        <v>2017</v>
      </c>
      <c r="I3" s="342">
        <v>2018</v>
      </c>
      <c r="J3" s="342">
        <v>2019</v>
      </c>
      <c r="K3" s="342">
        <v>2020</v>
      </c>
      <c r="L3" s="342">
        <v>2021</v>
      </c>
      <c r="M3" s="342">
        <v>2022</v>
      </c>
      <c r="N3" s="342">
        <v>2023</v>
      </c>
    </row>
    <row r="4" spans="1:14" ht="15.75">
      <c r="A4" s="102" t="s">
        <v>217</v>
      </c>
      <c r="B4" s="105">
        <v>121317883.59999999</v>
      </c>
      <c r="C4" s="105">
        <v>115404913</v>
      </c>
      <c r="D4" s="105">
        <v>95365193</v>
      </c>
      <c r="E4" s="105">
        <v>86071758</v>
      </c>
      <c r="F4" s="105">
        <v>90272231.799999997</v>
      </c>
      <c r="G4" s="105">
        <v>89322441</v>
      </c>
      <c r="H4" s="105">
        <v>87798353</v>
      </c>
      <c r="I4" s="105">
        <v>92421567</v>
      </c>
      <c r="J4" s="105">
        <v>94205715</v>
      </c>
      <c r="K4" s="105">
        <v>95808893</v>
      </c>
      <c r="L4" s="105">
        <v>94296806</v>
      </c>
      <c r="M4" s="105">
        <v>84623596</v>
      </c>
      <c r="N4" s="105">
        <v>91412689.400000006</v>
      </c>
    </row>
    <row r="5" spans="1:14" ht="15.75">
      <c r="A5" s="102" t="s">
        <v>218</v>
      </c>
      <c r="B5" s="105">
        <v>50870890</v>
      </c>
      <c r="C5" s="105">
        <v>73383217</v>
      </c>
      <c r="D5" s="105">
        <v>61857476</v>
      </c>
      <c r="E5" s="105">
        <v>78704753</v>
      </c>
      <c r="F5" s="105">
        <v>68248817.269999996</v>
      </c>
      <c r="G5" s="105">
        <v>60368059</v>
      </c>
      <c r="H5" s="105">
        <v>60237861</v>
      </c>
      <c r="I5" s="105">
        <v>64782417</v>
      </c>
      <c r="J5" s="105">
        <v>50632624</v>
      </c>
      <c r="K5" s="105">
        <v>55851117</v>
      </c>
      <c r="L5" s="105">
        <v>60979271</v>
      </c>
      <c r="M5" s="105">
        <v>55352817</v>
      </c>
      <c r="N5" s="105">
        <v>55867487.499990001</v>
      </c>
    </row>
    <row r="6" spans="1:14" ht="15.75">
      <c r="A6" s="102" t="s">
        <v>219</v>
      </c>
      <c r="B6" s="105">
        <v>86884303.599999994</v>
      </c>
      <c r="C6" s="105">
        <v>85320690</v>
      </c>
      <c r="D6" s="105">
        <v>101607686</v>
      </c>
      <c r="E6" s="105">
        <v>61266093</v>
      </c>
      <c r="F6" s="105">
        <v>97958650.379999995</v>
      </c>
      <c r="G6" s="105">
        <v>93424732</v>
      </c>
      <c r="H6" s="105">
        <v>83807412</v>
      </c>
      <c r="I6" s="105">
        <v>82523213</v>
      </c>
      <c r="J6" s="105">
        <v>80435603</v>
      </c>
      <c r="K6" s="105">
        <v>85708974</v>
      </c>
      <c r="L6" s="105">
        <v>83569188</v>
      </c>
      <c r="M6" s="105">
        <v>81287326</v>
      </c>
      <c r="N6" s="105">
        <v>83256599.400000006</v>
      </c>
    </row>
    <row r="7" spans="1:14" ht="15.75">
      <c r="A7" s="102" t="s">
        <v>220</v>
      </c>
      <c r="B7" s="105">
        <v>3598371</v>
      </c>
      <c r="C7" s="105">
        <v>2367853</v>
      </c>
      <c r="D7" s="105">
        <v>589410</v>
      </c>
      <c r="E7" s="105">
        <v>989723</v>
      </c>
      <c r="F7" s="105">
        <v>938155.66</v>
      </c>
      <c r="G7" s="105">
        <v>1085664</v>
      </c>
      <c r="H7" s="105">
        <v>1031552</v>
      </c>
      <c r="I7" s="105">
        <v>962384</v>
      </c>
      <c r="J7" s="105">
        <v>1069114</v>
      </c>
      <c r="K7" s="105">
        <v>1249011</v>
      </c>
      <c r="L7" s="105">
        <v>1360003</v>
      </c>
      <c r="M7" s="105">
        <v>1263246</v>
      </c>
      <c r="N7" s="105">
        <v>1099980.3999999999</v>
      </c>
    </row>
    <row r="8" spans="1:14" ht="15.75">
      <c r="A8" s="102" t="s">
        <v>221</v>
      </c>
      <c r="B8" s="105">
        <v>17984028</v>
      </c>
      <c r="C8" s="105">
        <v>11143660</v>
      </c>
      <c r="D8" s="105">
        <v>7215356</v>
      </c>
      <c r="E8" s="105">
        <v>8285323</v>
      </c>
      <c r="F8" s="105">
        <v>5345068.57</v>
      </c>
      <c r="G8" s="105">
        <v>7233270</v>
      </c>
      <c r="H8" s="105">
        <v>4856792</v>
      </c>
      <c r="I8" s="105">
        <v>16628807</v>
      </c>
      <c r="J8" s="105">
        <v>4555333</v>
      </c>
      <c r="K8" s="105">
        <v>7422485</v>
      </c>
      <c r="L8" s="105">
        <v>14778698</v>
      </c>
      <c r="M8" s="105">
        <v>6224036</v>
      </c>
      <c r="N8" s="105">
        <v>5248937.4999900004</v>
      </c>
    </row>
    <row r="9" spans="1:14" ht="18">
      <c r="A9" s="102" t="s">
        <v>222</v>
      </c>
      <c r="B9" s="105">
        <v>1610361</v>
      </c>
      <c r="C9" s="105">
        <v>1983288</v>
      </c>
      <c r="D9" s="105">
        <v>2042752</v>
      </c>
      <c r="E9" s="105">
        <v>1859249</v>
      </c>
      <c r="F9" s="105">
        <v>1991757.54</v>
      </c>
      <c r="G9" s="105">
        <v>1849774</v>
      </c>
      <c r="H9" s="105">
        <v>2099864</v>
      </c>
      <c r="I9" s="105">
        <v>1886622</v>
      </c>
      <c r="J9" s="105">
        <v>1629195</v>
      </c>
      <c r="K9" s="105">
        <v>1843811</v>
      </c>
      <c r="L9" s="105">
        <v>1649333</v>
      </c>
      <c r="M9" s="105">
        <v>1850126</v>
      </c>
      <c r="N9" s="105">
        <v>1571088.4999899999</v>
      </c>
    </row>
    <row r="10" spans="1:14" ht="18">
      <c r="A10" s="102" t="s">
        <v>223</v>
      </c>
      <c r="B10" s="105">
        <v>622594</v>
      </c>
      <c r="C10" s="105">
        <v>883615</v>
      </c>
      <c r="D10" s="105">
        <v>524606</v>
      </c>
      <c r="E10" s="105">
        <v>494000</v>
      </c>
      <c r="F10" s="105">
        <v>763224.97</v>
      </c>
      <c r="G10" s="105">
        <v>642383</v>
      </c>
      <c r="H10" s="105">
        <v>758778</v>
      </c>
      <c r="I10" s="105">
        <v>766935</v>
      </c>
      <c r="J10" s="105">
        <v>853404</v>
      </c>
      <c r="K10" s="105">
        <v>708490</v>
      </c>
      <c r="L10" s="105">
        <v>803443</v>
      </c>
      <c r="M10" s="105">
        <v>766797</v>
      </c>
      <c r="N10" s="105">
        <v>798980.49999000004</v>
      </c>
    </row>
    <row r="11" spans="1:14" ht="18">
      <c r="A11" s="102" t="s">
        <v>224</v>
      </c>
      <c r="B11" s="105">
        <v>28326464</v>
      </c>
      <c r="C11" s="105">
        <v>15922536</v>
      </c>
      <c r="D11" s="105">
        <v>21899413</v>
      </c>
      <c r="E11" s="105">
        <v>31463211</v>
      </c>
      <c r="F11" s="105">
        <v>14032643.140000001</v>
      </c>
      <c r="G11" s="105">
        <v>20245851</v>
      </c>
      <c r="H11" s="105">
        <v>19366924</v>
      </c>
      <c r="I11" s="105">
        <v>18728145</v>
      </c>
      <c r="J11" s="105">
        <v>17471913</v>
      </c>
      <c r="K11" s="105">
        <v>17828176</v>
      </c>
      <c r="L11" s="105">
        <v>25569583</v>
      </c>
      <c r="M11" s="105">
        <v>19722267</v>
      </c>
      <c r="N11" s="280">
        <v>21462730.399999999</v>
      </c>
    </row>
    <row r="12" spans="1:14" ht="15.75">
      <c r="A12" s="102" t="s">
        <v>91</v>
      </c>
      <c r="B12" s="105"/>
      <c r="C12" s="105"/>
      <c r="D12" s="105"/>
      <c r="E12" s="105"/>
      <c r="F12" s="105"/>
      <c r="G12" s="105"/>
      <c r="H12" s="105"/>
      <c r="I12" s="105">
        <v>10367580</v>
      </c>
      <c r="J12" s="105">
        <v>11607301</v>
      </c>
      <c r="K12" s="105">
        <v>11601030</v>
      </c>
      <c r="L12" s="105">
        <v>12327352</v>
      </c>
      <c r="M12" s="105">
        <v>14614137</v>
      </c>
      <c r="N12" s="105">
        <v>14782774</v>
      </c>
    </row>
    <row r="13" spans="1:14" ht="15.75">
      <c r="A13" s="102" t="s">
        <v>22</v>
      </c>
      <c r="B13" s="105"/>
      <c r="C13" s="105"/>
      <c r="D13" s="105"/>
      <c r="E13" s="105"/>
      <c r="F13" s="105"/>
      <c r="G13" s="105"/>
      <c r="H13" s="105"/>
      <c r="I13" s="105">
        <v>304457</v>
      </c>
      <c r="J13" s="105">
        <v>254958</v>
      </c>
      <c r="K13" s="105">
        <v>213881</v>
      </c>
      <c r="L13" s="105">
        <v>179587</v>
      </c>
      <c r="M13" s="105">
        <v>0</v>
      </c>
      <c r="N13" s="105">
        <v>0</v>
      </c>
    </row>
    <row r="14" spans="1:14" ht="15.75" thickBot="1">
      <c r="A14" s="247" t="s">
        <v>26</v>
      </c>
      <c r="B14" s="343">
        <f t="shared" ref="B14:J14" si="0">SUM(B4:B13)</f>
        <v>311214895.19999999</v>
      </c>
      <c r="C14" s="343">
        <f t="shared" si="0"/>
        <v>306409772</v>
      </c>
      <c r="D14" s="343">
        <f t="shared" si="0"/>
        <v>291101892</v>
      </c>
      <c r="E14" s="343">
        <f t="shared" si="0"/>
        <v>269134110</v>
      </c>
      <c r="F14" s="343">
        <f t="shared" si="0"/>
        <v>279550549.32999998</v>
      </c>
      <c r="G14" s="343">
        <f t="shared" si="0"/>
        <v>274172174</v>
      </c>
      <c r="H14" s="343">
        <f t="shared" si="0"/>
        <v>259957536</v>
      </c>
      <c r="I14" s="343">
        <f t="shared" si="0"/>
        <v>289372127</v>
      </c>
      <c r="J14" s="343">
        <f t="shared" si="0"/>
        <v>262715160</v>
      </c>
      <c r="K14" s="343">
        <f>SUM(K4:K13)</f>
        <v>278235868</v>
      </c>
      <c r="L14" s="343">
        <f>SUM(L4:L13)</f>
        <v>295513264</v>
      </c>
      <c r="M14" s="343">
        <f t="shared" ref="M14:N14" si="1">SUM(M4:M13)</f>
        <v>265704348</v>
      </c>
      <c r="N14" s="343">
        <f t="shared" si="1"/>
        <v>275501267.59995997</v>
      </c>
    </row>
    <row r="15" spans="1:14" ht="16.5" thickTop="1">
      <c r="A15" s="102"/>
      <c r="B15" s="106"/>
    </row>
    <row r="16" spans="1:14" ht="15.75">
      <c r="A16" s="103" t="s">
        <v>31</v>
      </c>
    </row>
    <row r="17" spans="1:14" s="108" customFormat="1">
      <c r="A17" s="107" t="s">
        <v>225</v>
      </c>
      <c r="B17" s="107"/>
      <c r="C17" s="107"/>
    </row>
    <row r="18" spans="1:14" s="108" customFormat="1">
      <c r="A18" s="107" t="s">
        <v>226</v>
      </c>
      <c r="B18" s="107"/>
      <c r="C18" s="107"/>
    </row>
    <row r="19" spans="1:14" s="108" customFormat="1" ht="27" customHeight="1">
      <c r="A19" s="401" t="s">
        <v>227</v>
      </c>
      <c r="B19" s="401"/>
      <c r="C19" s="401"/>
      <c r="D19" s="401"/>
      <c r="E19" s="401"/>
      <c r="F19" s="401"/>
      <c r="G19" s="401"/>
      <c r="H19" s="401"/>
      <c r="I19" s="401"/>
      <c r="J19" s="401"/>
      <c r="K19" s="401"/>
      <c r="L19" s="401"/>
      <c r="M19" s="401"/>
      <c r="N19" s="401"/>
    </row>
  </sheetData>
  <mergeCells count="1">
    <mergeCell ref="A19:N19"/>
  </mergeCells>
  <pageMargins left="0.7" right="0.7" top="0.75" bottom="0.75" header="0.3" footer="0.3"/>
  <pageSetup scale="52" fitToHeight="0" orientation="landscape" r:id="rId1"/>
  <ignoredErrors>
    <ignoredError sqref="B14:N14"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U127"/>
  <sheetViews>
    <sheetView zoomScale="85" zoomScaleNormal="85" workbookViewId="0">
      <pane ySplit="3" topLeftCell="A79" activePane="bottomLeft" state="frozen"/>
      <selection pane="bottomLeft" activeCell="AF103" sqref="AF103"/>
    </sheetView>
  </sheetViews>
  <sheetFormatPr defaultColWidth="9.140625" defaultRowHeight="15"/>
  <cols>
    <col min="1" max="1" width="14.5703125" style="143" customWidth="1"/>
    <col min="2" max="2" width="57.42578125" style="144" customWidth="1"/>
    <col min="3" max="3" width="15.28515625" style="146" hidden="1" customWidth="1"/>
    <col min="4" max="5" width="13.7109375" style="146" hidden="1" customWidth="1"/>
    <col min="6" max="6" width="13.7109375" style="142" hidden="1" customWidth="1"/>
    <col min="7" max="7" width="15.28515625" style="142" hidden="1" customWidth="1"/>
    <col min="8" max="8" width="15.5703125" style="142" hidden="1" customWidth="1"/>
    <col min="9" max="12" width="15.28515625" style="142" hidden="1" customWidth="1"/>
    <col min="13" max="13" width="15.7109375" style="142" hidden="1" customWidth="1"/>
    <col min="14" max="16" width="15" style="142" hidden="1" customWidth="1"/>
    <col min="17" max="17" width="15" style="142" customWidth="1"/>
    <col min="18" max="19" width="15.28515625" style="146" bestFit="1" customWidth="1"/>
    <col min="20" max="20" width="13.28515625" style="142" customWidth="1"/>
    <col min="21" max="21" width="13.28515625" style="142" bestFit="1" customWidth="1"/>
    <col min="22" max="16384" width="9.140625" style="142"/>
  </cols>
  <sheetData>
    <row r="1" spans="1:19" ht="18.75">
      <c r="A1" s="299" t="s">
        <v>228</v>
      </c>
      <c r="B1" s="141"/>
      <c r="C1" s="141"/>
      <c r="D1" s="141"/>
      <c r="E1" s="141"/>
      <c r="F1" s="141"/>
      <c r="G1" s="141"/>
      <c r="H1" s="141"/>
      <c r="I1" s="141"/>
      <c r="J1" s="141"/>
      <c r="K1" s="141"/>
      <c r="L1" s="141"/>
      <c r="M1" s="141"/>
    </row>
    <row r="2" spans="1:19" ht="5.45" customHeight="1">
      <c r="A2" s="299"/>
      <c r="B2" s="141"/>
      <c r="C2" s="141"/>
      <c r="D2" s="141"/>
      <c r="E2" s="141"/>
      <c r="F2" s="141"/>
      <c r="G2" s="141"/>
      <c r="H2" s="141"/>
      <c r="I2" s="141"/>
      <c r="J2" s="141"/>
      <c r="K2" s="141"/>
      <c r="L2" s="141"/>
      <c r="M2" s="141"/>
    </row>
    <row r="3" spans="1:19" s="163" customFormat="1" ht="42.75" customHeight="1">
      <c r="A3" s="344" t="s">
        <v>229</v>
      </c>
      <c r="B3" s="344" t="s">
        <v>230</v>
      </c>
      <c r="C3" s="344">
        <v>2007</v>
      </c>
      <c r="D3" s="345">
        <v>2008</v>
      </c>
      <c r="E3" s="345">
        <v>2009</v>
      </c>
      <c r="F3" s="345">
        <v>2010</v>
      </c>
      <c r="G3" s="345">
        <v>2011</v>
      </c>
      <c r="H3" s="345">
        <v>2012</v>
      </c>
      <c r="I3" s="345">
        <v>2013</v>
      </c>
      <c r="J3" s="345">
        <v>2014</v>
      </c>
      <c r="K3" s="345">
        <v>2015</v>
      </c>
      <c r="L3" s="345">
        <v>2016</v>
      </c>
      <c r="M3" s="345">
        <v>2017</v>
      </c>
      <c r="N3" s="345">
        <v>2018</v>
      </c>
      <c r="O3" s="345">
        <v>2019</v>
      </c>
      <c r="P3" s="345">
        <v>2020</v>
      </c>
      <c r="Q3" s="345">
        <v>2021</v>
      </c>
      <c r="R3" s="345">
        <v>2022</v>
      </c>
      <c r="S3" s="345">
        <v>2023</v>
      </c>
    </row>
    <row r="4" spans="1:19">
      <c r="A4" s="143" t="s">
        <v>231</v>
      </c>
      <c r="B4" s="144" t="s">
        <v>232</v>
      </c>
      <c r="C4" s="145">
        <v>11152430</v>
      </c>
      <c r="D4" s="146">
        <v>7762161</v>
      </c>
      <c r="E4" s="146">
        <v>15428883</v>
      </c>
      <c r="F4" s="146">
        <v>18886192</v>
      </c>
      <c r="G4" s="146">
        <v>16437276</v>
      </c>
      <c r="H4" s="146">
        <v>15281324</v>
      </c>
      <c r="I4" s="146">
        <v>16789765.34</v>
      </c>
      <c r="J4" s="146">
        <v>18302893.870000001</v>
      </c>
      <c r="K4" s="146">
        <v>18662085.170000002</v>
      </c>
      <c r="L4" s="146">
        <v>20288062</v>
      </c>
      <c r="M4" s="146">
        <v>18817913.82</v>
      </c>
      <c r="N4" s="146">
        <v>15144232</v>
      </c>
      <c r="O4" s="146">
        <v>15844777.719999999</v>
      </c>
      <c r="P4" s="146">
        <v>16857123</v>
      </c>
      <c r="Q4" s="146">
        <v>16332918.360000001</v>
      </c>
      <c r="R4" s="146">
        <v>16540072.879999997</v>
      </c>
      <c r="S4" s="146">
        <v>16197587.840000002</v>
      </c>
    </row>
    <row r="5" spans="1:19">
      <c r="B5" s="144" t="s">
        <v>233</v>
      </c>
      <c r="C5" s="145">
        <v>9179793.0199999977</v>
      </c>
      <c r="D5" s="146">
        <v>7980293</v>
      </c>
      <c r="E5" s="146">
        <v>8959830.959999999</v>
      </c>
      <c r="F5" s="146">
        <v>8214596</v>
      </c>
      <c r="G5" s="146">
        <v>10011126</v>
      </c>
      <c r="H5" s="146">
        <v>10226671.5</v>
      </c>
      <c r="I5" s="146">
        <v>7294105.1900000004</v>
      </c>
      <c r="J5" s="146">
        <v>6823152.6100000003</v>
      </c>
      <c r="K5" s="146">
        <v>7869433</v>
      </c>
      <c r="L5" s="146">
        <v>6916950</v>
      </c>
      <c r="M5" s="146">
        <v>7239871.330000001</v>
      </c>
      <c r="N5" s="146">
        <v>7262514</v>
      </c>
      <c r="O5" s="146">
        <v>6843743.7699999996</v>
      </c>
      <c r="P5" s="146">
        <v>6717704</v>
      </c>
      <c r="Q5" s="146">
        <v>6918081.5200000014</v>
      </c>
      <c r="R5" s="146">
        <v>6381005.6400000006</v>
      </c>
      <c r="S5" s="146">
        <v>6993488.7999999998</v>
      </c>
    </row>
    <row r="6" spans="1:19">
      <c r="B6" s="144" t="s">
        <v>234</v>
      </c>
      <c r="C6" s="145">
        <v>1256473.52</v>
      </c>
      <c r="D6" s="146">
        <v>1722389</v>
      </c>
      <c r="E6" s="146">
        <v>1835707.99</v>
      </c>
      <c r="F6" s="146">
        <v>1760653</v>
      </c>
      <c r="G6" s="146">
        <v>2385971</v>
      </c>
      <c r="H6" s="146">
        <v>3135563.61</v>
      </c>
      <c r="I6" s="146">
        <v>2209566.7000000002</v>
      </c>
      <c r="J6" s="146">
        <v>1704163.07</v>
      </c>
      <c r="K6" s="146">
        <v>1705065.54</v>
      </c>
      <c r="L6" s="146">
        <v>1809300</v>
      </c>
      <c r="M6" s="146">
        <v>2014355.6099999999</v>
      </c>
      <c r="N6" s="146">
        <v>1665717</v>
      </c>
      <c r="O6" s="146">
        <v>1931626.73</v>
      </c>
      <c r="P6" s="146">
        <v>1033555</v>
      </c>
      <c r="Q6" s="146">
        <v>1013255.5699999998</v>
      </c>
      <c r="R6" s="146">
        <v>2483296.91</v>
      </c>
      <c r="S6" s="146">
        <v>2077247.89</v>
      </c>
    </row>
    <row r="7" spans="1:19">
      <c r="B7" s="144" t="s">
        <v>235</v>
      </c>
      <c r="C7" s="145">
        <v>1165186</v>
      </c>
      <c r="D7" s="146">
        <v>1605398</v>
      </c>
      <c r="E7" s="146">
        <v>1769676.3</v>
      </c>
      <c r="F7" s="146">
        <v>1476028</v>
      </c>
      <c r="G7" s="146">
        <v>750143</v>
      </c>
      <c r="H7" s="146">
        <v>573644.63</v>
      </c>
      <c r="I7" s="146">
        <v>381426.58</v>
      </c>
      <c r="J7" s="146">
        <v>379050.12</v>
      </c>
      <c r="K7" s="146">
        <v>625655.61</v>
      </c>
      <c r="L7" s="146">
        <v>793662.02</v>
      </c>
      <c r="M7" s="146">
        <v>392411.07</v>
      </c>
      <c r="N7" s="146">
        <v>736525</v>
      </c>
      <c r="O7" s="146">
        <v>1043403.94</v>
      </c>
      <c r="P7" s="146">
        <v>141696</v>
      </c>
      <c r="Q7" s="146">
        <v>126694.99</v>
      </c>
      <c r="R7" s="146">
        <v>809914.61</v>
      </c>
      <c r="S7" s="146">
        <v>1508675.17</v>
      </c>
    </row>
    <row r="8" spans="1:19">
      <c r="B8" s="144" t="s">
        <v>236</v>
      </c>
      <c r="C8" s="145">
        <v>2880400.38</v>
      </c>
      <c r="D8" s="146">
        <v>3150827</v>
      </c>
      <c r="E8" s="146">
        <v>3079230.87</v>
      </c>
      <c r="F8" s="146">
        <v>2640768</v>
      </c>
      <c r="G8" s="146">
        <v>2842702</v>
      </c>
      <c r="H8" s="146">
        <v>2472045.7200000002</v>
      </c>
      <c r="I8" s="146">
        <v>2845423.81</v>
      </c>
      <c r="J8" s="146">
        <v>3425748.4</v>
      </c>
      <c r="K8" s="146">
        <v>2718120.18</v>
      </c>
      <c r="L8" s="146">
        <v>3027580</v>
      </c>
      <c r="M8" s="146">
        <v>2289092.34</v>
      </c>
      <c r="N8" s="146">
        <v>2636188</v>
      </c>
      <c r="O8" s="146">
        <v>1743822.97</v>
      </c>
      <c r="P8" s="146">
        <v>-32873</v>
      </c>
      <c r="Q8" s="146">
        <v>170487.1</v>
      </c>
      <c r="R8" s="146">
        <v>1589691.7400000002</v>
      </c>
      <c r="S8" s="146">
        <v>1457773.33</v>
      </c>
    </row>
    <row r="9" spans="1:19">
      <c r="B9" s="144" t="s">
        <v>237</v>
      </c>
      <c r="C9" s="145">
        <v>728324.19</v>
      </c>
      <c r="D9" s="146">
        <v>1410740</v>
      </c>
      <c r="E9" s="146">
        <v>3668543.08</v>
      </c>
      <c r="F9" s="146">
        <v>1649120</v>
      </c>
      <c r="G9" s="146">
        <v>1124508</v>
      </c>
      <c r="H9" s="146">
        <v>851567.22</v>
      </c>
      <c r="I9" s="146">
        <v>819257.58</v>
      </c>
      <c r="J9" s="146">
        <v>813991.96</v>
      </c>
      <c r="K9" s="146">
        <v>309565.11</v>
      </c>
      <c r="L9" s="146">
        <v>962585</v>
      </c>
      <c r="M9" s="146">
        <v>814089.25</v>
      </c>
      <c r="N9" s="146">
        <v>915292</v>
      </c>
      <c r="O9" s="146">
        <v>512494.07</v>
      </c>
      <c r="P9" s="146">
        <v>1554790</v>
      </c>
      <c r="Q9" s="146">
        <v>1972918.5199999996</v>
      </c>
      <c r="R9" s="146">
        <v>743772.30999999994</v>
      </c>
      <c r="S9" s="146">
        <v>548951.51</v>
      </c>
    </row>
    <row r="10" spans="1:19">
      <c r="B10" s="144" t="s">
        <v>238</v>
      </c>
      <c r="C10" s="145">
        <v>1519667.06</v>
      </c>
      <c r="D10" s="146">
        <v>20924</v>
      </c>
      <c r="E10" s="146">
        <v>235611.62</v>
      </c>
      <c r="F10" s="146">
        <v>205064</v>
      </c>
      <c r="G10" s="146">
        <v>358523</v>
      </c>
      <c r="H10" s="146">
        <v>358213.68</v>
      </c>
      <c r="I10" s="146">
        <v>604601.54</v>
      </c>
      <c r="J10" s="146">
        <v>171313.17</v>
      </c>
      <c r="K10" s="146">
        <v>309498.65000000002</v>
      </c>
      <c r="L10" s="146">
        <v>1278361</v>
      </c>
      <c r="M10" s="146">
        <v>272192</v>
      </c>
      <c r="N10" s="146">
        <v>116413</v>
      </c>
      <c r="O10" s="146">
        <v>66974.570000000007</v>
      </c>
      <c r="P10" s="146">
        <v>1611234</v>
      </c>
      <c r="Q10" s="146">
        <v>2322393.5100000007</v>
      </c>
      <c r="R10" s="146">
        <v>8504.7999999999993</v>
      </c>
      <c r="S10" s="146">
        <v>187479.55</v>
      </c>
    </row>
    <row r="11" spans="1:19">
      <c r="B11" s="144" t="s">
        <v>239</v>
      </c>
      <c r="C11" s="145">
        <v>279720.64</v>
      </c>
      <c r="D11" s="146">
        <v>152309</v>
      </c>
      <c r="E11" s="146">
        <v>202092.42</v>
      </c>
      <c r="F11" s="146">
        <v>180104</v>
      </c>
      <c r="G11" s="146">
        <v>160153</v>
      </c>
      <c r="H11" s="146">
        <v>237485.58</v>
      </c>
      <c r="I11" s="146">
        <v>181861.7</v>
      </c>
      <c r="J11" s="146">
        <v>312773.18</v>
      </c>
      <c r="K11" s="146">
        <v>714662.68</v>
      </c>
      <c r="L11" s="146">
        <v>263562</v>
      </c>
      <c r="M11" s="146">
        <v>272941</v>
      </c>
      <c r="N11" s="146">
        <v>255321</v>
      </c>
      <c r="O11" s="146">
        <v>105320.74</v>
      </c>
      <c r="P11" s="146">
        <v>481619</v>
      </c>
      <c r="Q11" s="146">
        <v>661454.89000000013</v>
      </c>
      <c r="R11" s="146">
        <v>119282.6</v>
      </c>
      <c r="S11" s="146">
        <v>103478.86</v>
      </c>
    </row>
    <row r="12" spans="1:19">
      <c r="B12" s="144" t="s">
        <v>240</v>
      </c>
      <c r="C12" s="144"/>
      <c r="D12" s="144"/>
      <c r="E12" s="144"/>
      <c r="F12" s="144"/>
      <c r="G12" s="146">
        <v>0</v>
      </c>
      <c r="H12" s="146">
        <v>0</v>
      </c>
      <c r="I12" s="146">
        <v>0</v>
      </c>
      <c r="J12" s="146">
        <v>0</v>
      </c>
      <c r="K12" s="146">
        <v>0</v>
      </c>
      <c r="L12" s="146">
        <v>0</v>
      </c>
      <c r="M12" s="146">
        <v>0</v>
      </c>
      <c r="N12" s="146">
        <v>0</v>
      </c>
      <c r="O12" s="146">
        <v>0</v>
      </c>
      <c r="P12" s="146">
        <v>7529</v>
      </c>
      <c r="Q12" s="146">
        <v>10385.77</v>
      </c>
      <c r="R12" s="146">
        <v>6869.78</v>
      </c>
      <c r="S12" s="146">
        <v>583.57000000000016</v>
      </c>
    </row>
    <row r="13" spans="1:19">
      <c r="B13" s="144" t="s">
        <v>241</v>
      </c>
      <c r="C13" s="145">
        <v>403411</v>
      </c>
      <c r="D13" s="146">
        <v>454711</v>
      </c>
      <c r="E13" s="146">
        <v>434000</v>
      </c>
      <c r="F13" s="146">
        <v>444850</v>
      </c>
      <c r="G13" s="146">
        <v>904925</v>
      </c>
      <c r="H13" s="146">
        <v>0</v>
      </c>
      <c r="I13" s="146">
        <v>178002</v>
      </c>
      <c r="J13" s="146">
        <v>50000</v>
      </c>
      <c r="K13" s="146">
        <v>50000</v>
      </c>
      <c r="L13" s="146">
        <v>0</v>
      </c>
      <c r="M13" s="146">
        <v>0</v>
      </c>
      <c r="N13" s="146">
        <v>0</v>
      </c>
      <c r="O13" s="146">
        <v>0</v>
      </c>
      <c r="P13" s="146">
        <v>0</v>
      </c>
      <c r="Q13" s="146">
        <v>0</v>
      </c>
      <c r="R13" s="146">
        <v>0</v>
      </c>
      <c r="S13" s="146">
        <v>0</v>
      </c>
    </row>
    <row r="14" spans="1:19">
      <c r="A14" s="406" t="s">
        <v>242</v>
      </c>
      <c r="B14" s="406"/>
      <c r="C14" s="147">
        <f t="shared" ref="C14:F14" si="0">SUM(C4:C13)</f>
        <v>28565405.809999995</v>
      </c>
      <c r="D14" s="147">
        <f t="shared" si="0"/>
        <v>24259752</v>
      </c>
      <c r="E14" s="147">
        <f t="shared" si="0"/>
        <v>35613576.240000002</v>
      </c>
      <c r="F14" s="147">
        <f t="shared" si="0"/>
        <v>35457375</v>
      </c>
      <c r="G14" s="147">
        <f t="shared" ref="G14:Q14" si="1">SUM(G4:G13)</f>
        <v>34975327</v>
      </c>
      <c r="H14" s="147">
        <f t="shared" si="1"/>
        <v>33136515.939999994</v>
      </c>
      <c r="I14" s="147">
        <f t="shared" si="1"/>
        <v>31304010.439999994</v>
      </c>
      <c r="J14" s="147">
        <f t="shared" si="1"/>
        <v>31983086.380000003</v>
      </c>
      <c r="K14" s="147">
        <f t="shared" si="1"/>
        <v>32964085.939999998</v>
      </c>
      <c r="L14" s="147">
        <f t="shared" si="1"/>
        <v>35340062.019999996</v>
      </c>
      <c r="M14" s="147">
        <f t="shared" si="1"/>
        <v>32112866.420000002</v>
      </c>
      <c r="N14" s="147">
        <f t="shared" si="1"/>
        <v>28732202</v>
      </c>
      <c r="O14" s="147">
        <f t="shared" si="1"/>
        <v>28092164.509999998</v>
      </c>
      <c r="P14" s="147">
        <f t="shared" si="1"/>
        <v>28372377</v>
      </c>
      <c r="Q14" s="147">
        <f t="shared" si="1"/>
        <v>29528590.230000004</v>
      </c>
      <c r="R14" s="147">
        <f>SUM(R4:R13)</f>
        <v>28682411.269999996</v>
      </c>
      <c r="S14" s="147">
        <f>SUM(S4:S13)</f>
        <v>29075266.520000003</v>
      </c>
    </row>
    <row r="15" spans="1:19">
      <c r="C15" s="144"/>
      <c r="D15" s="144"/>
      <c r="E15" s="144"/>
      <c r="F15" s="144"/>
      <c r="G15" s="146"/>
      <c r="H15" s="146"/>
      <c r="I15" s="146"/>
      <c r="J15" s="146"/>
      <c r="K15" s="146"/>
      <c r="L15" s="146"/>
      <c r="M15" s="146"/>
      <c r="N15" s="146"/>
      <c r="O15" s="146"/>
      <c r="P15" s="146"/>
      <c r="Q15" s="146"/>
    </row>
    <row r="16" spans="1:19">
      <c r="A16" s="143" t="s">
        <v>243</v>
      </c>
      <c r="B16" s="144" t="s">
        <v>244</v>
      </c>
      <c r="C16" s="145">
        <v>11114130.18</v>
      </c>
      <c r="D16" s="146">
        <v>10237010</v>
      </c>
      <c r="E16" s="146">
        <v>10170388.799999999</v>
      </c>
      <c r="F16" s="146">
        <v>13269950</v>
      </c>
      <c r="G16" s="146">
        <v>10238326</v>
      </c>
      <c r="H16" s="146">
        <v>15805508.949999999</v>
      </c>
      <c r="I16" s="146">
        <v>13248074.52</v>
      </c>
      <c r="J16" s="146">
        <v>14244565.92</v>
      </c>
      <c r="K16" s="146">
        <v>14416087.09</v>
      </c>
      <c r="L16" s="146">
        <v>15246156</v>
      </c>
      <c r="M16" s="146">
        <v>14664698.560000001</v>
      </c>
      <c r="N16" s="146">
        <v>15400007</v>
      </c>
      <c r="O16" s="146">
        <v>13814905.16</v>
      </c>
      <c r="P16" s="146">
        <v>13304458</v>
      </c>
      <c r="Q16" s="146">
        <v>12989476</v>
      </c>
      <c r="R16" s="146">
        <v>13543102.330000004</v>
      </c>
      <c r="S16" s="146">
        <v>14941328.870000001</v>
      </c>
    </row>
    <row r="17" spans="2:19">
      <c r="B17" s="144" t="s">
        <v>245</v>
      </c>
      <c r="C17" s="144"/>
      <c r="D17" s="144"/>
      <c r="E17" s="144"/>
      <c r="F17" s="144"/>
      <c r="G17" s="146">
        <v>0</v>
      </c>
      <c r="H17" s="146">
        <v>59516.38</v>
      </c>
      <c r="I17" s="146">
        <v>76366.52</v>
      </c>
      <c r="J17" s="146">
        <v>112610.87</v>
      </c>
      <c r="K17" s="146">
        <v>88522.53</v>
      </c>
      <c r="L17" s="146">
        <v>55535</v>
      </c>
      <c r="M17" s="146">
        <v>18413</v>
      </c>
      <c r="N17" s="146">
        <v>30354</v>
      </c>
      <c r="O17" s="146">
        <v>24640.92</v>
      </c>
      <c r="P17" s="146">
        <v>33404</v>
      </c>
      <c r="Q17" s="146">
        <v>31021</v>
      </c>
      <c r="R17" s="146">
        <v>30098.36</v>
      </c>
      <c r="S17" s="146">
        <v>-13951.689999999999</v>
      </c>
    </row>
    <row r="18" spans="2:19">
      <c r="B18" s="144" t="s">
        <v>246</v>
      </c>
      <c r="C18" s="144"/>
      <c r="D18" s="144"/>
      <c r="E18" s="144"/>
      <c r="F18" s="144"/>
      <c r="G18" s="146">
        <v>0</v>
      </c>
      <c r="H18" s="146">
        <v>0</v>
      </c>
      <c r="I18" s="146">
        <v>0</v>
      </c>
      <c r="J18" s="146">
        <v>0</v>
      </c>
      <c r="K18" s="146">
        <v>0</v>
      </c>
      <c r="L18" s="146">
        <v>0</v>
      </c>
      <c r="M18" s="146">
        <v>0</v>
      </c>
      <c r="N18" s="146">
        <v>20658</v>
      </c>
      <c r="O18" s="146">
        <v>-134</v>
      </c>
      <c r="P18" s="146">
        <v>0</v>
      </c>
      <c r="Q18" s="146">
        <v>216</v>
      </c>
      <c r="R18" s="146">
        <v>-2960</v>
      </c>
      <c r="S18" s="146">
        <v>0</v>
      </c>
    </row>
    <row r="19" spans="2:19">
      <c r="B19" s="148" t="s">
        <v>247</v>
      </c>
      <c r="C19" s="149">
        <f t="shared" ref="C19:F19" si="2">SUM(C16:C18)</f>
        <v>11114130.18</v>
      </c>
      <c r="D19" s="149">
        <f t="shared" si="2"/>
        <v>10237010</v>
      </c>
      <c r="E19" s="149">
        <f t="shared" si="2"/>
        <v>10170388.799999999</v>
      </c>
      <c r="F19" s="149">
        <f t="shared" si="2"/>
        <v>13269950</v>
      </c>
      <c r="G19" s="149">
        <f t="shared" ref="G19:R19" si="3">SUM(G16:G18)</f>
        <v>10238326</v>
      </c>
      <c r="H19" s="149">
        <f t="shared" si="3"/>
        <v>15865025.33</v>
      </c>
      <c r="I19" s="149">
        <f t="shared" si="3"/>
        <v>13324441.039999999</v>
      </c>
      <c r="J19" s="149">
        <f t="shared" si="3"/>
        <v>14357176.789999999</v>
      </c>
      <c r="K19" s="149">
        <f t="shared" si="3"/>
        <v>14504609.619999999</v>
      </c>
      <c r="L19" s="149">
        <f t="shared" si="3"/>
        <v>15301691</v>
      </c>
      <c r="M19" s="149">
        <f t="shared" si="3"/>
        <v>14683111.560000001</v>
      </c>
      <c r="N19" s="149">
        <f t="shared" si="3"/>
        <v>15451019</v>
      </c>
      <c r="O19" s="149">
        <v>13839412.08</v>
      </c>
      <c r="P19" s="149">
        <f t="shared" si="3"/>
        <v>13337862</v>
      </c>
      <c r="Q19" s="149">
        <f t="shared" si="3"/>
        <v>13020713</v>
      </c>
      <c r="R19" s="149">
        <f t="shared" si="3"/>
        <v>13570240.690000003</v>
      </c>
      <c r="S19" s="149">
        <f t="shared" ref="S19" si="4">SUM(S16:S18)</f>
        <v>14927377.180000002</v>
      </c>
    </row>
    <row r="20" spans="2:19" ht="12" customHeight="1">
      <c r="C20" s="144"/>
      <c r="D20" s="144"/>
      <c r="E20" s="144"/>
      <c r="F20" s="144"/>
      <c r="G20" s="146"/>
      <c r="H20" s="146"/>
      <c r="I20" s="146"/>
      <c r="J20" s="146"/>
      <c r="K20" s="146"/>
      <c r="L20" s="146"/>
      <c r="M20" s="146"/>
      <c r="N20" s="146"/>
      <c r="O20" s="146"/>
      <c r="P20" s="146"/>
      <c r="Q20" s="146"/>
    </row>
    <row r="21" spans="2:19">
      <c r="B21" s="144" t="s">
        <v>248</v>
      </c>
      <c r="C21" s="145">
        <v>7139046.5899999933</v>
      </c>
      <c r="D21" s="146">
        <v>11072547</v>
      </c>
      <c r="E21" s="146">
        <v>8429206.9700000007</v>
      </c>
      <c r="F21" s="146">
        <v>9174578</v>
      </c>
      <c r="G21" s="146">
        <v>10847630</v>
      </c>
      <c r="H21" s="146">
        <v>17836560.809999999</v>
      </c>
      <c r="I21" s="146">
        <v>18281035.739999998</v>
      </c>
      <c r="J21" s="146">
        <v>13726829.310000001</v>
      </c>
      <c r="K21" s="146">
        <v>15455053.789999999</v>
      </c>
      <c r="L21" s="146">
        <v>11875775</v>
      </c>
      <c r="M21" s="146">
        <v>12451687.119999999</v>
      </c>
      <c r="N21" s="146">
        <v>11779934</v>
      </c>
      <c r="O21" s="146">
        <v>11128381.119999999</v>
      </c>
      <c r="P21" s="146">
        <v>15378235</v>
      </c>
      <c r="Q21" s="146">
        <v>12697808</v>
      </c>
      <c r="R21" s="146">
        <v>17106379.209999997</v>
      </c>
      <c r="S21" s="146">
        <v>13168525.5</v>
      </c>
    </row>
    <row r="22" spans="2:19">
      <c r="B22" s="144" t="s">
        <v>249</v>
      </c>
      <c r="C22" s="145"/>
      <c r="D22" s="146">
        <v>199247</v>
      </c>
      <c r="E22" s="146">
        <v>923271.99</v>
      </c>
      <c r="F22" s="146">
        <v>1397773</v>
      </c>
      <c r="G22" s="146">
        <v>2551533</v>
      </c>
      <c r="H22" s="146">
        <v>2487432.84</v>
      </c>
      <c r="I22" s="146">
        <v>2905499.55</v>
      </c>
      <c r="J22" s="146">
        <v>1368456.31</v>
      </c>
      <c r="K22" s="146">
        <v>2742180.2</v>
      </c>
      <c r="L22" s="146">
        <v>3352210</v>
      </c>
      <c r="M22" s="146">
        <v>4013413.03</v>
      </c>
      <c r="N22" s="146">
        <v>4107184</v>
      </c>
      <c r="O22" s="146">
        <v>2658008.98</v>
      </c>
      <c r="P22" s="146">
        <v>2871776</v>
      </c>
      <c r="Q22" s="146">
        <v>3309193</v>
      </c>
      <c r="R22" s="146">
        <v>3776966.3900000006</v>
      </c>
      <c r="S22" s="146">
        <v>3988677.7099999995</v>
      </c>
    </row>
    <row r="23" spans="2:19">
      <c r="B23" s="144" t="s">
        <v>250</v>
      </c>
      <c r="C23" s="145">
        <v>91398.37</v>
      </c>
      <c r="D23" s="146">
        <v>84952</v>
      </c>
      <c r="E23" s="146">
        <v>91275.06</v>
      </c>
      <c r="F23" s="146">
        <v>66967</v>
      </c>
      <c r="G23" s="146">
        <v>0</v>
      </c>
      <c r="H23" s="146">
        <v>0</v>
      </c>
      <c r="I23" s="146">
        <v>0</v>
      </c>
      <c r="J23" s="146">
        <v>0</v>
      </c>
      <c r="K23" s="146">
        <v>0</v>
      </c>
      <c r="L23" s="146">
        <v>0</v>
      </c>
      <c r="M23" s="146">
        <v>0</v>
      </c>
      <c r="N23" s="146">
        <v>0</v>
      </c>
      <c r="O23" s="146">
        <v>0</v>
      </c>
      <c r="P23" s="146">
        <v>0</v>
      </c>
      <c r="Q23" s="146">
        <v>0</v>
      </c>
      <c r="R23" s="146">
        <v>0</v>
      </c>
      <c r="S23" s="146">
        <v>0</v>
      </c>
    </row>
    <row r="24" spans="2:19">
      <c r="B24" s="148" t="s">
        <v>251</v>
      </c>
      <c r="C24" s="149">
        <f t="shared" ref="C24:F24" si="5">SUM(C21:C23)</f>
        <v>7230444.9599999934</v>
      </c>
      <c r="D24" s="149">
        <f t="shared" si="5"/>
        <v>11356746</v>
      </c>
      <c r="E24" s="149">
        <f t="shared" si="5"/>
        <v>9443754.0200000014</v>
      </c>
      <c r="F24" s="149">
        <f t="shared" si="5"/>
        <v>10639318</v>
      </c>
      <c r="G24" s="149">
        <f t="shared" ref="G24:R24" si="6">SUM(G21:G23)</f>
        <v>13399163</v>
      </c>
      <c r="H24" s="149">
        <f t="shared" si="6"/>
        <v>20323993.649999999</v>
      </c>
      <c r="I24" s="149">
        <f t="shared" si="6"/>
        <v>21186535.289999999</v>
      </c>
      <c r="J24" s="149">
        <f t="shared" si="6"/>
        <v>15095285.620000001</v>
      </c>
      <c r="K24" s="149">
        <f t="shared" si="6"/>
        <v>18197233.989999998</v>
      </c>
      <c r="L24" s="149">
        <f t="shared" si="6"/>
        <v>15227985</v>
      </c>
      <c r="M24" s="149">
        <f t="shared" si="6"/>
        <v>16465100.149999999</v>
      </c>
      <c r="N24" s="149">
        <f t="shared" si="6"/>
        <v>15887118</v>
      </c>
      <c r="O24" s="149">
        <v>13786390.1</v>
      </c>
      <c r="P24" s="149">
        <f t="shared" si="6"/>
        <v>18250011</v>
      </c>
      <c r="Q24" s="149">
        <f t="shared" si="6"/>
        <v>16007001</v>
      </c>
      <c r="R24" s="149">
        <f t="shared" si="6"/>
        <v>20883345.599999998</v>
      </c>
      <c r="S24" s="149">
        <f t="shared" ref="S24" si="7">SUM(S21:S23)</f>
        <v>17157203.210000001</v>
      </c>
    </row>
    <row r="25" spans="2:19" ht="6" customHeight="1">
      <c r="C25" s="144"/>
      <c r="D25" s="144"/>
      <c r="E25" s="144"/>
      <c r="F25" s="144"/>
      <c r="G25" s="146"/>
      <c r="H25" s="146"/>
      <c r="I25" s="146"/>
      <c r="J25" s="146"/>
      <c r="K25" s="146"/>
      <c r="L25" s="146"/>
      <c r="M25" s="146"/>
      <c r="N25" s="146"/>
      <c r="O25" s="146"/>
      <c r="P25" s="146"/>
      <c r="Q25" s="146"/>
    </row>
    <row r="26" spans="2:19">
      <c r="B26" s="144" t="s">
        <v>252</v>
      </c>
      <c r="C26" s="145">
        <v>6615256.2299999977</v>
      </c>
      <c r="D26" s="146">
        <v>5912604</v>
      </c>
      <c r="E26" s="146">
        <v>6134349.6300000008</v>
      </c>
      <c r="F26" s="146">
        <v>7712743</v>
      </c>
      <c r="G26" s="146">
        <v>9148722</v>
      </c>
      <c r="H26" s="146">
        <v>11855753.15</v>
      </c>
      <c r="I26" s="146">
        <v>10691474.27</v>
      </c>
      <c r="J26" s="146">
        <v>12164790.199999999</v>
      </c>
      <c r="K26" s="146">
        <v>11894739.43</v>
      </c>
      <c r="L26" s="146">
        <v>12793663</v>
      </c>
      <c r="M26" s="146">
        <v>10976873.369999997</v>
      </c>
      <c r="N26" s="146">
        <v>11026037</v>
      </c>
      <c r="O26" s="146">
        <v>11069042.779999999</v>
      </c>
      <c r="P26" s="146">
        <v>11813405</v>
      </c>
      <c r="Q26" s="146">
        <v>12161212</v>
      </c>
      <c r="R26" s="146">
        <v>12669640.760000004</v>
      </c>
      <c r="S26" s="146">
        <v>12331525.75</v>
      </c>
    </row>
    <row r="27" spans="2:19">
      <c r="B27" s="144" t="s">
        <v>253</v>
      </c>
      <c r="C27" s="145">
        <v>90223.01</v>
      </c>
      <c r="D27" s="146">
        <v>211309</v>
      </c>
      <c r="E27" s="146">
        <v>150323.82999999999</v>
      </c>
      <c r="F27" s="146">
        <v>181562</v>
      </c>
      <c r="G27" s="146">
        <v>43689</v>
      </c>
      <c r="H27" s="146">
        <v>0</v>
      </c>
      <c r="I27" s="146">
        <v>0</v>
      </c>
      <c r="J27" s="146">
        <v>0</v>
      </c>
      <c r="K27" s="146">
        <v>0</v>
      </c>
      <c r="L27" s="146">
        <v>0</v>
      </c>
      <c r="M27" s="146">
        <v>0</v>
      </c>
      <c r="N27" s="146">
        <v>0</v>
      </c>
      <c r="O27" s="146">
        <v>0</v>
      </c>
      <c r="P27" s="146">
        <v>0</v>
      </c>
      <c r="Q27" s="146">
        <v>0</v>
      </c>
      <c r="R27" s="146">
        <v>0</v>
      </c>
      <c r="S27" s="146">
        <v>0</v>
      </c>
    </row>
    <row r="28" spans="2:19">
      <c r="B28" s="148" t="s">
        <v>254</v>
      </c>
      <c r="C28" s="149">
        <f t="shared" ref="C28:F28" si="8">SUM(C26:C27)</f>
        <v>6705479.2399999974</v>
      </c>
      <c r="D28" s="149">
        <f t="shared" si="8"/>
        <v>6123913</v>
      </c>
      <c r="E28" s="149">
        <f t="shared" si="8"/>
        <v>6284673.4600000009</v>
      </c>
      <c r="F28" s="149">
        <f t="shared" si="8"/>
        <v>7894305</v>
      </c>
      <c r="G28" s="149">
        <f t="shared" ref="G28:R28" si="9">SUM(G26:G27)</f>
        <v>9192411</v>
      </c>
      <c r="H28" s="149">
        <f t="shared" si="9"/>
        <v>11855753.15</v>
      </c>
      <c r="I28" s="149">
        <f t="shared" si="9"/>
        <v>10691474.27</v>
      </c>
      <c r="J28" s="149">
        <f t="shared" si="9"/>
        <v>12164790.199999999</v>
      </c>
      <c r="K28" s="149">
        <f t="shared" si="9"/>
        <v>11894739.43</v>
      </c>
      <c r="L28" s="149">
        <f t="shared" si="9"/>
        <v>12793663</v>
      </c>
      <c r="M28" s="149">
        <f t="shared" si="9"/>
        <v>10976873.369999997</v>
      </c>
      <c r="N28" s="149">
        <f t="shared" si="9"/>
        <v>11026037</v>
      </c>
      <c r="O28" s="149">
        <f t="shared" si="9"/>
        <v>11069042.779999999</v>
      </c>
      <c r="P28" s="149">
        <f t="shared" si="9"/>
        <v>11813405</v>
      </c>
      <c r="Q28" s="149">
        <f t="shared" si="9"/>
        <v>12161212</v>
      </c>
      <c r="R28" s="149">
        <f t="shared" si="9"/>
        <v>12669640.760000004</v>
      </c>
      <c r="S28" s="149">
        <f t="shared" ref="S28" si="10">SUM(S26:S27)</f>
        <v>12331525.75</v>
      </c>
    </row>
    <row r="29" spans="2:19" ht="6.75" customHeight="1">
      <c r="C29" s="144"/>
      <c r="D29" s="144"/>
      <c r="E29" s="144"/>
      <c r="F29" s="144"/>
      <c r="G29" s="146"/>
      <c r="H29" s="146"/>
      <c r="I29" s="146"/>
      <c r="J29" s="146"/>
      <c r="K29" s="146"/>
      <c r="L29" s="146"/>
      <c r="M29" s="146"/>
      <c r="N29" s="146"/>
      <c r="O29" s="146"/>
      <c r="P29" s="146"/>
      <c r="Q29" s="146"/>
    </row>
    <row r="30" spans="2:19">
      <c r="B30" s="144" t="s">
        <v>255</v>
      </c>
      <c r="C30" s="145">
        <v>2234653.27</v>
      </c>
      <c r="D30" s="146">
        <v>2762721</v>
      </c>
      <c r="E30" s="146">
        <v>2829532.73</v>
      </c>
      <c r="F30" s="146">
        <v>2913118</v>
      </c>
      <c r="G30" s="146">
        <v>2414914</v>
      </c>
      <c r="H30" s="146">
        <v>2382531.36</v>
      </c>
      <c r="I30" s="146">
        <v>2777167.37</v>
      </c>
      <c r="J30" s="146">
        <v>3063650.19</v>
      </c>
      <c r="K30" s="146">
        <v>3051536.75</v>
      </c>
      <c r="L30" s="146">
        <v>3810995</v>
      </c>
      <c r="M30" s="146">
        <v>3076776</v>
      </c>
      <c r="N30" s="146">
        <v>3185901</v>
      </c>
      <c r="O30" s="146">
        <v>2087883.66</v>
      </c>
      <c r="P30" s="146">
        <v>3809330</v>
      </c>
      <c r="Q30" s="146">
        <v>2402503</v>
      </c>
      <c r="R30" s="146">
        <v>3150954.07</v>
      </c>
      <c r="S30" s="146">
        <v>2740096.79</v>
      </c>
    </row>
    <row r="31" spans="2:19">
      <c r="B31" s="144" t="s">
        <v>256</v>
      </c>
      <c r="C31" s="145"/>
      <c r="F31" s="146"/>
      <c r="G31" s="146">
        <v>0</v>
      </c>
      <c r="H31" s="146">
        <v>0</v>
      </c>
      <c r="I31" s="146">
        <v>0</v>
      </c>
      <c r="J31" s="146">
        <v>0</v>
      </c>
      <c r="K31" s="146">
        <v>0</v>
      </c>
      <c r="L31" s="146">
        <v>0</v>
      </c>
      <c r="M31" s="146">
        <v>0</v>
      </c>
      <c r="N31" s="146">
        <v>0</v>
      </c>
      <c r="O31" s="146">
        <v>0</v>
      </c>
      <c r="P31" s="146">
        <v>0</v>
      </c>
      <c r="Q31" s="146">
        <v>0</v>
      </c>
      <c r="R31" s="146">
        <v>11557</v>
      </c>
      <c r="S31" s="146">
        <v>1127</v>
      </c>
    </row>
    <row r="32" spans="2:19">
      <c r="B32" s="148" t="s">
        <v>257</v>
      </c>
      <c r="C32" s="149">
        <f t="shared" ref="C32:F32" si="11">SUM(C30:C30)</f>
        <v>2234653.27</v>
      </c>
      <c r="D32" s="149">
        <f t="shared" si="11"/>
        <v>2762721</v>
      </c>
      <c r="E32" s="149">
        <f t="shared" si="11"/>
        <v>2829532.73</v>
      </c>
      <c r="F32" s="149">
        <f t="shared" si="11"/>
        <v>2913118</v>
      </c>
      <c r="G32" s="149">
        <f t="shared" ref="G32:Q32" si="12">SUM(G30:G30)</f>
        <v>2414914</v>
      </c>
      <c r="H32" s="149">
        <f t="shared" si="12"/>
        <v>2382531.36</v>
      </c>
      <c r="I32" s="149">
        <f t="shared" si="12"/>
        <v>2777167.37</v>
      </c>
      <c r="J32" s="149">
        <f t="shared" si="12"/>
        <v>3063650.19</v>
      </c>
      <c r="K32" s="149">
        <f t="shared" si="12"/>
        <v>3051536.75</v>
      </c>
      <c r="L32" s="149">
        <f t="shared" si="12"/>
        <v>3810995</v>
      </c>
      <c r="M32" s="149">
        <f t="shared" si="12"/>
        <v>3076776</v>
      </c>
      <c r="N32" s="149">
        <f t="shared" si="12"/>
        <v>3185901</v>
      </c>
      <c r="O32" s="149">
        <f t="shared" si="12"/>
        <v>2087883.66</v>
      </c>
      <c r="P32" s="149">
        <f t="shared" si="12"/>
        <v>3809330</v>
      </c>
      <c r="Q32" s="149">
        <f t="shared" si="12"/>
        <v>2402503</v>
      </c>
      <c r="R32" s="149">
        <f>SUM(R30:R31)</f>
        <v>3162511.07</v>
      </c>
      <c r="S32" s="149">
        <f>SUM(S30:S31)</f>
        <v>2741223.79</v>
      </c>
    </row>
    <row r="33" spans="1:21" ht="18" customHeight="1">
      <c r="A33" s="407" t="s">
        <v>258</v>
      </c>
      <c r="B33" s="407"/>
      <c r="C33" s="147">
        <f t="shared" ref="C33:F33" si="13">SUM(C32,C28,C24,C19)</f>
        <v>27284707.649999991</v>
      </c>
      <c r="D33" s="147">
        <f t="shared" si="13"/>
        <v>30480390</v>
      </c>
      <c r="E33" s="147">
        <f t="shared" si="13"/>
        <v>28728349.009999998</v>
      </c>
      <c r="F33" s="147">
        <f t="shared" si="13"/>
        <v>34716691</v>
      </c>
      <c r="G33" s="147">
        <f t="shared" ref="G33:Q33" si="14">SUM(G32,G28,G24,G19)</f>
        <v>35244814</v>
      </c>
      <c r="H33" s="147">
        <f t="shared" si="14"/>
        <v>50427303.489999995</v>
      </c>
      <c r="I33" s="147">
        <f t="shared" si="14"/>
        <v>47979617.969999999</v>
      </c>
      <c r="J33" s="147">
        <f t="shared" si="14"/>
        <v>44680902.799999997</v>
      </c>
      <c r="K33" s="147">
        <f t="shared" si="14"/>
        <v>47648119.789999999</v>
      </c>
      <c r="L33" s="147">
        <f t="shared" si="14"/>
        <v>47134334</v>
      </c>
      <c r="M33" s="147">
        <f t="shared" si="14"/>
        <v>45201861.079999998</v>
      </c>
      <c r="N33" s="147">
        <f t="shared" si="14"/>
        <v>45550075</v>
      </c>
      <c r="O33" s="147">
        <f t="shared" si="14"/>
        <v>40782728.619999997</v>
      </c>
      <c r="P33" s="147">
        <f t="shared" si="14"/>
        <v>47210608</v>
      </c>
      <c r="Q33" s="147">
        <f t="shared" si="14"/>
        <v>43591429</v>
      </c>
      <c r="R33" s="147">
        <f>SUM(R32,R28,R24,R19)</f>
        <v>50285738.120000005</v>
      </c>
      <c r="S33" s="147">
        <f>SUM(S32,S28,S24,S19)</f>
        <v>47157329.93</v>
      </c>
    </row>
    <row r="34" spans="1:21">
      <c r="B34" s="143"/>
      <c r="C34" s="143"/>
      <c r="D34" s="143"/>
      <c r="E34" s="143"/>
      <c r="F34" s="143"/>
      <c r="G34" s="146"/>
      <c r="H34" s="146"/>
      <c r="I34" s="146"/>
      <c r="J34" s="146"/>
      <c r="K34" s="146"/>
      <c r="L34" s="146"/>
      <c r="M34" s="146"/>
      <c r="N34" s="146"/>
      <c r="O34" s="146"/>
      <c r="P34" s="146"/>
      <c r="Q34" s="146"/>
    </row>
    <row r="35" spans="1:21">
      <c r="A35" s="143" t="s">
        <v>259</v>
      </c>
      <c r="B35" s="144" t="s">
        <v>260</v>
      </c>
      <c r="C35" s="145">
        <v>10974056.929999998</v>
      </c>
      <c r="D35" s="146">
        <v>10793537</v>
      </c>
      <c r="E35" s="146">
        <v>17438231.43</v>
      </c>
      <c r="F35" s="146">
        <v>24319364</v>
      </c>
      <c r="G35" s="146">
        <v>32944242</v>
      </c>
      <c r="H35" s="146">
        <v>25813515.890000001</v>
      </c>
      <c r="I35" s="146">
        <v>25447028.68</v>
      </c>
      <c r="J35" s="146">
        <v>23930423.989999998</v>
      </c>
      <c r="K35" s="146">
        <v>27481990.550000001</v>
      </c>
      <c r="L35" s="146">
        <v>27344154</v>
      </c>
      <c r="M35" s="146">
        <v>23095849.280000001</v>
      </c>
      <c r="N35" s="146">
        <v>30088177</v>
      </c>
      <c r="O35" s="146">
        <v>23060163.939999994</v>
      </c>
      <c r="P35" s="146">
        <v>24699925.880000006</v>
      </c>
      <c r="Q35" s="146">
        <v>25502528.089999992</v>
      </c>
      <c r="R35" s="146">
        <v>21137744.770000003</v>
      </c>
      <c r="S35" s="146">
        <v>28908157.299999997</v>
      </c>
      <c r="T35" s="146"/>
      <c r="U35" s="146"/>
    </row>
    <row r="36" spans="1:21">
      <c r="B36" s="144" t="s">
        <v>261</v>
      </c>
      <c r="C36" s="145">
        <v>6570667</v>
      </c>
      <c r="D36" s="146">
        <v>4519814</v>
      </c>
      <c r="E36" s="146">
        <v>10594008.399999999</v>
      </c>
      <c r="F36" s="146">
        <v>10278445</v>
      </c>
      <c r="G36" s="146">
        <v>16189398</v>
      </c>
      <c r="H36" s="146">
        <v>21993515.789999999</v>
      </c>
      <c r="I36" s="146">
        <v>16872697.670000002</v>
      </c>
      <c r="J36" s="146">
        <v>15116518.9</v>
      </c>
      <c r="K36" s="146">
        <v>14293923.970000001</v>
      </c>
      <c r="L36" s="146">
        <v>15137000</v>
      </c>
      <c r="M36" s="146">
        <v>20566434.849999998</v>
      </c>
      <c r="N36" s="146">
        <v>16674160</v>
      </c>
      <c r="O36" s="146">
        <v>16547621.699999996</v>
      </c>
      <c r="P36" s="146">
        <v>15721688.430000002</v>
      </c>
      <c r="Q36" s="146">
        <v>13837756.299999995</v>
      </c>
      <c r="R36" s="146">
        <v>17626085.599999998</v>
      </c>
      <c r="S36" s="146">
        <v>18630295</v>
      </c>
      <c r="T36" s="146"/>
      <c r="U36" s="146"/>
    </row>
    <row r="37" spans="1:21">
      <c r="B37" s="144" t="s">
        <v>262</v>
      </c>
      <c r="C37" s="145">
        <v>5421899.2400000012</v>
      </c>
      <c r="D37" s="146">
        <v>6158492</v>
      </c>
      <c r="E37" s="146">
        <v>6593549.7200000016</v>
      </c>
      <c r="F37" s="146">
        <v>8881642</v>
      </c>
      <c r="G37" s="146">
        <v>11365123</v>
      </c>
      <c r="H37" s="146">
        <v>9951477.0299999993</v>
      </c>
      <c r="I37" s="146">
        <v>12122356.76</v>
      </c>
      <c r="J37" s="146">
        <v>12088601.689999999</v>
      </c>
      <c r="K37" s="146">
        <v>11248947.369999999</v>
      </c>
      <c r="L37" s="146">
        <v>10584971</v>
      </c>
      <c r="M37" s="146">
        <v>11987367.720000001</v>
      </c>
      <c r="N37" s="146">
        <v>13963980</v>
      </c>
      <c r="O37" s="146">
        <v>14080297.659999996</v>
      </c>
      <c r="P37" s="146">
        <v>13264626.269999998</v>
      </c>
      <c r="Q37" s="146">
        <v>19209106.000000004</v>
      </c>
      <c r="R37" s="146">
        <v>12616276.02</v>
      </c>
      <c r="S37" s="146">
        <v>17189632.220000003</v>
      </c>
      <c r="T37" s="146"/>
      <c r="U37" s="146"/>
    </row>
    <row r="38" spans="1:21">
      <c r="B38" s="144" t="s">
        <v>263</v>
      </c>
      <c r="C38" s="145">
        <v>11959023.269999998</v>
      </c>
      <c r="D38" s="146">
        <v>11552934</v>
      </c>
      <c r="E38" s="146">
        <v>12037026.67</v>
      </c>
      <c r="F38" s="146">
        <v>12664313</v>
      </c>
      <c r="G38" s="146">
        <v>15349520</v>
      </c>
      <c r="H38" s="146">
        <v>16073605.48</v>
      </c>
      <c r="I38" s="146">
        <v>15800876.02</v>
      </c>
      <c r="J38" s="146">
        <v>15294864.880000001</v>
      </c>
      <c r="K38" s="146">
        <v>16713068.199999999</v>
      </c>
      <c r="L38" s="146">
        <v>16526287</v>
      </c>
      <c r="M38" s="146">
        <v>18138282.009999998</v>
      </c>
      <c r="N38" s="146">
        <v>16731875</v>
      </c>
      <c r="O38" s="146">
        <v>15000943.699999999</v>
      </c>
      <c r="P38" s="146">
        <v>14435811.690000001</v>
      </c>
      <c r="Q38" s="146">
        <v>15683579.810000001</v>
      </c>
      <c r="R38" s="146">
        <v>13939466.420000006</v>
      </c>
      <c r="S38" s="146">
        <v>15140577.120000001</v>
      </c>
      <c r="T38" s="146"/>
      <c r="U38" s="146"/>
    </row>
    <row r="39" spans="1:21">
      <c r="B39" s="144" t="s">
        <v>264</v>
      </c>
      <c r="C39" s="145">
        <v>5491017</v>
      </c>
      <c r="D39" s="146">
        <v>7402457</v>
      </c>
      <c r="E39" s="146">
        <v>6541035</v>
      </c>
      <c r="F39" s="146">
        <v>6938439</v>
      </c>
      <c r="G39" s="146">
        <v>8537716</v>
      </c>
      <c r="H39" s="146">
        <v>12321474</v>
      </c>
      <c r="I39" s="146">
        <v>15094787.6</v>
      </c>
      <c r="J39" s="146">
        <v>21941730.670000002</v>
      </c>
      <c r="K39" s="146">
        <v>11586883.73</v>
      </c>
      <c r="L39" s="146">
        <v>15188307</v>
      </c>
      <c r="M39" s="146">
        <v>11041579.77</v>
      </c>
      <c r="N39" s="146">
        <v>12755152</v>
      </c>
      <c r="O39" s="146">
        <v>10441818.99</v>
      </c>
      <c r="P39" s="146">
        <v>9704134.8000000007</v>
      </c>
      <c r="Q39" s="146">
        <v>9936263.2300000004</v>
      </c>
      <c r="R39" s="146">
        <v>12129345.389999999</v>
      </c>
      <c r="S39" s="146">
        <v>11495494.550000001</v>
      </c>
      <c r="T39" s="146"/>
      <c r="U39" s="146"/>
    </row>
    <row r="40" spans="1:21">
      <c r="B40" s="144" t="s">
        <v>265</v>
      </c>
      <c r="C40" s="145">
        <v>1005653.24</v>
      </c>
      <c r="D40" s="146">
        <v>1776526</v>
      </c>
      <c r="E40" s="146">
        <v>4329842.21</v>
      </c>
      <c r="F40" s="146">
        <v>6034143</v>
      </c>
      <c r="G40" s="146">
        <v>7660904</v>
      </c>
      <c r="H40" s="146">
        <v>8747388.2599999998</v>
      </c>
      <c r="I40" s="146">
        <v>7939587.2699999996</v>
      </c>
      <c r="J40" s="146">
        <v>8553076.3699999992</v>
      </c>
      <c r="K40" s="146">
        <v>9041925.8399999999</v>
      </c>
      <c r="L40" s="146">
        <v>9140737</v>
      </c>
      <c r="M40" s="146">
        <v>9740397.0799999982</v>
      </c>
      <c r="N40" s="146">
        <v>8413360</v>
      </c>
      <c r="O40" s="146">
        <v>8244084.9399999976</v>
      </c>
      <c r="P40" s="146">
        <v>8724318.0399999991</v>
      </c>
      <c r="Q40" s="146">
        <v>9239916</v>
      </c>
      <c r="R40" s="146">
        <v>9069763.589999998</v>
      </c>
      <c r="S40" s="146">
        <v>8251074.169999999</v>
      </c>
      <c r="T40" s="146"/>
      <c r="U40" s="146"/>
    </row>
    <row r="41" spans="1:21">
      <c r="B41" s="144" t="s">
        <v>266</v>
      </c>
      <c r="C41" s="145">
        <v>2420625</v>
      </c>
      <c r="D41" s="146">
        <v>2726944</v>
      </c>
      <c r="E41" s="146">
        <v>2744980.75</v>
      </c>
      <c r="F41" s="146">
        <v>2761856</v>
      </c>
      <c r="G41" s="146">
        <v>2803647</v>
      </c>
      <c r="H41" s="146">
        <v>2932795.66</v>
      </c>
      <c r="I41" s="146">
        <v>2709869.99</v>
      </c>
      <c r="J41" s="146">
        <v>3314938.77</v>
      </c>
      <c r="K41" s="146">
        <v>2989703.16</v>
      </c>
      <c r="L41" s="146">
        <v>3403933</v>
      </c>
      <c r="M41" s="146">
        <v>3673493.3099999996</v>
      </c>
      <c r="N41" s="146">
        <v>5267198</v>
      </c>
      <c r="O41" s="146">
        <v>3464330.9700000007</v>
      </c>
      <c r="P41" s="146">
        <v>3740162.64</v>
      </c>
      <c r="Q41" s="146">
        <v>4535506.05</v>
      </c>
      <c r="R41" s="146">
        <v>3517374.5999999996</v>
      </c>
      <c r="S41" s="146">
        <v>5383118.5700000003</v>
      </c>
      <c r="T41" s="146"/>
      <c r="U41" s="146"/>
    </row>
    <row r="42" spans="1:21">
      <c r="B42" s="144" t="s">
        <v>267</v>
      </c>
      <c r="C42" s="145">
        <v>2148587.04</v>
      </c>
      <c r="D42" s="146">
        <v>2537247</v>
      </c>
      <c r="E42" s="146">
        <v>2552550.41</v>
      </c>
      <c r="F42" s="146">
        <v>2444908</v>
      </c>
      <c r="G42" s="146">
        <v>2340704</v>
      </c>
      <c r="H42" s="146">
        <v>2668551.16</v>
      </c>
      <c r="I42" s="146">
        <v>2714055.36</v>
      </c>
      <c r="J42" s="146">
        <v>2606885.94</v>
      </c>
      <c r="K42" s="146">
        <v>2686195.65</v>
      </c>
      <c r="L42" s="146">
        <v>2722811</v>
      </c>
      <c r="M42" s="146">
        <v>2717874.71</v>
      </c>
      <c r="N42" s="146">
        <v>2726337</v>
      </c>
      <c r="O42" s="146">
        <v>2742503.0500000003</v>
      </c>
      <c r="P42" s="146">
        <v>2722870.8299999996</v>
      </c>
      <c r="Q42" s="146">
        <v>2810591</v>
      </c>
      <c r="R42" s="146">
        <v>2658780.5100000002</v>
      </c>
      <c r="S42" s="146">
        <v>4375754.7600000007</v>
      </c>
      <c r="T42" s="146"/>
      <c r="U42" s="146"/>
    </row>
    <row r="43" spans="1:21">
      <c r="B43" s="144" t="s">
        <v>268</v>
      </c>
      <c r="C43" s="145">
        <v>1752833.81</v>
      </c>
      <c r="D43" s="146">
        <v>1633522</v>
      </c>
      <c r="E43" s="146">
        <v>1790851.57</v>
      </c>
      <c r="F43" s="146">
        <v>1928048</v>
      </c>
      <c r="G43" s="146">
        <v>2066331</v>
      </c>
      <c r="H43" s="146">
        <v>2575344.41</v>
      </c>
      <c r="I43" s="146">
        <v>2709447.93</v>
      </c>
      <c r="J43" s="146">
        <v>2962457.34</v>
      </c>
      <c r="K43" s="146">
        <v>3133721.78</v>
      </c>
      <c r="L43" s="146">
        <v>3359054</v>
      </c>
      <c r="M43" s="146">
        <v>4505004.3800000008</v>
      </c>
      <c r="N43" s="146">
        <v>4568749</v>
      </c>
      <c r="O43" s="146">
        <v>4048020.7299999995</v>
      </c>
      <c r="P43" s="146">
        <v>4047469.5899999994</v>
      </c>
      <c r="Q43" s="146">
        <v>3834949.34</v>
      </c>
      <c r="R43" s="146">
        <v>4123755.6599999997</v>
      </c>
      <c r="S43" s="146">
        <v>4028672.12</v>
      </c>
      <c r="U43" s="146"/>
    </row>
    <row r="44" spans="1:21">
      <c r="B44" s="144" t="s">
        <v>269</v>
      </c>
      <c r="C44" s="145">
        <v>1114873.6399999999</v>
      </c>
      <c r="D44" s="146">
        <v>1749602</v>
      </c>
      <c r="E44" s="146">
        <v>1579828.93</v>
      </c>
      <c r="F44" s="146">
        <v>2438482</v>
      </c>
      <c r="G44" s="146">
        <v>2830660</v>
      </c>
      <c r="H44" s="146">
        <v>2837601.3</v>
      </c>
      <c r="I44" s="146">
        <v>4009231.03</v>
      </c>
      <c r="J44" s="146">
        <v>3551517.74</v>
      </c>
      <c r="K44" s="146">
        <v>3477187.41</v>
      </c>
      <c r="L44" s="146">
        <v>3422313</v>
      </c>
      <c r="M44" s="146">
        <v>3912663.8599999994</v>
      </c>
      <c r="N44" s="146">
        <v>3607056</v>
      </c>
      <c r="O44" s="146">
        <v>3891274.99</v>
      </c>
      <c r="P44" s="146">
        <v>4618923.32</v>
      </c>
      <c r="Q44" s="146">
        <v>6080797.4800000004</v>
      </c>
      <c r="R44" s="146">
        <v>3788609.7600000002</v>
      </c>
      <c r="S44" s="146">
        <v>4011360.4200000004</v>
      </c>
      <c r="T44" s="146"/>
      <c r="U44" s="146"/>
    </row>
    <row r="45" spans="1:21">
      <c r="B45" s="144" t="s">
        <v>270</v>
      </c>
      <c r="C45" s="145">
        <v>5441199.1399999997</v>
      </c>
      <c r="D45" s="146">
        <v>3373196</v>
      </c>
      <c r="E45" s="146">
        <v>6142649.6599999983</v>
      </c>
      <c r="F45" s="146">
        <v>6078270</v>
      </c>
      <c r="G45" s="146">
        <v>6859314</v>
      </c>
      <c r="H45" s="146">
        <v>7223658.5800000001</v>
      </c>
      <c r="I45" s="146">
        <v>11203329.99</v>
      </c>
      <c r="J45" s="146">
        <v>5691055.3700000001</v>
      </c>
      <c r="K45" s="146">
        <v>12065436.449999999</v>
      </c>
      <c r="L45" s="146">
        <v>6615140</v>
      </c>
      <c r="M45" s="146">
        <v>8271585.4100000001</v>
      </c>
      <c r="N45" s="146">
        <v>8173784</v>
      </c>
      <c r="O45" s="146">
        <v>7077489.7400000012</v>
      </c>
      <c r="P45" s="146">
        <v>7546706.6000000006</v>
      </c>
      <c r="Q45" s="146">
        <v>6178473.4800000004</v>
      </c>
      <c r="R45" s="146">
        <v>8582223.7600000016</v>
      </c>
      <c r="S45" s="146">
        <v>2340261.67</v>
      </c>
      <c r="T45" s="146"/>
      <c r="U45" s="146"/>
    </row>
    <row r="46" spans="1:21">
      <c r="B46" s="144" t="s">
        <v>271</v>
      </c>
      <c r="C46" s="145">
        <v>742121</v>
      </c>
      <c r="D46" s="146">
        <v>684324</v>
      </c>
      <c r="E46" s="146">
        <v>790837</v>
      </c>
      <c r="F46" s="146">
        <v>749767</v>
      </c>
      <c r="G46" s="146">
        <v>841382</v>
      </c>
      <c r="H46" s="146">
        <v>1147875</v>
      </c>
      <c r="I46" s="146">
        <v>694692.43</v>
      </c>
      <c r="J46" s="146">
        <v>626509.31000000006</v>
      </c>
      <c r="K46" s="146">
        <v>1086909.6599999999</v>
      </c>
      <c r="L46" s="146">
        <v>936944</v>
      </c>
      <c r="M46" s="146">
        <v>1023666</v>
      </c>
      <c r="N46" s="146">
        <v>1028574</v>
      </c>
      <c r="O46" s="146">
        <v>1221590.6500000001</v>
      </c>
      <c r="P46" s="146">
        <v>973600.29999999993</v>
      </c>
      <c r="Q46" s="146">
        <v>1083954.03</v>
      </c>
      <c r="R46" s="146">
        <v>1114337.6499999999</v>
      </c>
      <c r="S46" s="146">
        <v>1113586.72</v>
      </c>
      <c r="T46" s="146"/>
      <c r="U46" s="146"/>
    </row>
    <row r="47" spans="1:21">
      <c r="B47" s="144" t="s">
        <v>272</v>
      </c>
      <c r="C47" s="145">
        <v>733424.01</v>
      </c>
      <c r="D47" s="146">
        <v>687603</v>
      </c>
      <c r="E47" s="146">
        <v>636144.29</v>
      </c>
      <c r="F47" s="146">
        <v>716460</v>
      </c>
      <c r="G47" s="146">
        <v>658775</v>
      </c>
      <c r="H47" s="146">
        <v>831696.91</v>
      </c>
      <c r="I47" s="146">
        <v>610971.79</v>
      </c>
      <c r="J47" s="146">
        <v>761026.25</v>
      </c>
      <c r="K47" s="146">
        <v>1081654.73</v>
      </c>
      <c r="L47" s="146">
        <v>797849</v>
      </c>
      <c r="M47" s="146">
        <v>811009.52</v>
      </c>
      <c r="N47" s="146">
        <v>828953</v>
      </c>
      <c r="O47" s="146">
        <v>738429.14999999991</v>
      </c>
      <c r="P47" s="146">
        <v>851605.42999999993</v>
      </c>
      <c r="Q47" s="146">
        <v>779002</v>
      </c>
      <c r="R47" s="146">
        <v>764291.99</v>
      </c>
      <c r="S47" s="146">
        <v>739866.04999999993</v>
      </c>
      <c r="T47" s="146"/>
      <c r="U47" s="146"/>
    </row>
    <row r="48" spans="1:21">
      <c r="B48" s="144" t="s">
        <v>273</v>
      </c>
      <c r="C48" s="145">
        <v>39626.519999999997</v>
      </c>
      <c r="D48" s="146">
        <v>1176490</v>
      </c>
      <c r="E48" s="146">
        <v>483878.49</v>
      </c>
      <c r="F48" s="146">
        <v>560467</v>
      </c>
      <c r="G48" s="146">
        <v>430107</v>
      </c>
      <c r="H48" s="146">
        <v>453174.96</v>
      </c>
      <c r="I48" s="146">
        <v>755838.51</v>
      </c>
      <c r="J48" s="146">
        <v>664291.94999999995</v>
      </c>
      <c r="K48" s="146">
        <v>684144.2</v>
      </c>
      <c r="L48" s="146">
        <v>632232</v>
      </c>
      <c r="M48" s="146">
        <v>613878.14000000013</v>
      </c>
      <c r="N48" s="146">
        <v>629823</v>
      </c>
      <c r="O48" s="146">
        <v>566427.66</v>
      </c>
      <c r="P48" s="146">
        <v>553284.52999999991</v>
      </c>
      <c r="Q48" s="146">
        <v>1223514.2299999997</v>
      </c>
      <c r="R48" s="146">
        <v>632150.3899999999</v>
      </c>
      <c r="S48" s="146">
        <v>681592.82000000007</v>
      </c>
      <c r="T48" s="146"/>
      <c r="U48" s="146"/>
    </row>
    <row r="49" spans="1:21">
      <c r="B49" s="144" t="s">
        <v>274</v>
      </c>
      <c r="C49" s="145"/>
      <c r="D49" s="146">
        <v>162707</v>
      </c>
      <c r="E49" s="146">
        <v>251326.72</v>
      </c>
      <c r="F49" s="146">
        <v>516803</v>
      </c>
      <c r="G49" s="146">
        <v>427731</v>
      </c>
      <c r="H49" s="146">
        <v>403540.21</v>
      </c>
      <c r="I49" s="146">
        <v>389914</v>
      </c>
      <c r="J49" s="146">
        <v>448433.02</v>
      </c>
      <c r="K49" s="146">
        <v>542524.98</v>
      </c>
      <c r="L49" s="146">
        <v>466896</v>
      </c>
      <c r="M49" s="146">
        <v>537684</v>
      </c>
      <c r="N49" s="146">
        <v>506008</v>
      </c>
      <c r="O49" s="146">
        <v>507759.98</v>
      </c>
      <c r="P49" s="146">
        <v>504365.08999999997</v>
      </c>
      <c r="Q49" s="146">
        <v>512415.86</v>
      </c>
      <c r="R49" s="146">
        <v>511970.56</v>
      </c>
      <c r="S49" s="146">
        <v>507229.43999999994</v>
      </c>
      <c r="T49" s="146"/>
      <c r="U49" s="146"/>
    </row>
    <row r="50" spans="1:21">
      <c r="B50" s="144" t="s">
        <v>275</v>
      </c>
      <c r="C50" s="145"/>
      <c r="D50" s="146">
        <v>20776</v>
      </c>
      <c r="E50" s="146">
        <v>145822.15</v>
      </c>
      <c r="F50" s="146">
        <v>131067</v>
      </c>
      <c r="G50" s="146">
        <v>148610</v>
      </c>
      <c r="H50" s="146">
        <v>162735.01</v>
      </c>
      <c r="I50" s="146">
        <v>206529.12</v>
      </c>
      <c r="J50" s="146">
        <v>340149.56</v>
      </c>
      <c r="K50" s="146">
        <v>393094.87</v>
      </c>
      <c r="L50" s="146">
        <v>381505</v>
      </c>
      <c r="M50" s="146">
        <v>316905</v>
      </c>
      <c r="N50" s="146">
        <v>396708</v>
      </c>
      <c r="O50" s="146">
        <v>371180.75</v>
      </c>
      <c r="P50" s="146">
        <v>391429.16</v>
      </c>
      <c r="Q50" s="146">
        <v>390031.47</v>
      </c>
      <c r="R50" s="146">
        <v>380818.04000000004</v>
      </c>
      <c r="S50" s="146">
        <v>364359.97</v>
      </c>
      <c r="T50" s="146"/>
      <c r="U50" s="146"/>
    </row>
    <row r="51" spans="1:21">
      <c r="B51" s="144" t="s">
        <v>276</v>
      </c>
      <c r="C51" s="145"/>
      <c r="F51" s="146"/>
      <c r="G51" s="146">
        <v>34325</v>
      </c>
      <c r="H51" s="146">
        <v>118229.05</v>
      </c>
      <c r="I51" s="146">
        <v>364936.65</v>
      </c>
      <c r="J51" s="146">
        <v>453801.49</v>
      </c>
      <c r="K51" s="146">
        <v>633054.71999999997</v>
      </c>
      <c r="L51" s="146">
        <v>661308</v>
      </c>
      <c r="M51" s="146">
        <v>614064.73</v>
      </c>
      <c r="N51" s="146">
        <v>545674</v>
      </c>
      <c r="O51" s="146">
        <v>282488.83999999997</v>
      </c>
      <c r="P51" s="146">
        <v>206252.25</v>
      </c>
      <c r="Q51" s="146">
        <v>182518.16999999998</v>
      </c>
      <c r="R51" s="146">
        <v>133948.61000000002</v>
      </c>
      <c r="S51" s="146">
        <v>213605.58000000002</v>
      </c>
      <c r="T51" s="146"/>
      <c r="U51" s="146"/>
    </row>
    <row r="52" spans="1:21" ht="16.5" customHeight="1">
      <c r="B52" s="144" t="s">
        <v>277</v>
      </c>
      <c r="C52" s="145"/>
      <c r="F52" s="146">
        <v>93475</v>
      </c>
      <c r="G52" s="146">
        <v>124703</v>
      </c>
      <c r="H52" s="146">
        <v>158296.26999999999</v>
      </c>
      <c r="I52" s="146">
        <v>110571.35</v>
      </c>
      <c r="J52" s="146">
        <v>140397.85999999999</v>
      </c>
      <c r="K52" s="146">
        <v>134869.24</v>
      </c>
      <c r="L52" s="146">
        <v>163102</v>
      </c>
      <c r="M52" s="146">
        <v>234021</v>
      </c>
      <c r="N52" s="146">
        <v>138705</v>
      </c>
      <c r="O52" s="146">
        <v>132666.63</v>
      </c>
      <c r="P52" s="146">
        <v>136493.07</v>
      </c>
      <c r="Q52" s="146">
        <v>144914.25</v>
      </c>
      <c r="R52" s="146">
        <v>285501.52</v>
      </c>
      <c r="S52" s="146">
        <v>205884.56</v>
      </c>
      <c r="T52" s="146"/>
      <c r="U52" s="146"/>
    </row>
    <row r="53" spans="1:21" ht="16.5" customHeight="1">
      <c r="B53" s="144" t="s">
        <v>278</v>
      </c>
      <c r="C53" s="145"/>
      <c r="F53" s="146"/>
      <c r="G53" s="146">
        <v>0</v>
      </c>
      <c r="H53" s="146">
        <v>0</v>
      </c>
      <c r="I53" s="146">
        <v>68133.8</v>
      </c>
      <c r="J53" s="146">
        <v>52779.89</v>
      </c>
      <c r="K53" s="146">
        <v>140868.88</v>
      </c>
      <c r="L53" s="146">
        <v>124210</v>
      </c>
      <c r="M53" s="146">
        <v>102394</v>
      </c>
      <c r="N53" s="146">
        <v>130034</v>
      </c>
      <c r="O53" s="146">
        <v>104183.70999999999</v>
      </c>
      <c r="P53" s="146">
        <v>119555.17</v>
      </c>
      <c r="Q53" s="146">
        <v>113767</v>
      </c>
      <c r="R53" s="146">
        <v>124200.73999999999</v>
      </c>
      <c r="S53" s="146">
        <v>130874.20999999999</v>
      </c>
      <c r="T53" s="146"/>
      <c r="U53" s="146"/>
    </row>
    <row r="54" spans="1:21">
      <c r="B54" s="144" t="s">
        <v>279</v>
      </c>
      <c r="C54" s="145"/>
      <c r="F54" s="146"/>
      <c r="G54" s="146">
        <v>0</v>
      </c>
      <c r="H54" s="146">
        <v>0</v>
      </c>
      <c r="I54" s="146">
        <v>0</v>
      </c>
      <c r="J54" s="146">
        <v>0</v>
      </c>
      <c r="K54" s="146">
        <v>0</v>
      </c>
      <c r="L54" s="146">
        <v>4650</v>
      </c>
      <c r="M54" s="146">
        <v>-4650</v>
      </c>
      <c r="N54" s="146">
        <v>0</v>
      </c>
      <c r="O54" s="146">
        <v>0</v>
      </c>
      <c r="P54" s="146">
        <v>0</v>
      </c>
      <c r="Q54" s="146">
        <v>0</v>
      </c>
      <c r="R54" s="146">
        <v>0</v>
      </c>
      <c r="S54" s="146">
        <v>0</v>
      </c>
      <c r="T54" s="146"/>
    </row>
    <row r="55" spans="1:21">
      <c r="A55" s="407" t="s">
        <v>280</v>
      </c>
      <c r="B55" s="407"/>
      <c r="C55" s="147">
        <f t="shared" ref="C55:F55" si="15">SUM(C35:C54)</f>
        <v>55815606.840000004</v>
      </c>
      <c r="D55" s="147">
        <f t="shared" si="15"/>
        <v>56956171</v>
      </c>
      <c r="E55" s="147">
        <f t="shared" si="15"/>
        <v>74652563.400000006</v>
      </c>
      <c r="F55" s="147">
        <f t="shared" si="15"/>
        <v>87535949</v>
      </c>
      <c r="G55" s="147">
        <f t="shared" ref="G55:R55" si="16">SUM(G35:G54)</f>
        <v>111613192</v>
      </c>
      <c r="H55" s="147">
        <f t="shared" si="16"/>
        <v>116414474.96999997</v>
      </c>
      <c r="I55" s="147">
        <f t="shared" si="16"/>
        <v>119824855.95</v>
      </c>
      <c r="J55" s="147">
        <f t="shared" si="16"/>
        <v>118539460.98999999</v>
      </c>
      <c r="K55" s="147">
        <f t="shared" si="16"/>
        <v>119416105.39000002</v>
      </c>
      <c r="L55" s="147">
        <f t="shared" si="16"/>
        <v>117613403</v>
      </c>
      <c r="M55" s="147">
        <f t="shared" si="16"/>
        <v>121899504.76999997</v>
      </c>
      <c r="N55" s="147">
        <f t="shared" si="16"/>
        <v>127174307</v>
      </c>
      <c r="O55" s="147">
        <f t="shared" si="16"/>
        <v>112523277.77999997</v>
      </c>
      <c r="P55" s="147">
        <f t="shared" si="16"/>
        <v>112963223.09</v>
      </c>
      <c r="Q55" s="147">
        <f t="shared" si="16"/>
        <v>121279583.79000001</v>
      </c>
      <c r="R55" s="147">
        <f t="shared" si="16"/>
        <v>113136645.58000001</v>
      </c>
      <c r="S55" s="147">
        <f t="shared" ref="S55" si="17">SUM(S35:S54)</f>
        <v>123711397.25</v>
      </c>
      <c r="T55" s="146"/>
    </row>
    <row r="56" spans="1:21">
      <c r="B56" s="150"/>
      <c r="C56" s="150"/>
      <c r="D56" s="150"/>
      <c r="E56" s="150"/>
      <c r="F56" s="150"/>
      <c r="G56" s="146"/>
      <c r="H56" s="146"/>
      <c r="I56" s="146"/>
      <c r="J56" s="146"/>
      <c r="K56" s="146"/>
      <c r="L56" s="146"/>
      <c r="M56" s="146"/>
      <c r="N56" s="146"/>
      <c r="O56" s="146"/>
      <c r="P56" s="146"/>
      <c r="Q56" s="146"/>
    </row>
    <row r="57" spans="1:21" ht="30">
      <c r="A57" s="151" t="s">
        <v>281</v>
      </c>
      <c r="B57" s="152" t="s">
        <v>282</v>
      </c>
      <c r="C57" s="153">
        <v>13690124.909999996</v>
      </c>
      <c r="D57" s="147">
        <v>13283337</v>
      </c>
      <c r="E57" s="147">
        <v>14452103.52</v>
      </c>
      <c r="F57" s="147">
        <v>13812821</v>
      </c>
      <c r="G57" s="147">
        <v>13908430</v>
      </c>
      <c r="H57" s="147">
        <v>14053990.26</v>
      </c>
      <c r="I57" s="147">
        <v>12711728.189999999</v>
      </c>
      <c r="J57" s="147">
        <v>13671164.91</v>
      </c>
      <c r="K57" s="147">
        <v>13923765.529999999</v>
      </c>
      <c r="L57" s="147">
        <v>13908920</v>
      </c>
      <c r="M57" s="147">
        <v>14114665.6</v>
      </c>
      <c r="N57" s="147">
        <v>13517548</v>
      </c>
      <c r="O57" s="147">
        <v>16836697.550000001</v>
      </c>
      <c r="P57" s="147">
        <v>12198315</v>
      </c>
      <c r="Q57" s="147">
        <v>14429786</v>
      </c>
      <c r="R57" s="147">
        <v>14359761</v>
      </c>
      <c r="S57" s="251">
        <v>15942315.069999997</v>
      </c>
    </row>
    <row r="58" spans="1:21">
      <c r="C58" s="144"/>
      <c r="D58" s="144"/>
      <c r="E58" s="144"/>
      <c r="F58" s="144"/>
      <c r="G58" s="146"/>
      <c r="H58" s="146"/>
      <c r="I58" s="146"/>
      <c r="J58" s="146"/>
      <c r="K58" s="146"/>
      <c r="L58" s="146"/>
      <c r="M58" s="146"/>
      <c r="N58" s="146"/>
      <c r="O58" s="146"/>
      <c r="P58" s="146"/>
      <c r="Q58" s="146"/>
    </row>
    <row r="59" spans="1:21">
      <c r="A59" s="302" t="s">
        <v>283</v>
      </c>
      <c r="B59" s="152" t="s">
        <v>284</v>
      </c>
      <c r="C59" s="153">
        <v>4252998.68</v>
      </c>
      <c r="D59" s="147">
        <v>3461552</v>
      </c>
      <c r="E59" s="147">
        <v>4355304.3099999996</v>
      </c>
      <c r="F59" s="147">
        <v>3939562</v>
      </c>
      <c r="G59" s="147">
        <v>3662199</v>
      </c>
      <c r="H59" s="147">
        <v>3384748.36</v>
      </c>
      <c r="I59" s="147">
        <v>2800349.96</v>
      </c>
      <c r="J59" s="147">
        <v>3123239.52</v>
      </c>
      <c r="K59" s="147">
        <v>3143475.74</v>
      </c>
      <c r="L59" s="147">
        <v>3036343</v>
      </c>
      <c r="M59" s="147">
        <v>3102343.58</v>
      </c>
      <c r="N59" s="147">
        <v>3019916</v>
      </c>
      <c r="O59" s="147">
        <v>2897182.59</v>
      </c>
      <c r="P59" s="147">
        <v>2789751</v>
      </c>
      <c r="Q59" s="147">
        <v>2985133</v>
      </c>
      <c r="R59" s="147">
        <v>2801280</v>
      </c>
      <c r="S59" s="251">
        <v>2734316.96</v>
      </c>
    </row>
    <row r="60" spans="1:21">
      <c r="C60" s="144"/>
      <c r="D60" s="144"/>
      <c r="E60" s="144"/>
      <c r="F60" s="144"/>
      <c r="G60" s="146"/>
      <c r="H60" s="146"/>
      <c r="I60" s="146"/>
      <c r="J60" s="146"/>
      <c r="K60" s="146"/>
      <c r="L60" s="146"/>
      <c r="M60" s="146"/>
      <c r="N60" s="146"/>
      <c r="O60" s="146"/>
      <c r="P60" s="146"/>
      <c r="Q60" s="146"/>
    </row>
    <row r="61" spans="1:21" ht="17.25">
      <c r="A61" s="143" t="s">
        <v>241</v>
      </c>
      <c r="B61" s="144" t="s">
        <v>285</v>
      </c>
      <c r="C61" s="145">
        <v>9329689.5599999987</v>
      </c>
      <c r="D61" s="146">
        <v>15999893</v>
      </c>
      <c r="E61" s="146">
        <v>16476097</v>
      </c>
      <c r="F61" s="146">
        <f>13319184-2162548-3471611+16877853</f>
        <v>24562878</v>
      </c>
      <c r="G61" s="146">
        <v>51870632</v>
      </c>
      <c r="H61" s="146">
        <v>37603354.659999996</v>
      </c>
      <c r="I61" s="146">
        <v>36314947.420000002</v>
      </c>
      <c r="J61" s="146">
        <v>21464270.649999999</v>
      </c>
      <c r="K61" s="146">
        <v>24068856.09</v>
      </c>
      <c r="L61" s="146">
        <v>25183984.759999998</v>
      </c>
      <c r="M61" s="146">
        <v>24010159.039999999</v>
      </c>
      <c r="N61" s="146">
        <v>22142181</v>
      </c>
      <c r="O61" s="146">
        <v>26273412.68</v>
      </c>
      <c r="P61" s="146">
        <v>40817153</v>
      </c>
      <c r="Q61" s="146">
        <v>38993432</v>
      </c>
      <c r="R61" s="146">
        <v>21540121.310000002</v>
      </c>
      <c r="S61" s="252">
        <v>19018285</v>
      </c>
    </row>
    <row r="62" spans="1:21" ht="17.25">
      <c r="B62" s="144" t="s">
        <v>286</v>
      </c>
      <c r="C62" s="144"/>
      <c r="D62" s="146">
        <v>16605994</v>
      </c>
      <c r="E62" s="146">
        <v>16937766</v>
      </c>
      <c r="F62" s="146">
        <v>26741905</v>
      </c>
      <c r="G62" s="146">
        <v>52203712</v>
      </c>
      <c r="H62" s="146">
        <v>38048399.530000001</v>
      </c>
      <c r="I62" s="146">
        <v>23741722.07</v>
      </c>
      <c r="J62" s="146">
        <v>20104220.399999999</v>
      </c>
      <c r="K62" s="146">
        <v>22112085.41</v>
      </c>
      <c r="L62" s="146">
        <v>18204478</v>
      </c>
      <c r="M62" s="146">
        <v>8998595</v>
      </c>
      <c r="N62" s="146">
        <v>26702585</v>
      </c>
      <c r="O62" s="146">
        <v>12768517.42</v>
      </c>
      <c r="P62" s="146">
        <v>12846602</v>
      </c>
      <c r="Q62" s="146">
        <v>21559373</v>
      </c>
      <c r="R62" s="146">
        <v>13761104.51</v>
      </c>
      <c r="S62" s="252">
        <v>12308171</v>
      </c>
    </row>
    <row r="63" spans="1:21">
      <c r="B63" s="144" t="s">
        <v>287</v>
      </c>
      <c r="C63" s="145">
        <v>3613019.9</v>
      </c>
      <c r="D63" s="146">
        <v>3964862</v>
      </c>
      <c r="E63" s="146">
        <v>3561562.21</v>
      </c>
      <c r="F63" s="146">
        <v>3471611</v>
      </c>
      <c r="G63" s="146">
        <v>4778134</v>
      </c>
      <c r="H63" s="146">
        <v>4833194.43</v>
      </c>
      <c r="I63" s="146">
        <v>5528549.8099999996</v>
      </c>
      <c r="J63" s="146">
        <v>4191459.14</v>
      </c>
      <c r="K63" s="146">
        <v>5148896.25</v>
      </c>
      <c r="L63" s="146">
        <v>4792260</v>
      </c>
      <c r="M63" s="146">
        <v>4538278</v>
      </c>
      <c r="N63" s="146">
        <v>4643486</v>
      </c>
      <c r="O63" s="146">
        <v>4504494.53</v>
      </c>
      <c r="P63" s="146">
        <v>2996964</v>
      </c>
      <c r="Q63" s="146">
        <v>3976707</v>
      </c>
      <c r="R63" s="146">
        <v>2415256.1799999997</v>
      </c>
      <c r="S63" s="252">
        <v>6123320.4300000006</v>
      </c>
    </row>
    <row r="64" spans="1:21" ht="17.25">
      <c r="B64" s="144" t="s">
        <v>288</v>
      </c>
      <c r="C64" s="145">
        <v>4257817.18</v>
      </c>
      <c r="D64" s="146">
        <v>5628187</v>
      </c>
      <c r="E64" s="145">
        <v>8355797</v>
      </c>
      <c r="F64" s="145">
        <f>52603+4188123+2901156</f>
        <v>7141882</v>
      </c>
      <c r="G64" s="154">
        <v>5933917</v>
      </c>
      <c r="H64" s="154">
        <v>8235814.3799999999</v>
      </c>
      <c r="I64" s="154">
        <v>7854727.4900000002</v>
      </c>
      <c r="J64" s="154">
        <v>8969539.379999999</v>
      </c>
      <c r="K64" s="154">
        <v>10995773.41</v>
      </c>
      <c r="L64" s="154">
        <v>7743398.8499999996</v>
      </c>
      <c r="M64" s="154">
        <v>4497166.07</v>
      </c>
      <c r="N64" s="154">
        <v>6471900</v>
      </c>
      <c r="O64" s="154">
        <v>5682822.5</v>
      </c>
      <c r="P64" s="154">
        <v>5002530</v>
      </c>
      <c r="Q64" s="146">
        <v>5186211</v>
      </c>
      <c r="R64" s="146">
        <v>3731561.4099999997</v>
      </c>
      <c r="S64" s="252">
        <v>3273816.9799999995</v>
      </c>
    </row>
    <row r="65" spans="1:21">
      <c r="B65" s="144" t="s">
        <v>289</v>
      </c>
      <c r="C65" s="145">
        <v>1207766.03</v>
      </c>
      <c r="D65" s="146">
        <v>897497</v>
      </c>
      <c r="E65" s="146">
        <v>36104.379999999997</v>
      </c>
      <c r="F65" s="146">
        <v>44731</v>
      </c>
      <c r="G65" s="146">
        <v>935038</v>
      </c>
      <c r="H65" s="146">
        <v>1802447.45</v>
      </c>
      <c r="I65" s="146">
        <v>1810123.48</v>
      </c>
      <c r="J65" s="146">
        <v>1862081.77</v>
      </c>
      <c r="K65" s="146">
        <v>2058244.58</v>
      </c>
      <c r="L65" s="146">
        <v>1989826</v>
      </c>
      <c r="M65" s="146">
        <v>2318310.46</v>
      </c>
      <c r="N65" s="146">
        <v>1690830</v>
      </c>
      <c r="O65" s="146">
        <v>1322507.22</v>
      </c>
      <c r="P65" s="146">
        <v>1352094</v>
      </c>
      <c r="Q65" s="146">
        <v>2866184</v>
      </c>
      <c r="R65" s="146">
        <v>1631100.0599999998</v>
      </c>
      <c r="S65" s="252">
        <v>1809759.43</v>
      </c>
    </row>
    <row r="66" spans="1:21" ht="16.5" customHeight="1">
      <c r="B66" s="144" t="s">
        <v>290</v>
      </c>
      <c r="C66" s="144"/>
      <c r="D66" s="144"/>
      <c r="E66" s="144"/>
      <c r="F66" s="144"/>
      <c r="G66" s="146">
        <v>-5658821</v>
      </c>
      <c r="H66" s="146">
        <v>-3141637.28</v>
      </c>
      <c r="I66" s="146">
        <v>0</v>
      </c>
      <c r="J66" s="146">
        <v>0</v>
      </c>
      <c r="K66" s="146">
        <v>-1875149.14</v>
      </c>
      <c r="L66" s="146">
        <v>-774836</v>
      </c>
      <c r="M66" s="146">
        <v>-836214</v>
      </c>
      <c r="N66" s="146">
        <v>-944940</v>
      </c>
      <c r="O66" s="146">
        <v>-830904.81</v>
      </c>
      <c r="P66" s="146">
        <v>-128660</v>
      </c>
      <c r="Q66" s="146">
        <v>-1390104</v>
      </c>
      <c r="R66" s="146">
        <v>-1254769.49</v>
      </c>
      <c r="S66" s="252">
        <v>-459983.67</v>
      </c>
    </row>
    <row r="67" spans="1:21">
      <c r="B67" s="144" t="s">
        <v>291</v>
      </c>
      <c r="C67" s="145">
        <v>3220918.04</v>
      </c>
      <c r="D67" s="146">
        <v>2875372</v>
      </c>
      <c r="E67" s="146">
        <v>2102582.02</v>
      </c>
      <c r="F67" s="146">
        <v>2162548</v>
      </c>
      <c r="G67" s="146">
        <v>1748321</v>
      </c>
      <c r="H67" s="146">
        <v>1611165.69</v>
      </c>
      <c r="I67" s="146">
        <v>1231259.69</v>
      </c>
      <c r="J67" s="146">
        <v>544683.72</v>
      </c>
      <c r="K67" s="146">
        <v>-53709.74</v>
      </c>
      <c r="L67" s="146">
        <v>0</v>
      </c>
      <c r="M67" s="146">
        <v>0</v>
      </c>
      <c r="N67" s="146">
        <v>0</v>
      </c>
      <c r="O67" s="146">
        <v>0</v>
      </c>
      <c r="P67" s="146">
        <v>0</v>
      </c>
      <c r="Q67" s="146">
        <v>0</v>
      </c>
      <c r="R67" s="146">
        <v>0</v>
      </c>
    </row>
    <row r="68" spans="1:21">
      <c r="A68" s="407" t="s">
        <v>292</v>
      </c>
      <c r="B68" s="407"/>
      <c r="C68" s="147">
        <f t="shared" ref="C68:F68" si="18">SUM(C61:C67)</f>
        <v>21629210.710000001</v>
      </c>
      <c r="D68" s="147">
        <f t="shared" si="18"/>
        <v>45971805</v>
      </c>
      <c r="E68" s="147">
        <f t="shared" si="18"/>
        <v>47469908.610000007</v>
      </c>
      <c r="F68" s="147">
        <f t="shared" si="18"/>
        <v>64125555</v>
      </c>
      <c r="G68" s="147">
        <f t="shared" ref="G68:R68" si="19">SUM(G61:G67)</f>
        <v>111810933</v>
      </c>
      <c r="H68" s="147">
        <f t="shared" si="19"/>
        <v>88992738.859999999</v>
      </c>
      <c r="I68" s="147">
        <f t="shared" si="19"/>
        <v>76481329.960000008</v>
      </c>
      <c r="J68" s="147">
        <f t="shared" si="19"/>
        <v>57136255.059999995</v>
      </c>
      <c r="K68" s="147">
        <f t="shared" si="19"/>
        <v>62454996.859999992</v>
      </c>
      <c r="L68" s="147">
        <f t="shared" si="19"/>
        <v>57139111.609999999</v>
      </c>
      <c r="M68" s="147">
        <f t="shared" si="19"/>
        <v>43526294.57</v>
      </c>
      <c r="N68" s="147">
        <f t="shared" si="19"/>
        <v>60706042</v>
      </c>
      <c r="O68" s="147">
        <f t="shared" si="19"/>
        <v>49720849.539999999</v>
      </c>
      <c r="P68" s="147">
        <f t="shared" si="19"/>
        <v>62886683</v>
      </c>
      <c r="Q68" s="147">
        <f t="shared" si="19"/>
        <v>71191803</v>
      </c>
      <c r="R68" s="147">
        <f t="shared" si="19"/>
        <v>41824373.979999997</v>
      </c>
      <c r="S68" s="147">
        <f t="shared" ref="S68" si="20">SUM(S61:S67)</f>
        <v>42073369.169999994</v>
      </c>
    </row>
    <row r="69" spans="1:21">
      <c r="B69" s="143"/>
      <c r="C69" s="143"/>
      <c r="D69" s="143"/>
      <c r="E69" s="143"/>
      <c r="F69" s="143"/>
      <c r="G69" s="149"/>
      <c r="H69" s="149"/>
      <c r="I69" s="149"/>
      <c r="J69" s="149"/>
      <c r="K69" s="149"/>
      <c r="L69" s="149"/>
      <c r="M69" s="149"/>
      <c r="N69" s="149"/>
      <c r="O69" s="149"/>
      <c r="P69" s="149"/>
      <c r="Q69" s="149"/>
    </row>
    <row r="70" spans="1:21">
      <c r="A70" s="155" t="s">
        <v>293</v>
      </c>
      <c r="B70" s="155"/>
      <c r="C70" s="155"/>
      <c r="D70" s="155"/>
      <c r="E70" s="155"/>
      <c r="F70" s="155"/>
      <c r="G70" s="156">
        <v>0</v>
      </c>
      <c r="H70" s="156">
        <v>0</v>
      </c>
      <c r="I70" s="156">
        <v>0</v>
      </c>
      <c r="J70" s="156">
        <v>0</v>
      </c>
      <c r="K70" s="156">
        <v>0</v>
      </c>
      <c r="L70" s="156">
        <v>0</v>
      </c>
      <c r="M70" s="156">
        <v>0</v>
      </c>
      <c r="N70" s="156">
        <v>10367580</v>
      </c>
      <c r="O70" s="156">
        <v>11607301</v>
      </c>
      <c r="P70" s="156">
        <v>11601030</v>
      </c>
      <c r="Q70" s="156">
        <v>12327352</v>
      </c>
      <c r="R70" s="156">
        <v>14614137</v>
      </c>
      <c r="S70" s="156">
        <v>14782774</v>
      </c>
      <c r="T70" s="109"/>
      <c r="U70" s="109"/>
    </row>
    <row r="71" spans="1:21" ht="17.25">
      <c r="A71" s="143" t="s">
        <v>92</v>
      </c>
      <c r="B71" s="144" t="s">
        <v>294</v>
      </c>
      <c r="C71" s="143"/>
      <c r="D71" s="143"/>
      <c r="E71" s="143"/>
      <c r="F71" s="143"/>
      <c r="G71" s="146"/>
      <c r="H71" s="146"/>
      <c r="I71" s="146"/>
      <c r="J71" s="146"/>
      <c r="K71" s="146"/>
      <c r="L71" s="146"/>
      <c r="M71" s="146"/>
      <c r="N71" s="146"/>
      <c r="O71" s="146"/>
      <c r="P71" s="146"/>
      <c r="Q71" s="146"/>
      <c r="S71" s="146">
        <v>24499</v>
      </c>
      <c r="T71" s="109"/>
      <c r="U71" s="109"/>
    </row>
    <row r="72" spans="1:21">
      <c r="A72" s="157" t="s">
        <v>22</v>
      </c>
      <c r="B72" s="157"/>
      <c r="C72" s="157"/>
      <c r="D72" s="157"/>
      <c r="E72" s="157"/>
      <c r="F72" s="157"/>
      <c r="G72" s="158">
        <v>0</v>
      </c>
      <c r="H72" s="158">
        <v>0</v>
      </c>
      <c r="I72" s="158">
        <v>0</v>
      </c>
      <c r="J72" s="158">
        <v>0</v>
      </c>
      <c r="K72" s="158">
        <v>0</v>
      </c>
      <c r="L72" s="158">
        <v>0</v>
      </c>
      <c r="M72" s="158">
        <v>0</v>
      </c>
      <c r="N72" s="158">
        <v>304457</v>
      </c>
      <c r="O72" s="158">
        <v>254958</v>
      </c>
      <c r="P72" s="158">
        <v>213881</v>
      </c>
      <c r="Q72" s="158">
        <v>179587</v>
      </c>
      <c r="R72" s="158">
        <v>0</v>
      </c>
      <c r="S72" s="158">
        <v>0</v>
      </c>
      <c r="T72" s="109"/>
      <c r="U72" s="109"/>
    </row>
    <row r="73" spans="1:21">
      <c r="A73" s="157"/>
      <c r="B73" s="157"/>
      <c r="C73" s="143"/>
      <c r="D73" s="143"/>
      <c r="E73" s="143"/>
      <c r="F73" s="143"/>
      <c r="G73" s="146"/>
      <c r="H73" s="146"/>
      <c r="I73" s="146"/>
      <c r="J73" s="146"/>
      <c r="K73" s="146"/>
      <c r="L73" s="146"/>
      <c r="M73" s="146"/>
      <c r="N73" s="146"/>
      <c r="O73" s="146"/>
      <c r="P73" s="146"/>
      <c r="Q73" s="146"/>
    </row>
    <row r="74" spans="1:21" ht="15.75" thickBot="1">
      <c r="A74" s="405" t="s">
        <v>452</v>
      </c>
      <c r="B74" s="405"/>
      <c r="C74" s="136">
        <f t="shared" ref="C74:F74" si="21">C14+C33+C55+C57+C59+C68+C70+C71</f>
        <v>151238054.59999999</v>
      </c>
      <c r="D74" s="136">
        <f t="shared" si="21"/>
        <v>174413007</v>
      </c>
      <c r="E74" s="136">
        <f t="shared" si="21"/>
        <v>205271805.09000003</v>
      </c>
      <c r="F74" s="136">
        <f t="shared" si="21"/>
        <v>239587953</v>
      </c>
      <c r="G74" s="136">
        <f t="shared" ref="G74:Q74" si="22">G14+G33+G55+G57+G59+G68+G70+G71</f>
        <v>311214895</v>
      </c>
      <c r="H74" s="136">
        <f t="shared" si="22"/>
        <v>306409771.88</v>
      </c>
      <c r="I74" s="136">
        <f t="shared" si="22"/>
        <v>291101892.47000003</v>
      </c>
      <c r="J74" s="136">
        <f t="shared" si="22"/>
        <v>269134109.66000003</v>
      </c>
      <c r="K74" s="136">
        <f t="shared" si="22"/>
        <v>279550549.25</v>
      </c>
      <c r="L74" s="136">
        <f t="shared" si="22"/>
        <v>274172173.63</v>
      </c>
      <c r="M74" s="136">
        <f t="shared" si="22"/>
        <v>259957536.01999998</v>
      </c>
      <c r="N74" s="136">
        <f t="shared" si="22"/>
        <v>289067670</v>
      </c>
      <c r="O74" s="136">
        <f t="shared" si="22"/>
        <v>262460201.58999997</v>
      </c>
      <c r="P74" s="136">
        <f t="shared" si="22"/>
        <v>278021987.09000003</v>
      </c>
      <c r="Q74" s="346">
        <f t="shared" si="22"/>
        <v>295333677.01999998</v>
      </c>
      <c r="R74" s="346">
        <f>R14+R33+R55+R57+R59+R68+R70+R71</f>
        <v>265704346.95000002</v>
      </c>
      <c r="S74" s="347">
        <f>S14+S33+S55+S57+S59+S68+S70+S71+S72</f>
        <v>275501267.89999998</v>
      </c>
    </row>
    <row r="75" spans="1:21" ht="15.75" thickTop="1"/>
    <row r="76" spans="1:21">
      <c r="A76" s="143" t="s">
        <v>31</v>
      </c>
      <c r="Q76" s="146"/>
    </row>
    <row r="77" spans="1:21" ht="16.5" customHeight="1">
      <c r="A77" s="142" t="s">
        <v>295</v>
      </c>
      <c r="B77" s="142"/>
      <c r="C77" s="142"/>
      <c r="D77" s="142"/>
      <c r="E77" s="142"/>
    </row>
    <row r="78" spans="1:21" ht="30.75" customHeight="1">
      <c r="A78" s="402" t="s">
        <v>296</v>
      </c>
      <c r="B78" s="402"/>
      <c r="C78" s="402"/>
      <c r="D78" s="402"/>
      <c r="E78" s="402"/>
      <c r="F78" s="402"/>
      <c r="G78" s="402"/>
      <c r="H78" s="402"/>
      <c r="I78" s="402"/>
      <c r="J78" s="402"/>
      <c r="K78" s="402"/>
      <c r="L78" s="402"/>
      <c r="M78" s="402"/>
      <c r="N78" s="402"/>
      <c r="O78" s="402"/>
      <c r="P78" s="402"/>
      <c r="Q78" s="402"/>
      <c r="R78" s="402"/>
      <c r="S78" s="402"/>
    </row>
    <row r="79" spans="1:21" ht="45" customHeight="1">
      <c r="A79" s="402" t="s">
        <v>297</v>
      </c>
      <c r="B79" s="402"/>
      <c r="C79" s="402"/>
      <c r="D79" s="402"/>
      <c r="E79" s="402"/>
      <c r="F79" s="402"/>
      <c r="G79" s="402"/>
      <c r="H79" s="402"/>
      <c r="I79" s="402"/>
      <c r="J79" s="402"/>
      <c r="K79" s="402"/>
      <c r="L79" s="402"/>
      <c r="M79" s="402"/>
      <c r="N79" s="402"/>
      <c r="O79" s="402"/>
      <c r="P79" s="402"/>
      <c r="Q79" s="402"/>
      <c r="R79" s="402"/>
      <c r="S79" s="402"/>
    </row>
    <row r="80" spans="1:21">
      <c r="A80" s="403" t="s">
        <v>298</v>
      </c>
      <c r="B80" s="403"/>
      <c r="C80" s="403"/>
      <c r="D80" s="403"/>
      <c r="E80" s="403"/>
      <c r="F80" s="403"/>
      <c r="G80" s="403"/>
      <c r="H80" s="403"/>
      <c r="I80" s="403"/>
      <c r="J80" s="403"/>
      <c r="K80" s="403"/>
      <c r="L80" s="403"/>
      <c r="M80" s="403"/>
      <c r="N80" s="403"/>
      <c r="O80" s="403"/>
      <c r="P80" s="403"/>
      <c r="Q80" s="403"/>
      <c r="R80" s="403"/>
      <c r="S80" s="403"/>
    </row>
    <row r="81" spans="1:19" ht="30" customHeight="1">
      <c r="A81" s="404" t="s">
        <v>299</v>
      </c>
      <c r="B81" s="404"/>
      <c r="C81" s="404"/>
      <c r="D81" s="404"/>
      <c r="E81" s="404"/>
      <c r="F81" s="404"/>
      <c r="G81" s="404"/>
      <c r="H81" s="404"/>
      <c r="I81" s="404"/>
      <c r="J81" s="404"/>
      <c r="K81" s="404"/>
      <c r="L81" s="404"/>
      <c r="M81" s="404"/>
      <c r="N81" s="404"/>
      <c r="O81" s="404"/>
      <c r="P81" s="404"/>
      <c r="Q81" s="404"/>
      <c r="R81" s="404"/>
      <c r="S81" s="404"/>
    </row>
    <row r="82" spans="1:19" ht="11.45" customHeight="1">
      <c r="A82" s="159"/>
      <c r="B82" s="159"/>
      <c r="C82" s="159"/>
      <c r="D82" s="159"/>
      <c r="E82" s="159"/>
      <c r="F82" s="159"/>
      <c r="G82" s="159"/>
    </row>
    <row r="83" spans="1:19">
      <c r="G83" s="160"/>
    </row>
    <row r="84" spans="1:19">
      <c r="A84" s="160" t="s">
        <v>300</v>
      </c>
      <c r="B84" s="161"/>
    </row>
    <row r="86" spans="1:19" ht="30">
      <c r="A86" s="144" t="s">
        <v>301</v>
      </c>
      <c r="B86" s="144" t="s">
        <v>302</v>
      </c>
      <c r="D86" s="162"/>
      <c r="E86" s="142"/>
      <c r="F86" s="146"/>
      <c r="M86" s="146">
        <v>16540072.879999997</v>
      </c>
      <c r="Q86" s="146">
        <v>16197587.840000002</v>
      </c>
    </row>
    <row r="87" spans="1:19">
      <c r="A87" s="144" t="s">
        <v>301</v>
      </c>
      <c r="B87" s="144" t="s">
        <v>303</v>
      </c>
      <c r="D87" s="162"/>
      <c r="E87" s="142"/>
      <c r="F87" s="146"/>
      <c r="M87" s="146">
        <v>6381005.6400000006</v>
      </c>
      <c r="Q87" s="146">
        <v>6993488.7999999998</v>
      </c>
    </row>
    <row r="88" spans="1:19">
      <c r="A88" s="144" t="s">
        <v>301</v>
      </c>
      <c r="B88" s="144" t="s">
        <v>304</v>
      </c>
      <c r="D88" s="162"/>
      <c r="E88" s="142"/>
      <c r="F88" s="146"/>
      <c r="M88" s="146">
        <v>2483296.91</v>
      </c>
      <c r="Q88" s="146">
        <v>2077247.89</v>
      </c>
    </row>
    <row r="89" spans="1:19" ht="30">
      <c r="A89" s="144" t="s">
        <v>301</v>
      </c>
      <c r="B89" s="144" t="s">
        <v>305</v>
      </c>
      <c r="D89" s="162"/>
      <c r="E89" s="142"/>
      <c r="F89" s="146"/>
      <c r="M89" s="146">
        <v>2406476.1300000004</v>
      </c>
      <c r="Q89" s="146">
        <v>1508675.17</v>
      </c>
    </row>
    <row r="90" spans="1:19">
      <c r="A90" s="144" t="s">
        <v>301</v>
      </c>
      <c r="B90" s="144" t="s">
        <v>306</v>
      </c>
      <c r="D90" s="162"/>
      <c r="E90" s="142"/>
      <c r="F90" s="146"/>
      <c r="M90" s="146">
        <v>743772.30999999994</v>
      </c>
      <c r="Q90" s="146">
        <v>1457773.33</v>
      </c>
    </row>
    <row r="91" spans="1:19">
      <c r="A91" s="144" t="s">
        <v>301</v>
      </c>
      <c r="B91" s="144" t="s">
        <v>307</v>
      </c>
      <c r="D91" s="162"/>
      <c r="E91" s="142"/>
      <c r="F91" s="146"/>
      <c r="M91" s="146">
        <v>119282.6</v>
      </c>
      <c r="Q91" s="146">
        <v>548951.51</v>
      </c>
    </row>
    <row r="92" spans="1:19">
      <c r="A92" s="144" t="s">
        <v>301</v>
      </c>
      <c r="B92" s="144" t="s">
        <v>308</v>
      </c>
      <c r="D92" s="162"/>
      <c r="E92" s="142"/>
      <c r="F92" s="146"/>
      <c r="M92" s="146">
        <v>8504.7999999999993</v>
      </c>
      <c r="Q92" s="146">
        <v>187479.55</v>
      </c>
    </row>
    <row r="93" spans="1:19">
      <c r="A93" s="144" t="s">
        <v>301</v>
      </c>
      <c r="B93" s="144" t="s">
        <v>309</v>
      </c>
      <c r="D93" s="162"/>
      <c r="E93" s="142"/>
      <c r="F93" s="146"/>
      <c r="M93" s="146">
        <v>17106379.209999997</v>
      </c>
      <c r="Q93" s="146">
        <v>103478.86</v>
      </c>
    </row>
    <row r="94" spans="1:19">
      <c r="A94" s="144" t="s">
        <v>301</v>
      </c>
      <c r="B94" s="144" t="s">
        <v>310</v>
      </c>
      <c r="D94" s="162"/>
      <c r="F94" s="146"/>
      <c r="M94" s="146">
        <v>13543102.330000004</v>
      </c>
      <c r="Q94" s="146">
        <v>583.57000000000016</v>
      </c>
    </row>
    <row r="95" spans="1:19">
      <c r="A95" s="144" t="s">
        <v>311</v>
      </c>
      <c r="B95" s="144" t="s">
        <v>312</v>
      </c>
      <c r="C95" s="146">
        <v>14941328.870000001</v>
      </c>
      <c r="D95" s="162"/>
      <c r="M95" s="146">
        <v>12669640.760000004</v>
      </c>
      <c r="Q95" s="146">
        <v>14941328.870000001</v>
      </c>
    </row>
    <row r="96" spans="1:19">
      <c r="A96" s="144" t="s">
        <v>311</v>
      </c>
      <c r="B96" s="144" t="s">
        <v>313</v>
      </c>
      <c r="D96" s="142"/>
      <c r="M96" s="146">
        <v>21137744.770000003</v>
      </c>
      <c r="Q96" s="146">
        <v>13168525.5</v>
      </c>
    </row>
    <row r="97" spans="1:17">
      <c r="A97" s="144" t="s">
        <v>311</v>
      </c>
      <c r="B97" s="144" t="s">
        <v>314</v>
      </c>
      <c r="D97" s="162"/>
      <c r="E97" s="162"/>
      <c r="M97" s="146">
        <v>17626085.599999998</v>
      </c>
      <c r="Q97" s="146">
        <v>3988677.7099999995</v>
      </c>
    </row>
    <row r="98" spans="1:17">
      <c r="A98" s="144" t="s">
        <v>311</v>
      </c>
      <c r="B98" s="144" t="s">
        <v>315</v>
      </c>
      <c r="D98" s="142"/>
      <c r="M98" s="146">
        <v>12616276.02</v>
      </c>
      <c r="Q98" s="146">
        <v>12331525.75</v>
      </c>
    </row>
    <row r="99" spans="1:17">
      <c r="A99" s="144" t="s">
        <v>311</v>
      </c>
      <c r="B99" s="144" t="s">
        <v>316</v>
      </c>
      <c r="D99" s="142"/>
      <c r="M99" s="146">
        <v>12129345.389999999</v>
      </c>
      <c r="Q99" s="146">
        <v>2740096.79</v>
      </c>
    </row>
    <row r="100" spans="1:17">
      <c r="A100" s="144" t="s">
        <v>311</v>
      </c>
      <c r="B100" s="144" t="s">
        <v>317</v>
      </c>
      <c r="D100" s="162"/>
      <c r="F100" s="146"/>
      <c r="M100" s="146">
        <v>9069763.589999998</v>
      </c>
      <c r="Q100" s="146">
        <v>1127</v>
      </c>
    </row>
    <row r="101" spans="1:17">
      <c r="A101" s="144" t="s">
        <v>318</v>
      </c>
      <c r="B101" s="144" t="s">
        <v>319</v>
      </c>
      <c r="D101" s="162"/>
      <c r="F101" s="146"/>
      <c r="M101" s="146">
        <v>8582223.7600000016</v>
      </c>
      <c r="Q101" s="146">
        <v>28908157.299999997</v>
      </c>
    </row>
    <row r="102" spans="1:17">
      <c r="A102" s="144" t="s">
        <v>318</v>
      </c>
      <c r="B102" s="144" t="s">
        <v>320</v>
      </c>
      <c r="D102" s="162"/>
      <c r="F102" s="146"/>
      <c r="M102" s="146">
        <v>4123755.6599999997</v>
      </c>
      <c r="Q102" s="146">
        <v>18630295</v>
      </c>
    </row>
    <row r="103" spans="1:17">
      <c r="A103" s="144" t="s">
        <v>318</v>
      </c>
      <c r="B103" s="144" t="s">
        <v>321</v>
      </c>
      <c r="D103" s="162"/>
      <c r="F103" s="146"/>
      <c r="M103" s="146">
        <v>3788609.7600000002</v>
      </c>
      <c r="Q103" s="146">
        <v>17189632.220000003</v>
      </c>
    </row>
    <row r="104" spans="1:17">
      <c r="A104" s="144" t="s">
        <v>318</v>
      </c>
      <c r="B104" s="144" t="s">
        <v>322</v>
      </c>
      <c r="D104" s="162"/>
      <c r="F104" s="146"/>
      <c r="M104" s="146">
        <v>3517374.5999999996</v>
      </c>
      <c r="Q104" s="146">
        <v>15140577.120000001</v>
      </c>
    </row>
    <row r="105" spans="1:17">
      <c r="A105" s="144" t="s">
        <v>318</v>
      </c>
      <c r="B105" s="144" t="s">
        <v>323</v>
      </c>
      <c r="D105" s="162"/>
      <c r="F105" s="146"/>
      <c r="M105" s="146">
        <v>2658780.5100000002</v>
      </c>
      <c r="Q105" s="146">
        <v>11495494.550000001</v>
      </c>
    </row>
    <row r="106" spans="1:17">
      <c r="A106" s="144" t="s">
        <v>318</v>
      </c>
      <c r="B106" s="144" t="s">
        <v>324</v>
      </c>
      <c r="D106" s="162"/>
      <c r="F106" s="146"/>
      <c r="M106" s="146">
        <v>2200731.46</v>
      </c>
      <c r="Q106" s="146">
        <v>8251074.169999999</v>
      </c>
    </row>
    <row r="107" spans="1:17">
      <c r="A107" s="144" t="s">
        <v>318</v>
      </c>
      <c r="B107" s="144" t="s">
        <v>325</v>
      </c>
      <c r="D107" s="162"/>
      <c r="F107" s="146"/>
      <c r="M107" s="146">
        <v>1114337.6499999999</v>
      </c>
      <c r="Q107" s="146">
        <v>5383118.5700000003</v>
      </c>
    </row>
    <row r="108" spans="1:17">
      <c r="A108" s="144" t="s">
        <v>318</v>
      </c>
      <c r="B108" s="144" t="s">
        <v>326</v>
      </c>
      <c r="D108" s="162"/>
      <c r="F108" s="146"/>
      <c r="M108" s="146">
        <v>632150.3899999999</v>
      </c>
      <c r="Q108" s="146">
        <v>4375754.7600000007</v>
      </c>
    </row>
    <row r="109" spans="1:17" ht="12.6" customHeight="1">
      <c r="A109" s="144" t="s">
        <v>318</v>
      </c>
      <c r="B109" s="144" t="s">
        <v>327</v>
      </c>
      <c r="D109" s="162"/>
      <c r="F109" s="146"/>
      <c r="M109" s="146">
        <v>14359761</v>
      </c>
      <c r="Q109" s="146">
        <v>4028672.12</v>
      </c>
    </row>
    <row r="110" spans="1:17">
      <c r="A110" s="144" t="s">
        <v>318</v>
      </c>
      <c r="B110" s="144" t="s">
        <v>328</v>
      </c>
      <c r="D110" s="162"/>
      <c r="F110" s="146"/>
      <c r="M110" s="146">
        <v>2801280</v>
      </c>
      <c r="Q110" s="146">
        <v>4011360.4200000004</v>
      </c>
    </row>
    <row r="111" spans="1:17">
      <c r="A111" s="144" t="s">
        <v>318</v>
      </c>
      <c r="B111" s="144" t="s">
        <v>329</v>
      </c>
      <c r="D111" s="162"/>
      <c r="F111" s="146"/>
      <c r="M111" s="146">
        <v>21540121.310000002</v>
      </c>
      <c r="Q111" s="146">
        <v>2340261.67</v>
      </c>
    </row>
    <row r="112" spans="1:17">
      <c r="A112" s="144" t="s">
        <v>318</v>
      </c>
      <c r="B112" s="144" t="s">
        <v>330</v>
      </c>
      <c r="D112" s="162"/>
      <c r="F112" s="146"/>
      <c r="M112" s="146">
        <v>13761104.51</v>
      </c>
      <c r="Q112" s="146">
        <v>1113586.72</v>
      </c>
    </row>
    <row r="113" spans="1:17">
      <c r="A113" s="144" t="s">
        <v>318</v>
      </c>
      <c r="B113" s="144" t="s">
        <v>331</v>
      </c>
      <c r="D113" s="162"/>
      <c r="F113" s="146"/>
      <c r="M113" s="146">
        <v>3731561.4099999997</v>
      </c>
      <c r="Q113" s="146">
        <v>739866.04999999993</v>
      </c>
    </row>
    <row r="114" spans="1:17">
      <c r="A114" s="144" t="s">
        <v>318</v>
      </c>
      <c r="B114" s="144" t="s">
        <v>332</v>
      </c>
      <c r="D114" s="162"/>
      <c r="F114" s="146"/>
      <c r="M114" s="146">
        <v>2415256.1799999997</v>
      </c>
      <c r="Q114" s="146">
        <v>681592.82000000007</v>
      </c>
    </row>
    <row r="115" spans="1:17">
      <c r="A115" s="144" t="s">
        <v>318</v>
      </c>
      <c r="B115" s="144" t="s">
        <v>333</v>
      </c>
      <c r="D115" s="162"/>
      <c r="F115" s="146"/>
      <c r="M115" s="146">
        <v>1631100.0599999998</v>
      </c>
      <c r="Q115" s="146">
        <v>507229.43999999994</v>
      </c>
    </row>
    <row r="116" spans="1:17">
      <c r="A116" s="144" t="s">
        <v>318</v>
      </c>
      <c r="B116" s="144" t="s">
        <v>334</v>
      </c>
      <c r="D116" s="162"/>
      <c r="F116" s="146"/>
      <c r="M116" s="146"/>
      <c r="Q116" s="146">
        <v>364359.97</v>
      </c>
    </row>
    <row r="117" spans="1:17">
      <c r="A117" s="144" t="s">
        <v>318</v>
      </c>
      <c r="B117" s="144" t="s">
        <v>335</v>
      </c>
      <c r="D117" s="162"/>
      <c r="F117" s="146"/>
      <c r="M117" s="146"/>
      <c r="Q117" s="146">
        <v>213605.58000000002</v>
      </c>
    </row>
    <row r="118" spans="1:17">
      <c r="A118" s="144" t="s">
        <v>318</v>
      </c>
      <c r="B118" s="144" t="s">
        <v>336</v>
      </c>
      <c r="D118" s="162"/>
      <c r="F118" s="146"/>
      <c r="M118" s="146"/>
      <c r="Q118" s="146">
        <v>205884.56</v>
      </c>
    </row>
    <row r="119" spans="1:17">
      <c r="A119" s="144" t="s">
        <v>318</v>
      </c>
      <c r="B119" s="144" t="s">
        <v>337</v>
      </c>
      <c r="D119" s="162"/>
      <c r="F119" s="146"/>
      <c r="M119" s="146"/>
      <c r="Q119" s="146">
        <v>130874.20999999999</v>
      </c>
    </row>
    <row r="120" spans="1:17" ht="30">
      <c r="A120" s="144" t="s">
        <v>455</v>
      </c>
      <c r="B120" s="144" t="s">
        <v>338</v>
      </c>
      <c r="D120" s="162"/>
      <c r="F120" s="146"/>
      <c r="M120" s="146"/>
      <c r="Q120" s="146">
        <v>15942315.069999997</v>
      </c>
    </row>
    <row r="121" spans="1:17">
      <c r="A121" s="144" t="s">
        <v>456</v>
      </c>
      <c r="B121" s="144" t="s">
        <v>283</v>
      </c>
      <c r="D121" s="162"/>
      <c r="F121" s="146"/>
      <c r="M121" s="146"/>
      <c r="Q121" s="146">
        <v>2734316.96</v>
      </c>
    </row>
    <row r="122" spans="1:17">
      <c r="A122" s="144" t="s">
        <v>139</v>
      </c>
      <c r="B122" s="144" t="s">
        <v>457</v>
      </c>
      <c r="D122" s="162"/>
      <c r="F122" s="146"/>
      <c r="M122" s="146"/>
      <c r="Q122" s="146">
        <v>19018285</v>
      </c>
    </row>
    <row r="123" spans="1:17">
      <c r="A123" s="144" t="s">
        <v>139</v>
      </c>
      <c r="B123" s="144" t="s">
        <v>458</v>
      </c>
      <c r="D123" s="162"/>
      <c r="F123" s="146"/>
      <c r="M123" s="146"/>
      <c r="Q123" s="146">
        <v>12308171</v>
      </c>
    </row>
    <row r="124" spans="1:17">
      <c r="A124" s="144" t="s">
        <v>139</v>
      </c>
      <c r="B124" s="144" t="s">
        <v>339</v>
      </c>
      <c r="D124" s="162"/>
      <c r="F124" s="146"/>
      <c r="M124" s="146"/>
      <c r="Q124" s="146">
        <v>6123320.4300000006</v>
      </c>
    </row>
    <row r="125" spans="1:17">
      <c r="A125" s="144" t="s">
        <v>139</v>
      </c>
      <c r="B125" s="144" t="s">
        <v>459</v>
      </c>
      <c r="D125" s="162"/>
      <c r="F125" s="146"/>
      <c r="M125" s="146"/>
      <c r="Q125" s="146">
        <v>3273816.9799999995</v>
      </c>
    </row>
    <row r="126" spans="1:17">
      <c r="A126" s="144" t="s">
        <v>139</v>
      </c>
      <c r="B126" s="144" t="s">
        <v>340</v>
      </c>
      <c r="D126" s="162"/>
      <c r="F126" s="146"/>
      <c r="M126" s="146"/>
      <c r="Q126" s="146">
        <v>1809759.43</v>
      </c>
    </row>
    <row r="127" spans="1:17">
      <c r="A127" s="144"/>
      <c r="D127" s="162"/>
      <c r="F127" s="146"/>
      <c r="M127" s="146"/>
      <c r="Q127" s="146"/>
    </row>
  </sheetData>
  <sortState xmlns:xlrd2="http://schemas.microsoft.com/office/spreadsheetml/2017/richdata2" ref="A70:S72">
    <sortCondition descending="1" ref="S70:S72"/>
  </sortState>
  <mergeCells count="9">
    <mergeCell ref="A79:S79"/>
    <mergeCell ref="A80:S80"/>
    <mergeCell ref="A81:S81"/>
    <mergeCell ref="A74:B74"/>
    <mergeCell ref="A14:B14"/>
    <mergeCell ref="A33:B33"/>
    <mergeCell ref="A55:B55"/>
    <mergeCell ref="A68:B68"/>
    <mergeCell ref="A78:S78"/>
  </mergeCells>
  <pageMargins left="0.25" right="0.25" top="0.75" bottom="0.75" header="0.3" footer="0.3"/>
  <pageSetup scale="60"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O63"/>
  <sheetViews>
    <sheetView zoomScaleNormal="100" workbookViewId="0">
      <pane ySplit="3" topLeftCell="A4" activePane="bottomLeft" state="frozen"/>
      <selection pane="bottomLeft" activeCell="M11" sqref="M11"/>
    </sheetView>
  </sheetViews>
  <sheetFormatPr defaultColWidth="8.85546875" defaultRowHeight="12.75"/>
  <cols>
    <col min="1" max="1" width="43.28515625" style="109" customWidth="1"/>
    <col min="2" max="4" width="11.140625" style="109" hidden="1" customWidth="1"/>
    <col min="5" max="14" width="13.5703125" style="109" customWidth="1"/>
    <col min="15" max="16384" width="8.85546875" style="109"/>
  </cols>
  <sheetData>
    <row r="1" spans="1:14" ht="18.75">
      <c r="A1" s="246" t="s">
        <v>341</v>
      </c>
    </row>
    <row r="2" spans="1:14" ht="4.9000000000000004" customHeight="1"/>
    <row r="3" spans="1:14" s="276" customFormat="1" ht="21.75" customHeight="1">
      <c r="A3" s="348" t="s">
        <v>453</v>
      </c>
      <c r="B3" s="321">
        <v>2011</v>
      </c>
      <c r="C3" s="321">
        <v>2012</v>
      </c>
      <c r="D3" s="321">
        <v>2013</v>
      </c>
      <c r="E3" s="321">
        <v>2014</v>
      </c>
      <c r="F3" s="321">
        <v>2015</v>
      </c>
      <c r="G3" s="321">
        <v>2016</v>
      </c>
      <c r="H3" s="321">
        <v>2017</v>
      </c>
      <c r="I3" s="321">
        <v>2018</v>
      </c>
      <c r="J3" s="321">
        <v>2019</v>
      </c>
      <c r="K3" s="321">
        <v>2020</v>
      </c>
      <c r="L3" s="321">
        <v>2021</v>
      </c>
      <c r="M3" s="321">
        <v>2022</v>
      </c>
      <c r="N3" s="321">
        <v>2023</v>
      </c>
    </row>
    <row r="4" spans="1:14" ht="16.5" customHeight="1">
      <c r="A4" s="110" t="s">
        <v>342</v>
      </c>
      <c r="B4" s="111"/>
      <c r="C4" s="111">
        <v>5306043</v>
      </c>
      <c r="D4" s="111">
        <v>1711234.64</v>
      </c>
      <c r="E4" s="111">
        <v>693095.5</v>
      </c>
      <c r="F4" s="111">
        <v>144278.15999999992</v>
      </c>
      <c r="G4" s="111">
        <v>40307.800000000003</v>
      </c>
      <c r="H4" s="111">
        <v>99543</v>
      </c>
      <c r="I4" s="111">
        <v>170178</v>
      </c>
      <c r="J4" s="111">
        <v>492294</v>
      </c>
      <c r="K4" s="111">
        <v>204337</v>
      </c>
      <c r="L4" s="111">
        <v>84663.38</v>
      </c>
      <c r="M4" s="111">
        <v>1999842.67</v>
      </c>
      <c r="N4" s="111">
        <v>2070923.16</v>
      </c>
    </row>
    <row r="5" spans="1:14" ht="15">
      <c r="A5" s="110" t="s">
        <v>343</v>
      </c>
      <c r="B5" s="111">
        <v>720811</v>
      </c>
      <c r="C5" s="111">
        <v>1743906.48</v>
      </c>
      <c r="D5" s="111">
        <v>1611629.5</v>
      </c>
      <c r="E5" s="111">
        <v>283048.12</v>
      </c>
      <c r="F5" s="111"/>
      <c r="G5" s="111"/>
      <c r="H5" s="111"/>
      <c r="I5" s="111"/>
      <c r="J5" s="111"/>
      <c r="K5" s="111"/>
      <c r="L5" s="111">
        <v>212725</v>
      </c>
      <c r="M5" s="111">
        <v>1047589.7</v>
      </c>
      <c r="N5" s="111">
        <v>18170310.999999996</v>
      </c>
    </row>
    <row r="6" spans="1:14" ht="15">
      <c r="A6" s="110" t="s">
        <v>344</v>
      </c>
      <c r="B6" s="111"/>
      <c r="C6" s="111"/>
      <c r="D6" s="111"/>
      <c r="E6" s="111"/>
      <c r="F6" s="111"/>
      <c r="G6" s="111"/>
      <c r="H6" s="111"/>
      <c r="I6" s="111"/>
      <c r="J6" s="111">
        <v>1387</v>
      </c>
      <c r="K6" s="111"/>
      <c r="L6" s="111">
        <v>227790</v>
      </c>
      <c r="M6" s="111"/>
      <c r="N6" s="111"/>
    </row>
    <row r="7" spans="1:14" ht="15">
      <c r="A7" s="110" t="s">
        <v>345</v>
      </c>
      <c r="B7" s="111">
        <v>1750665</v>
      </c>
      <c r="C7" s="111">
        <v>5384783</v>
      </c>
      <c r="D7" s="111"/>
      <c r="E7" s="111">
        <v>14000000</v>
      </c>
      <c r="F7" s="111"/>
      <c r="G7" s="111">
        <v>1877580.5</v>
      </c>
      <c r="H7" s="111"/>
      <c r="I7" s="111">
        <v>7369712</v>
      </c>
      <c r="J7" s="111">
        <v>1580664</v>
      </c>
      <c r="K7" s="111">
        <v>3892087</v>
      </c>
      <c r="L7" s="111">
        <v>8533771.6500000004</v>
      </c>
      <c r="M7" s="111"/>
      <c r="N7" s="111">
        <v>571817</v>
      </c>
    </row>
    <row r="8" spans="1:14" ht="15">
      <c r="A8" s="110" t="s">
        <v>346</v>
      </c>
      <c r="B8" s="111"/>
      <c r="C8" s="111"/>
      <c r="D8" s="111"/>
      <c r="E8" s="111"/>
      <c r="F8" s="111">
        <v>7980000</v>
      </c>
      <c r="G8" s="111">
        <v>680000</v>
      </c>
      <c r="H8" s="111">
        <v>2438220</v>
      </c>
      <c r="I8" s="111"/>
      <c r="J8" s="111"/>
      <c r="K8" s="111"/>
      <c r="L8" s="111"/>
      <c r="M8" s="111"/>
      <c r="N8" s="111"/>
    </row>
    <row r="9" spans="1:14" ht="15">
      <c r="A9" s="110" t="s">
        <v>347</v>
      </c>
      <c r="B9" s="111"/>
      <c r="C9" s="111">
        <v>928718</v>
      </c>
      <c r="D9" s="111">
        <v>348570</v>
      </c>
      <c r="E9" s="111"/>
      <c r="F9" s="111"/>
      <c r="G9" s="111">
        <v>85217</v>
      </c>
      <c r="H9" s="111">
        <v>72676</v>
      </c>
      <c r="I9" s="111">
        <v>203432</v>
      </c>
      <c r="J9" s="111">
        <v>166061</v>
      </c>
      <c r="K9" s="111">
        <v>184205</v>
      </c>
      <c r="L9" s="111">
        <v>669.5</v>
      </c>
      <c r="M9" s="111"/>
      <c r="N9" s="111"/>
    </row>
    <row r="10" spans="1:14" ht="15">
      <c r="A10" s="110" t="s">
        <v>348</v>
      </c>
      <c r="B10" s="111"/>
      <c r="C10" s="111">
        <v>420929</v>
      </c>
      <c r="D10" s="111"/>
      <c r="E10" s="111"/>
      <c r="F10" s="111"/>
      <c r="G10" s="111"/>
      <c r="H10" s="111"/>
      <c r="I10" s="111"/>
      <c r="J10" s="111"/>
      <c r="K10" s="111"/>
      <c r="L10" s="111"/>
      <c r="M10" s="111"/>
      <c r="N10" s="111"/>
    </row>
    <row r="11" spans="1:14" ht="15">
      <c r="A11" s="110" t="s">
        <v>349</v>
      </c>
      <c r="B11" s="111"/>
      <c r="C11" s="111">
        <v>946738.51</v>
      </c>
      <c r="D11" s="111"/>
      <c r="E11" s="111"/>
      <c r="F11" s="111"/>
      <c r="G11" s="111"/>
      <c r="H11" s="111">
        <v>500</v>
      </c>
      <c r="I11" s="111">
        <v>500</v>
      </c>
      <c r="J11" s="111"/>
      <c r="K11" s="111">
        <v>627892</v>
      </c>
      <c r="L11" s="111"/>
      <c r="M11" s="111"/>
      <c r="N11" s="111">
        <v>488610</v>
      </c>
    </row>
    <row r="12" spans="1:14" ht="15">
      <c r="A12" s="110" t="s">
        <v>350</v>
      </c>
      <c r="B12" s="111">
        <v>9750112</v>
      </c>
      <c r="C12" s="111">
        <v>1349403</v>
      </c>
      <c r="D12" s="111">
        <v>642763</v>
      </c>
      <c r="E12" s="111">
        <v>1610425</v>
      </c>
      <c r="F12" s="111">
        <v>154274</v>
      </c>
      <c r="G12" s="111"/>
      <c r="H12" s="111"/>
      <c r="I12" s="111">
        <v>10733065</v>
      </c>
      <c r="J12" s="111"/>
      <c r="K12" s="111"/>
      <c r="L12" s="111"/>
      <c r="M12" s="111"/>
      <c r="N12" s="111"/>
    </row>
    <row r="13" spans="1:14" ht="15">
      <c r="A13" s="110" t="s">
        <v>351</v>
      </c>
      <c r="B13" s="111">
        <v>20851010</v>
      </c>
      <c r="C13" s="111"/>
      <c r="D13" s="111">
        <v>3412000</v>
      </c>
      <c r="E13" s="111"/>
      <c r="F13" s="111"/>
      <c r="G13" s="111"/>
      <c r="H13" s="111"/>
      <c r="I13" s="111"/>
      <c r="J13" s="111"/>
      <c r="K13" s="111"/>
      <c r="L13" s="111"/>
      <c r="M13" s="111"/>
      <c r="N13" s="111"/>
    </row>
    <row r="14" spans="1:14" ht="15">
      <c r="A14" s="110" t="s">
        <v>352</v>
      </c>
      <c r="B14" s="111">
        <v>5788</v>
      </c>
      <c r="C14" s="111">
        <v>820.08</v>
      </c>
      <c r="D14" s="111">
        <v>5000</v>
      </c>
      <c r="E14" s="111">
        <v>5000</v>
      </c>
      <c r="F14" s="111">
        <v>5729</v>
      </c>
      <c r="G14" s="111">
        <v>5899.13</v>
      </c>
      <c r="H14" s="111">
        <v>5980</v>
      </c>
      <c r="I14" s="111">
        <v>5980</v>
      </c>
      <c r="J14" s="111">
        <v>5000</v>
      </c>
      <c r="K14" s="111">
        <v>9037</v>
      </c>
      <c r="L14" s="111">
        <v>5000</v>
      </c>
      <c r="M14" s="111">
        <v>5000</v>
      </c>
      <c r="N14" s="111">
        <v>5000</v>
      </c>
    </row>
    <row r="15" spans="1:14" ht="15">
      <c r="A15" s="110" t="s">
        <v>353</v>
      </c>
      <c r="B15" s="111">
        <v>9716071</v>
      </c>
      <c r="C15" s="111">
        <v>1954790.5</v>
      </c>
      <c r="D15" s="111">
        <v>12908339</v>
      </c>
      <c r="E15" s="111">
        <v>1316455</v>
      </c>
      <c r="F15" s="111">
        <v>12003446.75</v>
      </c>
      <c r="G15" s="111">
        <v>10868814</v>
      </c>
      <c r="H15" s="111">
        <v>5038680</v>
      </c>
      <c r="I15" s="111">
        <v>6978254</v>
      </c>
      <c r="J15" s="111">
        <v>9629687</v>
      </c>
      <c r="K15" s="111">
        <v>5592447</v>
      </c>
      <c r="L15" s="111">
        <v>2173554</v>
      </c>
      <c r="M15" s="111">
        <v>8739910.9900000002</v>
      </c>
      <c r="N15" s="111">
        <v>10141031</v>
      </c>
    </row>
    <row r="16" spans="1:14" ht="15">
      <c r="A16" s="110" t="s">
        <v>354</v>
      </c>
      <c r="B16" s="111"/>
      <c r="C16" s="111"/>
      <c r="D16" s="111">
        <v>600000</v>
      </c>
      <c r="E16" s="111"/>
      <c r="F16" s="111"/>
      <c r="G16" s="111"/>
      <c r="H16" s="111"/>
      <c r="I16" s="111"/>
      <c r="J16" s="111"/>
      <c r="K16" s="111"/>
      <c r="L16" s="111"/>
      <c r="M16" s="111"/>
      <c r="N16" s="111"/>
    </row>
    <row r="17" spans="1:15" ht="15">
      <c r="A17" s="110" t="s">
        <v>355</v>
      </c>
      <c r="B17" s="111">
        <v>4068146</v>
      </c>
      <c r="C17" s="111">
        <v>6370225.5</v>
      </c>
      <c r="D17" s="111">
        <v>1596594</v>
      </c>
      <c r="E17" s="111">
        <v>2196196.7799999998</v>
      </c>
      <c r="F17" s="111">
        <v>490964.5</v>
      </c>
      <c r="G17" s="111">
        <v>1815933.75</v>
      </c>
      <c r="H17" s="111">
        <v>476466</v>
      </c>
      <c r="I17" s="111">
        <v>524163</v>
      </c>
      <c r="J17" s="111">
        <v>440084</v>
      </c>
      <c r="K17" s="111">
        <v>1698152</v>
      </c>
      <c r="L17" s="111">
        <v>10320000</v>
      </c>
      <c r="M17" s="111">
        <v>1708392.25</v>
      </c>
      <c r="N17" s="111">
        <v>1054313</v>
      </c>
    </row>
    <row r="18" spans="1:15" ht="15">
      <c r="A18" s="110" t="s">
        <v>356</v>
      </c>
      <c r="B18" s="111">
        <v>1996948</v>
      </c>
      <c r="C18" s="111">
        <v>3666163</v>
      </c>
      <c r="D18" s="111"/>
      <c r="E18" s="111"/>
      <c r="F18" s="111"/>
      <c r="G18" s="111">
        <v>786320</v>
      </c>
      <c r="H18" s="111"/>
      <c r="I18" s="111"/>
      <c r="J18" s="111"/>
      <c r="K18" s="111"/>
      <c r="L18" s="111"/>
      <c r="M18" s="111"/>
      <c r="N18" s="111"/>
    </row>
    <row r="19" spans="1:15" ht="15">
      <c r="A19" s="110" t="s">
        <v>357</v>
      </c>
      <c r="B19" s="111"/>
      <c r="C19" s="111">
        <v>3156008</v>
      </c>
      <c r="D19" s="111"/>
      <c r="E19" s="111"/>
      <c r="F19" s="111"/>
      <c r="G19" s="111"/>
      <c r="H19" s="111"/>
      <c r="I19" s="111"/>
      <c r="J19" s="111"/>
      <c r="K19" s="111"/>
      <c r="L19" s="111"/>
      <c r="M19" s="111"/>
      <c r="N19" s="111"/>
    </row>
    <row r="20" spans="1:15" ht="15">
      <c r="A20" s="110" t="s">
        <v>358</v>
      </c>
      <c r="B20" s="111"/>
      <c r="C20" s="111">
        <v>15381.84</v>
      </c>
      <c r="D20" s="111"/>
      <c r="E20" s="111"/>
      <c r="F20" s="111">
        <v>1333393</v>
      </c>
      <c r="G20" s="111">
        <v>1783866</v>
      </c>
      <c r="H20" s="111"/>
      <c r="I20" s="111">
        <v>491757</v>
      </c>
      <c r="J20" s="111">
        <v>280574</v>
      </c>
      <c r="K20" s="111"/>
      <c r="L20" s="111"/>
      <c r="M20" s="111">
        <v>259168.9</v>
      </c>
      <c r="N20" s="111">
        <v>40000</v>
      </c>
    </row>
    <row r="21" spans="1:15" ht="30">
      <c r="A21" s="110" t="s">
        <v>359</v>
      </c>
      <c r="B21" s="111"/>
      <c r="C21" s="111">
        <v>2365285.0499999998</v>
      </c>
      <c r="D21" s="111">
        <v>572468.53</v>
      </c>
      <c r="E21" s="111"/>
      <c r="F21" s="111"/>
      <c r="G21" s="111"/>
      <c r="H21" s="111"/>
      <c r="I21" s="111"/>
      <c r="J21" s="111">
        <v>171567</v>
      </c>
      <c r="K21" s="111"/>
      <c r="L21" s="111"/>
      <c r="M21" s="111"/>
      <c r="N21" s="111"/>
    </row>
    <row r="22" spans="1:15" ht="15">
      <c r="A22" s="110" t="s">
        <v>360</v>
      </c>
      <c r="B22" s="111">
        <v>3344161</v>
      </c>
      <c r="C22" s="111">
        <v>4437146.2</v>
      </c>
      <c r="D22" s="111">
        <v>333123.40000000002</v>
      </c>
      <c r="E22" s="111"/>
      <c r="F22" s="111"/>
      <c r="G22" s="111">
        <v>260540</v>
      </c>
      <c r="H22" s="111">
        <v>866530</v>
      </c>
      <c r="I22" s="111">
        <v>225545</v>
      </c>
      <c r="J22" s="111">
        <v>1200</v>
      </c>
      <c r="K22" s="111">
        <v>638445</v>
      </c>
      <c r="L22" s="111">
        <v>1200</v>
      </c>
      <c r="M22" s="111">
        <v>1200</v>
      </c>
      <c r="N22" s="111">
        <v>7400</v>
      </c>
    </row>
    <row r="23" spans="1:15" ht="18" thickBot="1">
      <c r="A23" s="349" t="s">
        <v>454</v>
      </c>
      <c r="B23" s="339">
        <f t="shared" ref="B23:K23" si="0">SUM(B4:B22)</f>
        <v>52203712</v>
      </c>
      <c r="C23" s="339">
        <f t="shared" si="0"/>
        <v>38046341.160000004</v>
      </c>
      <c r="D23" s="339">
        <f t="shared" si="0"/>
        <v>23741722.07</v>
      </c>
      <c r="E23" s="339">
        <f t="shared" si="0"/>
        <v>20104220.399999999</v>
      </c>
      <c r="F23" s="339">
        <f t="shared" si="0"/>
        <v>22112085.41</v>
      </c>
      <c r="G23" s="339">
        <f t="shared" si="0"/>
        <v>18204478.18</v>
      </c>
      <c r="H23" s="339">
        <f t="shared" si="0"/>
        <v>8998595</v>
      </c>
      <c r="I23" s="339">
        <f t="shared" si="0"/>
        <v>26702586</v>
      </c>
      <c r="J23" s="339">
        <f t="shared" si="0"/>
        <v>12768518</v>
      </c>
      <c r="K23" s="339">
        <f t="shared" si="0"/>
        <v>12846602</v>
      </c>
      <c r="L23" s="339">
        <f>SUM(L4:L22)</f>
        <v>21559373.530000001</v>
      </c>
      <c r="M23" s="339">
        <f>SUM(M4:M22)</f>
        <v>13761104.51</v>
      </c>
      <c r="N23" s="339">
        <f>SUM(N6:N22)</f>
        <v>12308171</v>
      </c>
    </row>
    <row r="24" spans="1:15" ht="14.25" customHeight="1" thickTop="1"/>
    <row r="25" spans="1:15" ht="15">
      <c r="A25" s="112" t="s">
        <v>361</v>
      </c>
    </row>
    <row r="26" spans="1:15" ht="15">
      <c r="A26" s="408" t="s">
        <v>362</v>
      </c>
      <c r="B26" s="408"/>
      <c r="C26" s="408"/>
      <c r="D26" s="408"/>
      <c r="E26" s="408"/>
      <c r="F26" s="408"/>
      <c r="G26" s="408"/>
      <c r="H26" s="408"/>
      <c r="I26" s="408"/>
      <c r="J26" s="408"/>
      <c r="K26" s="408"/>
      <c r="L26" s="408"/>
      <c r="M26" s="408"/>
      <c r="N26" s="408"/>
    </row>
    <row r="27" spans="1:15" ht="29.25" customHeight="1">
      <c r="A27" s="400" t="s">
        <v>363</v>
      </c>
      <c r="B27" s="400"/>
      <c r="C27" s="400"/>
      <c r="D27" s="400"/>
      <c r="E27" s="400"/>
      <c r="F27" s="400"/>
      <c r="G27" s="400"/>
      <c r="H27" s="400"/>
      <c r="I27" s="400"/>
      <c r="J27" s="400"/>
      <c r="K27" s="400"/>
      <c r="L27" s="400"/>
      <c r="M27" s="400"/>
      <c r="N27" s="400"/>
      <c r="O27" s="113"/>
    </row>
    <row r="28" spans="1:15" ht="15">
      <c r="A28" s="113"/>
      <c r="B28" s="113"/>
      <c r="C28" s="113"/>
      <c r="D28" s="113"/>
      <c r="E28" s="113"/>
      <c r="F28" s="113"/>
      <c r="G28" s="113"/>
      <c r="H28" s="113"/>
      <c r="I28" s="113"/>
      <c r="J28" s="113"/>
      <c r="K28" s="113"/>
      <c r="L28" s="113"/>
      <c r="M28" s="113"/>
      <c r="N28" s="113"/>
      <c r="O28" s="113"/>
    </row>
    <row r="29" spans="1:15" ht="13.9" customHeight="1">
      <c r="M29" s="110"/>
      <c r="N29" s="110"/>
      <c r="O29" s="110"/>
    </row>
    <row r="31" spans="1:15" ht="30">
      <c r="A31" s="112" t="s">
        <v>364</v>
      </c>
    </row>
    <row r="32" spans="1:15" ht="15">
      <c r="A32" s="110" t="s">
        <v>343</v>
      </c>
      <c r="H32" s="111">
        <f>N5</f>
        <v>18170310.999999996</v>
      </c>
    </row>
    <row r="33" spans="1:8" ht="15">
      <c r="A33" s="110" t="s">
        <v>365</v>
      </c>
      <c r="H33" s="111">
        <f>N15</f>
        <v>10141031</v>
      </c>
    </row>
    <row r="34" spans="1:8" ht="15">
      <c r="A34" s="110" t="s">
        <v>342</v>
      </c>
      <c r="H34" s="111">
        <f>N4</f>
        <v>2070923.16</v>
      </c>
    </row>
    <row r="35" spans="1:8" ht="15">
      <c r="A35" s="110" t="s">
        <v>355</v>
      </c>
      <c r="H35" s="111">
        <f>N17</f>
        <v>1054313</v>
      </c>
    </row>
    <row r="36" spans="1:8" ht="15">
      <c r="A36" s="110" t="s">
        <v>366</v>
      </c>
      <c r="H36" s="111">
        <f>N7</f>
        <v>571817</v>
      </c>
    </row>
    <row r="37" spans="1:8" ht="15">
      <c r="A37" s="110" t="s">
        <v>367</v>
      </c>
      <c r="B37" s="111"/>
      <c r="H37" s="111">
        <f>N11</f>
        <v>488610</v>
      </c>
    </row>
    <row r="39" spans="1:8" ht="15">
      <c r="A39" s="110"/>
      <c r="B39" s="111"/>
    </row>
    <row r="40" spans="1:8" ht="15">
      <c r="A40" s="110"/>
      <c r="B40" s="111"/>
    </row>
    <row r="41" spans="1:8" ht="15">
      <c r="A41" s="110"/>
      <c r="B41" s="111"/>
    </row>
    <row r="42" spans="1:8" ht="15">
      <c r="A42" s="112"/>
      <c r="B42" s="111"/>
    </row>
    <row r="43" spans="1:8" ht="15">
      <c r="A43" s="110"/>
      <c r="B43" s="111"/>
    </row>
    <row r="44" spans="1:8" ht="15">
      <c r="B44" s="111"/>
    </row>
    <row r="45" spans="1:8" ht="15">
      <c r="A45" s="114"/>
      <c r="B45" s="111"/>
    </row>
    <row r="46" spans="1:8" ht="15">
      <c r="A46" s="110"/>
      <c r="B46" s="111"/>
    </row>
    <row r="47" spans="1:8" ht="15">
      <c r="A47" s="110"/>
      <c r="B47" s="111"/>
    </row>
    <row r="48" spans="1:8" ht="15">
      <c r="A48" s="110"/>
      <c r="B48" s="111"/>
    </row>
    <row r="49" spans="1:2" ht="15">
      <c r="A49" s="110"/>
      <c r="B49" s="111"/>
    </row>
    <row r="50" spans="1:2" ht="15">
      <c r="A50" s="113"/>
      <c r="B50" s="111"/>
    </row>
    <row r="51" spans="1:2" ht="15">
      <c r="B51" s="111"/>
    </row>
    <row r="52" spans="1:2" ht="15">
      <c r="B52" s="111"/>
    </row>
    <row r="53" spans="1:2" ht="15">
      <c r="A53" s="110"/>
    </row>
    <row r="54" spans="1:2" ht="15">
      <c r="A54" s="110"/>
    </row>
    <row r="55" spans="1:2" ht="15">
      <c r="A55" s="110"/>
    </row>
    <row r="56" spans="1:2" ht="15">
      <c r="A56" s="110"/>
    </row>
    <row r="57" spans="1:2" ht="15">
      <c r="A57" s="110"/>
    </row>
    <row r="58" spans="1:2" ht="15">
      <c r="A58" s="110"/>
    </row>
    <row r="59" spans="1:2" ht="15">
      <c r="A59" s="110"/>
    </row>
    <row r="60" spans="1:2" ht="15">
      <c r="A60" s="110"/>
    </row>
    <row r="61" spans="1:2" ht="15">
      <c r="A61" s="110"/>
    </row>
    <row r="62" spans="1:2" ht="15">
      <c r="A62" s="110"/>
    </row>
    <row r="63" spans="1:2" ht="15">
      <c r="A63" s="110"/>
    </row>
  </sheetData>
  <sortState xmlns:xlrd2="http://schemas.microsoft.com/office/spreadsheetml/2017/richdata2" ref="A33:B37">
    <sortCondition descending="1" ref="B33:B37"/>
  </sortState>
  <mergeCells count="2">
    <mergeCell ref="A26:N26"/>
    <mergeCell ref="A27:N27"/>
  </mergeCells>
  <pageMargins left="0.7" right="0.7" top="0.75" bottom="0.75" header="0.3" footer="0.3"/>
  <pageSetup orientation="portrait" r:id="rId1"/>
  <ignoredErrors>
    <ignoredError sqref="H34" formula="1"/>
    <ignoredError sqref="E23:N23"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54"/>
  <sheetViews>
    <sheetView topLeftCell="AD1" workbookViewId="0">
      <selection activeCell="Z19" sqref="Z19"/>
    </sheetView>
  </sheetViews>
  <sheetFormatPr defaultColWidth="9.140625" defaultRowHeight="12.75"/>
  <cols>
    <col min="1" max="1" width="33.28515625" style="2" customWidth="1"/>
    <col min="2" max="2" width="9.28515625" style="2" customWidth="1"/>
    <col min="3" max="3" width="10.140625" style="2" customWidth="1"/>
    <col min="4" max="29" width="9.28515625" style="2" customWidth="1"/>
    <col min="30" max="30" width="10.28515625" style="2" customWidth="1"/>
    <col min="31" max="31" width="11.5703125" style="2" customWidth="1"/>
    <col min="32" max="36" width="10.28515625" style="2" bestFit="1" customWidth="1"/>
    <col min="37" max="37" width="10.28515625" style="2" customWidth="1"/>
    <col min="38" max="38" width="9.140625" style="2"/>
    <col min="39" max="40" width="9.42578125" style="2" bestFit="1" customWidth="1"/>
    <col min="41" max="16384" width="9.140625" style="2"/>
  </cols>
  <sheetData>
    <row r="1" spans="1:42">
      <c r="A1" s="16" t="s">
        <v>368</v>
      </c>
      <c r="B1" s="17"/>
      <c r="C1" s="17"/>
      <c r="D1" s="17"/>
    </row>
    <row r="3" spans="1:42" s="4" customFormat="1" ht="15">
      <c r="A3" s="1" t="s">
        <v>369</v>
      </c>
    </row>
    <row r="4" spans="1:42" s="4" customFormat="1" ht="13.5"/>
    <row r="5" spans="1:42" s="4" customFormat="1" ht="13.5">
      <c r="B5" s="7" t="s">
        <v>370</v>
      </c>
      <c r="C5" s="7">
        <v>1981</v>
      </c>
      <c r="D5" s="7">
        <v>1982</v>
      </c>
      <c r="E5" s="7">
        <v>1983</v>
      </c>
      <c r="F5" s="7">
        <v>1984</v>
      </c>
      <c r="G5" s="7">
        <v>1985</v>
      </c>
      <c r="H5" s="7">
        <v>1986</v>
      </c>
      <c r="I5" s="7">
        <v>1987</v>
      </c>
      <c r="J5" s="7">
        <v>1988</v>
      </c>
      <c r="K5" s="7">
        <v>1989</v>
      </c>
      <c r="L5" s="7">
        <v>1990</v>
      </c>
      <c r="M5" s="7">
        <v>1991</v>
      </c>
      <c r="N5" s="7">
        <v>1992</v>
      </c>
      <c r="O5" s="7">
        <v>1993</v>
      </c>
      <c r="P5" s="7">
        <v>1994</v>
      </c>
      <c r="Q5" s="7">
        <v>1995</v>
      </c>
      <c r="R5" s="7">
        <v>1996</v>
      </c>
      <c r="S5" s="7">
        <v>1997</v>
      </c>
      <c r="T5" s="7">
        <v>1998</v>
      </c>
      <c r="U5" s="7">
        <v>1999</v>
      </c>
      <c r="V5" s="7">
        <v>2000</v>
      </c>
      <c r="W5" s="7">
        <v>2001</v>
      </c>
      <c r="X5" s="7">
        <v>2002</v>
      </c>
      <c r="Y5" s="7">
        <v>2003</v>
      </c>
      <c r="Z5" s="7">
        <v>2004</v>
      </c>
      <c r="AA5" s="7">
        <v>2005</v>
      </c>
      <c r="AB5" s="7">
        <v>2006</v>
      </c>
      <c r="AC5" s="7">
        <v>2007</v>
      </c>
      <c r="AD5" s="7">
        <v>2008</v>
      </c>
      <c r="AE5" s="7">
        <v>2009</v>
      </c>
      <c r="AF5" s="7">
        <v>2010</v>
      </c>
      <c r="AG5" s="7">
        <v>2011</v>
      </c>
      <c r="AH5" s="7">
        <v>2012</v>
      </c>
      <c r="AI5" s="7">
        <v>2013</v>
      </c>
      <c r="AJ5" s="7">
        <v>2014</v>
      </c>
      <c r="AK5" s="7">
        <v>2015</v>
      </c>
      <c r="AL5" s="7">
        <v>2016</v>
      </c>
      <c r="AM5" s="7">
        <v>2017</v>
      </c>
      <c r="AN5" s="6">
        <v>2018</v>
      </c>
      <c r="AO5" s="4" t="s">
        <v>371</v>
      </c>
    </row>
    <row r="6" spans="1:42" s="4" customFormat="1" ht="13.5">
      <c r="A6" s="4" t="s">
        <v>372</v>
      </c>
      <c r="B6" s="5">
        <f>B18</f>
        <v>0</v>
      </c>
      <c r="C6" s="5">
        <f t="shared" ref="C6:AN6" si="0">B6+C18</f>
        <v>0</v>
      </c>
      <c r="D6" s="5">
        <f t="shared" si="0"/>
        <v>0</v>
      </c>
      <c r="E6" s="5">
        <f t="shared" si="0"/>
        <v>0</v>
      </c>
      <c r="F6" s="5">
        <f t="shared" si="0"/>
        <v>12</v>
      </c>
      <c r="G6" s="5">
        <f t="shared" si="0"/>
        <v>29</v>
      </c>
      <c r="H6" s="5">
        <f t="shared" si="0"/>
        <v>103</v>
      </c>
      <c r="I6" s="5">
        <f t="shared" si="0"/>
        <v>114</v>
      </c>
      <c r="J6" s="5">
        <f t="shared" si="0"/>
        <v>154</v>
      </c>
      <c r="K6" s="5">
        <f t="shared" si="0"/>
        <v>194</v>
      </c>
      <c r="L6" s="5">
        <f t="shared" si="0"/>
        <v>234</v>
      </c>
      <c r="M6" s="5">
        <f t="shared" si="0"/>
        <v>274</v>
      </c>
      <c r="N6" s="5">
        <f t="shared" si="0"/>
        <v>333</v>
      </c>
      <c r="O6" s="5">
        <f t="shared" si="0"/>
        <v>437</v>
      </c>
      <c r="P6" s="5">
        <f t="shared" si="0"/>
        <v>548.70000000000005</v>
      </c>
      <c r="Q6" s="5">
        <f t="shared" si="0"/>
        <v>612.20000000000005</v>
      </c>
      <c r="R6" s="5">
        <f t="shared" si="0"/>
        <v>612.20000000000005</v>
      </c>
      <c r="S6" s="5">
        <f t="shared" si="0"/>
        <v>612.20000000000005</v>
      </c>
      <c r="T6" s="5">
        <f t="shared" si="0"/>
        <v>617.6</v>
      </c>
      <c r="U6" s="5">
        <f t="shared" si="0"/>
        <v>665.2</v>
      </c>
      <c r="V6" s="5">
        <f t="shared" si="0"/>
        <v>730</v>
      </c>
      <c r="W6" s="5">
        <f t="shared" si="0"/>
        <v>2119.6</v>
      </c>
      <c r="X6" s="5">
        <f t="shared" si="0"/>
        <v>2267.4</v>
      </c>
      <c r="Y6" s="5">
        <f t="shared" si="0"/>
        <v>2438.5</v>
      </c>
      <c r="Z6" s="5">
        <f t="shared" si="0"/>
        <v>2629.5</v>
      </c>
      <c r="AA6" s="5">
        <f t="shared" si="0"/>
        <v>2740.3</v>
      </c>
      <c r="AB6" s="5">
        <f t="shared" si="0"/>
        <v>2908.4776403128003</v>
      </c>
      <c r="AC6" s="5">
        <f t="shared" si="0"/>
        <v>3029.1676403128004</v>
      </c>
      <c r="AD6" s="5">
        <f t="shared" si="0"/>
        <v>3304.1151715013721</v>
      </c>
      <c r="AE6" s="5">
        <f t="shared" si="0"/>
        <v>3544.4265926055655</v>
      </c>
      <c r="AF6" s="5">
        <f t="shared" si="0"/>
        <v>3854.4929987687915</v>
      </c>
      <c r="AG6" s="5">
        <f t="shared" si="0"/>
        <v>3925.1834749287914</v>
      </c>
      <c r="AH6" s="5">
        <f t="shared" si="0"/>
        <v>3963.6334749287912</v>
      </c>
      <c r="AI6" s="5">
        <f t="shared" si="0"/>
        <v>4049.4374749287913</v>
      </c>
      <c r="AJ6" s="5">
        <f t="shared" si="0"/>
        <v>4245.589253548791</v>
      </c>
      <c r="AK6" s="5">
        <f t="shared" si="0"/>
        <v>4313.070576635243</v>
      </c>
      <c r="AL6" s="5">
        <f t="shared" si="0"/>
        <v>4363.3616128404046</v>
      </c>
      <c r="AM6" s="5">
        <f t="shared" si="0"/>
        <v>4342.8256128404046</v>
      </c>
      <c r="AN6" s="5">
        <f t="shared" si="0"/>
        <v>4367.086273836534</v>
      </c>
    </row>
    <row r="7" spans="1:42" s="4" customFormat="1" ht="13.5">
      <c r="A7" s="4" t="s">
        <v>373</v>
      </c>
      <c r="B7" s="5">
        <f t="shared" ref="B7:B10" si="1">B19</f>
        <v>0</v>
      </c>
      <c r="C7" s="5">
        <f t="shared" ref="C7:AN7" si="2">B7+C19</f>
        <v>3</v>
      </c>
      <c r="D7" s="5">
        <f t="shared" si="2"/>
        <v>17</v>
      </c>
      <c r="E7" s="5">
        <f t="shared" si="2"/>
        <v>18</v>
      </c>
      <c r="F7" s="5">
        <f t="shared" si="2"/>
        <v>26</v>
      </c>
      <c r="G7" s="5">
        <f t="shared" si="2"/>
        <v>53</v>
      </c>
      <c r="H7" s="5">
        <f t="shared" si="2"/>
        <v>72</v>
      </c>
      <c r="I7" s="5">
        <f t="shared" si="2"/>
        <v>81</v>
      </c>
      <c r="J7" s="5">
        <f t="shared" si="2"/>
        <v>91</v>
      </c>
      <c r="K7" s="5">
        <f t="shared" si="2"/>
        <v>106</v>
      </c>
      <c r="L7" s="5">
        <f t="shared" si="2"/>
        <v>121</v>
      </c>
      <c r="M7" s="5">
        <f t="shared" si="2"/>
        <v>136</v>
      </c>
      <c r="N7" s="5">
        <f t="shared" si="2"/>
        <v>159</v>
      </c>
      <c r="O7" s="5">
        <f t="shared" si="2"/>
        <v>204</v>
      </c>
      <c r="P7" s="5">
        <f t="shared" si="2"/>
        <v>266</v>
      </c>
      <c r="Q7" s="5">
        <f t="shared" si="2"/>
        <v>273.10000000000002</v>
      </c>
      <c r="R7" s="5">
        <f t="shared" si="2"/>
        <v>354.8</v>
      </c>
      <c r="S7" s="5">
        <f t="shared" si="2"/>
        <v>462.6</v>
      </c>
      <c r="T7" s="5">
        <f t="shared" si="2"/>
        <v>579.1</v>
      </c>
      <c r="U7" s="5">
        <f t="shared" si="2"/>
        <v>776.90000000000009</v>
      </c>
      <c r="V7" s="5">
        <f t="shared" si="2"/>
        <v>970.00000000000011</v>
      </c>
      <c r="W7" s="5">
        <f t="shared" si="2"/>
        <v>1085.9000000000001</v>
      </c>
      <c r="X7" s="5">
        <f t="shared" si="2"/>
        <v>1098.5</v>
      </c>
      <c r="Y7" s="5">
        <f t="shared" si="2"/>
        <v>1177.7</v>
      </c>
      <c r="Z7" s="5">
        <f t="shared" si="2"/>
        <v>1199.4000000000001</v>
      </c>
      <c r="AA7" s="5">
        <f t="shared" si="2"/>
        <v>1381.5</v>
      </c>
      <c r="AB7" s="5">
        <f t="shared" si="2"/>
        <v>1778.9380996800001</v>
      </c>
      <c r="AC7" s="5">
        <f t="shared" si="2"/>
        <v>2061.5630996800001</v>
      </c>
      <c r="AD7" s="5">
        <f t="shared" si="2"/>
        <v>2335.0825265371427</v>
      </c>
      <c r="AE7" s="5">
        <f t="shared" si="2"/>
        <v>2477.8965265371426</v>
      </c>
      <c r="AF7" s="5">
        <f t="shared" si="2"/>
        <v>2577.3274901139166</v>
      </c>
      <c r="AG7" s="5">
        <f t="shared" si="2"/>
        <v>2734.0094936139167</v>
      </c>
      <c r="AH7" s="5">
        <f t="shared" si="2"/>
        <v>2886.2094936139165</v>
      </c>
      <c r="AI7" s="5">
        <f t="shared" si="2"/>
        <v>3021.7174936139163</v>
      </c>
      <c r="AJ7" s="5">
        <f t="shared" si="2"/>
        <v>3144.4618380929487</v>
      </c>
      <c r="AK7" s="5">
        <f t="shared" si="2"/>
        <v>3340.2572852013359</v>
      </c>
      <c r="AL7" s="5">
        <f t="shared" si="2"/>
        <v>3416.8991706426264</v>
      </c>
      <c r="AM7" s="5">
        <f t="shared" si="2"/>
        <v>3426.4991706426263</v>
      </c>
      <c r="AN7" s="5">
        <f t="shared" si="2"/>
        <v>3429.3991706426264</v>
      </c>
    </row>
    <row r="8" spans="1:42" s="4" customFormat="1" ht="13.5">
      <c r="A8" s="4" t="s">
        <v>374</v>
      </c>
      <c r="B8" s="5">
        <f t="shared" si="1"/>
        <v>15</v>
      </c>
      <c r="C8" s="5">
        <f t="shared" ref="C8:AN8" si="3">B8+C20</f>
        <v>21.1</v>
      </c>
      <c r="D8" s="5">
        <f t="shared" si="3"/>
        <v>32.6</v>
      </c>
      <c r="E8" s="5">
        <f t="shared" si="3"/>
        <v>46.8</v>
      </c>
      <c r="F8" s="5">
        <f t="shared" si="3"/>
        <v>62.8</v>
      </c>
      <c r="G8" s="5">
        <f t="shared" si="3"/>
        <v>82.699999999999989</v>
      </c>
      <c r="H8" s="5">
        <f t="shared" si="3"/>
        <v>106.39999999999999</v>
      </c>
      <c r="I8" s="5">
        <f t="shared" si="3"/>
        <v>136.1</v>
      </c>
      <c r="J8" s="5">
        <f t="shared" si="3"/>
        <v>155.1</v>
      </c>
      <c r="K8" s="5">
        <f t="shared" si="3"/>
        <v>178.7</v>
      </c>
      <c r="L8" s="5">
        <f t="shared" si="3"/>
        <v>202.1</v>
      </c>
      <c r="M8" s="5">
        <f t="shared" si="3"/>
        <v>226.4</v>
      </c>
      <c r="N8" s="5">
        <f t="shared" si="3"/>
        <v>254.8</v>
      </c>
      <c r="O8" s="5">
        <f t="shared" si="3"/>
        <v>285.3</v>
      </c>
      <c r="P8" s="5">
        <f t="shared" si="3"/>
        <v>320.2</v>
      </c>
      <c r="Q8" s="5">
        <f t="shared" si="3"/>
        <v>356.3</v>
      </c>
      <c r="R8" s="5">
        <f t="shared" si="3"/>
        <v>391.7</v>
      </c>
      <c r="S8" s="5">
        <f t="shared" si="3"/>
        <v>427.6</v>
      </c>
      <c r="T8" s="5">
        <f t="shared" si="3"/>
        <v>463.98</v>
      </c>
      <c r="U8" s="5">
        <f t="shared" si="3"/>
        <v>502.88</v>
      </c>
      <c r="V8" s="5">
        <f t="shared" si="3"/>
        <v>540.48</v>
      </c>
      <c r="W8" s="5">
        <f t="shared" si="3"/>
        <v>582.98</v>
      </c>
      <c r="X8" s="5">
        <f t="shared" si="3"/>
        <v>633.89</v>
      </c>
      <c r="Y8" s="5">
        <f t="shared" si="3"/>
        <v>686.44499999999994</v>
      </c>
      <c r="Z8" s="5">
        <f t="shared" si="3"/>
        <v>743.64499999999998</v>
      </c>
      <c r="AA8" s="5">
        <f t="shared" si="3"/>
        <v>801.56499999999994</v>
      </c>
      <c r="AB8" s="5">
        <f t="shared" si="3"/>
        <v>862.21499999999992</v>
      </c>
      <c r="AC8" s="5">
        <f t="shared" si="3"/>
        <v>922.4799999999999</v>
      </c>
      <c r="AD8" s="5">
        <f t="shared" si="3"/>
        <v>984.70249999999987</v>
      </c>
      <c r="AE8" s="5">
        <f t="shared" si="3"/>
        <v>1048.9724999999999</v>
      </c>
      <c r="AF8" s="5">
        <f t="shared" si="3"/>
        <v>1118.6734873599999</v>
      </c>
      <c r="AG8" s="5">
        <f t="shared" si="3"/>
        <v>1192.9385881399999</v>
      </c>
      <c r="AH8" s="5">
        <f t="shared" si="3"/>
        <v>1265.9485881399999</v>
      </c>
      <c r="AI8" s="5">
        <f t="shared" si="3"/>
        <v>1344.4485881399999</v>
      </c>
      <c r="AJ8" s="5">
        <f t="shared" si="3"/>
        <v>1434.7485881399998</v>
      </c>
      <c r="AK8" s="5">
        <f t="shared" si="3"/>
        <v>1519.6140736399998</v>
      </c>
      <c r="AL8" s="5">
        <f t="shared" si="3"/>
        <v>1607.7994219599998</v>
      </c>
      <c r="AM8" s="5">
        <f t="shared" si="3"/>
        <v>1693.0222221549998</v>
      </c>
      <c r="AN8" s="5">
        <f t="shared" si="3"/>
        <v>1782.8988112399998</v>
      </c>
    </row>
    <row r="9" spans="1:42" s="4" customFormat="1" ht="13.5">
      <c r="A9" s="4" t="s">
        <v>375</v>
      </c>
      <c r="B9" s="5">
        <f t="shared" si="1"/>
        <v>2.2999999999999998</v>
      </c>
      <c r="C9" s="5">
        <f t="shared" ref="C9:AN9" si="4">B9+C21</f>
        <v>4.5999999999999996</v>
      </c>
      <c r="D9" s="5">
        <f t="shared" si="4"/>
        <v>9.1999999999999993</v>
      </c>
      <c r="E9" s="5">
        <f t="shared" si="4"/>
        <v>18.299999999999997</v>
      </c>
      <c r="F9" s="5">
        <f t="shared" si="4"/>
        <v>37.9</v>
      </c>
      <c r="G9" s="5">
        <f t="shared" si="4"/>
        <v>53.8</v>
      </c>
      <c r="H9" s="5">
        <f t="shared" si="4"/>
        <v>73.400000000000006</v>
      </c>
      <c r="I9" s="5">
        <f t="shared" si="4"/>
        <v>95.600000000000009</v>
      </c>
      <c r="J9" s="5">
        <f t="shared" si="4"/>
        <v>114.4</v>
      </c>
      <c r="K9" s="5">
        <f t="shared" si="4"/>
        <v>137.4</v>
      </c>
      <c r="L9" s="5">
        <f t="shared" si="4"/>
        <v>170.2</v>
      </c>
      <c r="M9" s="5">
        <f t="shared" si="4"/>
        <v>203.2</v>
      </c>
      <c r="N9" s="5">
        <f t="shared" si="4"/>
        <v>270.2</v>
      </c>
      <c r="O9" s="5">
        <f t="shared" si="4"/>
        <v>319.8</v>
      </c>
      <c r="P9" s="5">
        <f t="shared" si="4"/>
        <v>375.7</v>
      </c>
      <c r="Q9" s="5">
        <f t="shared" si="4"/>
        <v>447.1</v>
      </c>
      <c r="R9" s="5">
        <f t="shared" si="4"/>
        <v>515.6</v>
      </c>
      <c r="S9" s="5">
        <f t="shared" si="4"/>
        <v>597.80000000000007</v>
      </c>
      <c r="T9" s="5">
        <f t="shared" si="4"/>
        <v>702.7</v>
      </c>
      <c r="U9" s="5">
        <f t="shared" si="4"/>
        <v>810.90000000000009</v>
      </c>
      <c r="V9" s="5">
        <f t="shared" si="4"/>
        <v>919.10000000000014</v>
      </c>
      <c r="W9" s="5">
        <f t="shared" si="4"/>
        <v>1020.2000000000002</v>
      </c>
      <c r="X9" s="5">
        <f t="shared" si="4"/>
        <v>1157.3000000000002</v>
      </c>
      <c r="Y9" s="5">
        <f t="shared" si="4"/>
        <v>1298.0000000000002</v>
      </c>
      <c r="Z9" s="5">
        <f t="shared" si="4"/>
        <v>1435.9000000000003</v>
      </c>
      <c r="AA9" s="5">
        <f t="shared" si="4"/>
        <v>1571.7000000000003</v>
      </c>
      <c r="AB9" s="5">
        <f t="shared" si="4"/>
        <v>1709.6000000000004</v>
      </c>
      <c r="AC9" s="5">
        <f t="shared" si="4"/>
        <v>1849.0820000000003</v>
      </c>
      <c r="AD9" s="5">
        <f t="shared" si="4"/>
        <v>1997.9794339400003</v>
      </c>
      <c r="AE9" s="5">
        <f t="shared" si="4"/>
        <v>2175.8388767700003</v>
      </c>
      <c r="AF9" s="5">
        <f t="shared" si="4"/>
        <v>2375.4210898000001</v>
      </c>
      <c r="AG9" s="5">
        <f t="shared" si="4"/>
        <v>2596.47471404</v>
      </c>
      <c r="AH9" s="5">
        <f t="shared" si="4"/>
        <v>2845.4047140399998</v>
      </c>
      <c r="AI9" s="5">
        <f t="shared" si="4"/>
        <v>3084.4047140399998</v>
      </c>
      <c r="AJ9" s="5">
        <f t="shared" si="4"/>
        <v>3316.2061960399997</v>
      </c>
      <c r="AK9" s="5">
        <f t="shared" si="4"/>
        <v>3574.3834078699997</v>
      </c>
      <c r="AL9" s="5">
        <f t="shared" si="4"/>
        <v>3832.5255977999996</v>
      </c>
      <c r="AM9" s="5">
        <f t="shared" si="4"/>
        <v>4087.2298052899996</v>
      </c>
      <c r="AN9" s="5">
        <f t="shared" si="4"/>
        <v>4345.9344566299997</v>
      </c>
    </row>
    <row r="10" spans="1:42" s="4" customFormat="1" ht="13.5">
      <c r="A10" s="4" t="s">
        <v>376</v>
      </c>
      <c r="B10" s="5">
        <f t="shared" si="1"/>
        <v>24</v>
      </c>
      <c r="C10" s="5">
        <f t="shared" ref="C10:AN10" si="5">B10+C22</f>
        <v>32.799999999999997</v>
      </c>
      <c r="D10" s="5">
        <f t="shared" si="5"/>
        <v>45.199999999999996</v>
      </c>
      <c r="E10" s="5">
        <f t="shared" si="5"/>
        <v>61.099999999999994</v>
      </c>
      <c r="F10" s="5">
        <f t="shared" si="5"/>
        <v>77.699999999999989</v>
      </c>
      <c r="G10" s="5">
        <f t="shared" si="5"/>
        <v>97.399999999999991</v>
      </c>
      <c r="H10" s="5">
        <f t="shared" si="5"/>
        <v>119.5</v>
      </c>
      <c r="I10" s="5">
        <f t="shared" si="5"/>
        <v>148</v>
      </c>
      <c r="J10" s="5">
        <f t="shared" si="5"/>
        <v>179</v>
      </c>
      <c r="K10" s="5">
        <f t="shared" si="5"/>
        <v>210.9</v>
      </c>
      <c r="L10" s="5">
        <f t="shared" si="5"/>
        <v>245.2</v>
      </c>
      <c r="M10" s="5">
        <f t="shared" si="5"/>
        <v>283.39999999999998</v>
      </c>
      <c r="N10" s="5">
        <f t="shared" si="5"/>
        <v>325.29999999999995</v>
      </c>
      <c r="O10" s="5">
        <f t="shared" si="5"/>
        <v>378.9</v>
      </c>
      <c r="P10" s="5">
        <f t="shared" si="5"/>
        <v>440.2</v>
      </c>
      <c r="Q10" s="5">
        <f t="shared" si="5"/>
        <v>503.79999999999995</v>
      </c>
      <c r="R10" s="5">
        <f t="shared" si="5"/>
        <v>576.9</v>
      </c>
      <c r="S10" s="5">
        <f t="shared" si="5"/>
        <v>653.19999999999993</v>
      </c>
      <c r="T10" s="5">
        <f t="shared" si="5"/>
        <v>727.3</v>
      </c>
      <c r="U10" s="5">
        <f t="shared" si="5"/>
        <v>803.4</v>
      </c>
      <c r="V10" s="5">
        <f t="shared" si="5"/>
        <v>879.69999999999993</v>
      </c>
      <c r="W10" s="5">
        <f t="shared" si="5"/>
        <v>957.9</v>
      </c>
      <c r="X10" s="5">
        <f t="shared" si="5"/>
        <v>1036.0999999999999</v>
      </c>
      <c r="Y10" s="5">
        <f t="shared" si="5"/>
        <v>1116.5999999999999</v>
      </c>
      <c r="Z10" s="5">
        <f t="shared" si="5"/>
        <v>1202</v>
      </c>
      <c r="AA10" s="5">
        <f t="shared" si="5"/>
        <v>1291.7</v>
      </c>
      <c r="AB10" s="5">
        <f t="shared" si="5"/>
        <v>1379.2</v>
      </c>
      <c r="AC10" s="5">
        <f t="shared" si="5"/>
        <v>1492.1100000000001</v>
      </c>
      <c r="AD10" s="5">
        <f t="shared" si="5"/>
        <v>1608.3100000000002</v>
      </c>
      <c r="AE10" s="5">
        <f t="shared" si="5"/>
        <v>1728.3100000000002</v>
      </c>
      <c r="AF10" s="5">
        <f t="shared" si="5"/>
        <v>1851.8261102145098</v>
      </c>
      <c r="AG10" s="5">
        <f t="shared" si="5"/>
        <v>1978.9986920591759</v>
      </c>
      <c r="AH10" s="5">
        <f t="shared" si="5"/>
        <v>2110.4986920591759</v>
      </c>
      <c r="AI10" s="5">
        <f t="shared" si="5"/>
        <v>2253.898692059176</v>
      </c>
      <c r="AJ10" s="5">
        <f t="shared" si="5"/>
        <v>2395.1986920591762</v>
      </c>
      <c r="AK10" s="5">
        <f t="shared" si="5"/>
        <v>2545.7774713522472</v>
      </c>
      <c r="AL10" s="5">
        <f t="shared" si="5"/>
        <v>2693.99445848705</v>
      </c>
      <c r="AM10" s="5">
        <f t="shared" si="5"/>
        <v>2815.371941085838</v>
      </c>
      <c r="AN10" s="5">
        <f t="shared" si="5"/>
        <v>2920.4450397831351</v>
      </c>
    </row>
    <row r="11" spans="1:42" s="4" customFormat="1" ht="13.5">
      <c r="A11" s="6" t="s">
        <v>377</v>
      </c>
      <c r="B11" s="5">
        <f>SUM(B6:B10)</f>
        <v>41.3</v>
      </c>
      <c r="C11" s="5">
        <v>76.599999999999994</v>
      </c>
      <c r="D11" s="5">
        <v>168.4</v>
      </c>
      <c r="E11" s="5">
        <v>247.8</v>
      </c>
      <c r="F11" s="5">
        <v>312.39999999999998</v>
      </c>
      <c r="G11" s="5">
        <v>448.8</v>
      </c>
      <c r="H11" s="5">
        <v>602.20000000000005</v>
      </c>
      <c r="I11" s="5">
        <v>757.4</v>
      </c>
      <c r="J11" s="5">
        <v>860.5</v>
      </c>
      <c r="K11" s="5">
        <v>975.7</v>
      </c>
      <c r="L11" s="5">
        <v>1107.5999999999999</v>
      </c>
      <c r="M11" s="5">
        <v>1241.5999999999999</v>
      </c>
      <c r="N11" s="5">
        <v>1431.1</v>
      </c>
      <c r="O11" s="5">
        <v>1763.3</v>
      </c>
      <c r="P11" s="5">
        <v>2087.6999999999998</v>
      </c>
      <c r="Q11" s="5">
        <v>2337.4</v>
      </c>
      <c r="R11" s="5">
        <v>2594.1</v>
      </c>
      <c r="S11" s="5">
        <v>2805.5</v>
      </c>
      <c r="T11" s="5">
        <v>3090.7</v>
      </c>
      <c r="U11" s="5">
        <v>3512</v>
      </c>
      <c r="V11" s="5">
        <v>3992</v>
      </c>
      <c r="W11" s="5">
        <v>5719.3</v>
      </c>
      <c r="X11" s="5">
        <v>6146.1</v>
      </c>
      <c r="Y11" s="5">
        <v>6670.2</v>
      </c>
      <c r="Z11" s="5">
        <v>7163.4</v>
      </c>
      <c r="AA11" s="5">
        <v>7738.7</v>
      </c>
      <c r="AB11" s="5">
        <v>8590.4</v>
      </c>
      <c r="AC11" s="5">
        <v>9306.4</v>
      </c>
      <c r="AD11" s="5">
        <v>10182.1</v>
      </c>
      <c r="AE11" s="5">
        <v>10927.4</v>
      </c>
      <c r="AF11" s="5">
        <v>11729.7</v>
      </c>
      <c r="AG11" s="5">
        <v>12435.3</v>
      </c>
      <c r="AH11" s="5">
        <f t="shared" ref="AH11:AN11" si="6">SUM(AH6:AH10)</f>
        <v>13071.694962781883</v>
      </c>
      <c r="AI11" s="5">
        <f t="shared" si="6"/>
        <v>13753.906962781883</v>
      </c>
      <c r="AJ11" s="5">
        <f t="shared" si="6"/>
        <v>14536.204567880915</v>
      </c>
      <c r="AK11" s="5">
        <f t="shared" si="6"/>
        <v>15293.102814698825</v>
      </c>
      <c r="AL11" s="5">
        <f t="shared" si="6"/>
        <v>15914.58026173008</v>
      </c>
      <c r="AM11" s="5">
        <f t="shared" si="6"/>
        <v>16364.948752013866</v>
      </c>
      <c r="AN11" s="5">
        <f t="shared" si="6"/>
        <v>16845.763752132294</v>
      </c>
      <c r="AP11" s="4">
        <v>16845.763752132294</v>
      </c>
    </row>
    <row r="12" spans="1:42" s="4" customFormat="1" ht="13.5">
      <c r="A12" s="6"/>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row>
    <row r="13" spans="1:42" s="4" customFormat="1" ht="13.5">
      <c r="A13" s="4" t="s">
        <v>378</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row>
    <row r="14" spans="1:42" s="4" customFormat="1" ht="13.5">
      <c r="A14" s="15" t="s">
        <v>379</v>
      </c>
      <c r="B14" s="5">
        <f>B24</f>
        <v>30</v>
      </c>
      <c r="C14" s="5">
        <f>B14+C24</f>
        <v>47.9</v>
      </c>
      <c r="D14" s="5">
        <f t="shared" ref="D14:AN14" si="7">C14+D24</f>
        <v>109.6</v>
      </c>
      <c r="E14" s="5">
        <f t="shared" si="7"/>
        <v>164.7</v>
      </c>
      <c r="F14" s="5">
        <f t="shared" si="7"/>
        <v>173.7</v>
      </c>
      <c r="G14" s="5">
        <f t="shared" si="7"/>
        <v>230.29999999999998</v>
      </c>
      <c r="H14" s="5">
        <f t="shared" si="7"/>
        <v>247.39999999999998</v>
      </c>
      <c r="I14" s="5">
        <f t="shared" si="7"/>
        <v>330.7</v>
      </c>
      <c r="J14" s="5">
        <f t="shared" si="7"/>
        <v>346</v>
      </c>
      <c r="K14" s="5">
        <f t="shared" si="7"/>
        <v>359.6</v>
      </c>
      <c r="L14" s="5">
        <f t="shared" si="7"/>
        <v>380.3</v>
      </c>
      <c r="M14" s="5">
        <f t="shared" si="7"/>
        <v>402</v>
      </c>
      <c r="N14" s="5">
        <f t="shared" si="7"/>
        <v>414.1</v>
      </c>
      <c r="O14" s="5">
        <f t="shared" si="7"/>
        <v>517.20000000000005</v>
      </c>
      <c r="P14" s="5">
        <f t="shared" si="7"/>
        <v>577.1</v>
      </c>
      <c r="Q14" s="5">
        <f t="shared" si="7"/>
        <v>648.9</v>
      </c>
      <c r="R14" s="5">
        <f t="shared" si="7"/>
        <v>720</v>
      </c>
      <c r="S14" s="5">
        <f t="shared" si="7"/>
        <v>705.5</v>
      </c>
      <c r="T14" s="5">
        <f t="shared" si="7"/>
        <v>727.5</v>
      </c>
      <c r="U14" s="5">
        <f t="shared" si="7"/>
        <v>756.3</v>
      </c>
      <c r="V14" s="5">
        <f t="shared" si="7"/>
        <v>817.19999999999993</v>
      </c>
      <c r="W14" s="5">
        <f t="shared" si="7"/>
        <v>839.9</v>
      </c>
      <c r="X14" s="5">
        <f t="shared" si="7"/>
        <v>854.8</v>
      </c>
      <c r="Y14" s="5">
        <f t="shared" si="7"/>
        <v>934.8</v>
      </c>
      <c r="Z14" s="5">
        <f t="shared" si="7"/>
        <v>1019.1999999999999</v>
      </c>
      <c r="AA14" s="5">
        <f t="shared" si="7"/>
        <v>1085.1999999999998</v>
      </c>
      <c r="AB14" s="5">
        <f t="shared" si="7"/>
        <v>1481.4999999999998</v>
      </c>
      <c r="AC14" s="5">
        <f t="shared" si="7"/>
        <v>1578.1059999999998</v>
      </c>
      <c r="AD14" s="5">
        <f t="shared" si="7"/>
        <v>1642.2773130699998</v>
      </c>
      <c r="AE14" s="5">
        <f t="shared" si="7"/>
        <v>1805.9887742999997</v>
      </c>
      <c r="AF14" s="5">
        <f t="shared" si="7"/>
        <v>1903.6048668099997</v>
      </c>
      <c r="AG14" s="5">
        <f t="shared" si="7"/>
        <v>2097.5427319999999</v>
      </c>
      <c r="AH14" s="5">
        <f t="shared" si="7"/>
        <v>2269.8730289999999</v>
      </c>
      <c r="AI14" s="5">
        <f t="shared" si="7"/>
        <v>2425.5630289999999</v>
      </c>
      <c r="AJ14" s="5">
        <f t="shared" si="7"/>
        <v>2564.71637732</v>
      </c>
      <c r="AK14" s="5">
        <f t="shared" si="7"/>
        <v>2668.8422863199999</v>
      </c>
      <c r="AL14" s="5">
        <f t="shared" si="7"/>
        <v>2720.2148798200001</v>
      </c>
      <c r="AM14" s="5">
        <f t="shared" si="7"/>
        <v>2785.8487883600001</v>
      </c>
      <c r="AN14" s="5">
        <f t="shared" si="7"/>
        <v>2869.0654863600002</v>
      </c>
    </row>
    <row r="15" spans="1:42" s="4" customFormat="1" ht="13.5">
      <c r="A15" s="4" t="s">
        <v>380</v>
      </c>
      <c r="B15" s="5">
        <f>B25</f>
        <v>0</v>
      </c>
      <c r="C15" s="5">
        <f>B15+C25</f>
        <v>0</v>
      </c>
      <c r="D15" s="5">
        <f t="shared" ref="D15:AN15" si="8">C15+D25</f>
        <v>0</v>
      </c>
      <c r="E15" s="5">
        <f t="shared" si="8"/>
        <v>0</v>
      </c>
      <c r="F15" s="5">
        <f t="shared" si="8"/>
        <v>0</v>
      </c>
      <c r="G15" s="5">
        <f t="shared" si="8"/>
        <v>0</v>
      </c>
      <c r="H15" s="5">
        <f t="shared" si="8"/>
        <v>0</v>
      </c>
      <c r="I15" s="5">
        <f t="shared" si="8"/>
        <v>0</v>
      </c>
      <c r="J15" s="5">
        <f t="shared" si="8"/>
        <v>0</v>
      </c>
      <c r="K15" s="5">
        <f t="shared" si="8"/>
        <v>0</v>
      </c>
      <c r="L15" s="5">
        <f t="shared" si="8"/>
        <v>0</v>
      </c>
      <c r="M15" s="5">
        <f t="shared" si="8"/>
        <v>0</v>
      </c>
      <c r="N15" s="5">
        <f t="shared" si="8"/>
        <v>0</v>
      </c>
      <c r="O15" s="5">
        <f t="shared" si="8"/>
        <v>0</v>
      </c>
      <c r="P15" s="5">
        <f t="shared" si="8"/>
        <v>0</v>
      </c>
      <c r="Q15" s="5">
        <f t="shared" si="8"/>
        <v>-45.2</v>
      </c>
      <c r="R15" s="5">
        <f t="shared" si="8"/>
        <v>-70.7</v>
      </c>
      <c r="S15" s="5">
        <f t="shared" si="8"/>
        <v>-100.4</v>
      </c>
      <c r="T15" s="5">
        <f t="shared" si="8"/>
        <v>-136.10000000000002</v>
      </c>
      <c r="U15" s="5">
        <f t="shared" si="8"/>
        <v>-182.10000000000002</v>
      </c>
      <c r="V15" s="5">
        <f t="shared" si="8"/>
        <v>-232.50000000000003</v>
      </c>
      <c r="W15" s="5">
        <f t="shared" si="8"/>
        <v>-815.6</v>
      </c>
      <c r="X15" s="5">
        <f t="shared" si="8"/>
        <v>-882</v>
      </c>
      <c r="Y15" s="5">
        <f t="shared" si="8"/>
        <v>-1034.3</v>
      </c>
      <c r="Z15" s="5">
        <f t="shared" si="8"/>
        <v>-1111.3</v>
      </c>
      <c r="AA15" s="5">
        <f t="shared" si="8"/>
        <v>-1169</v>
      </c>
      <c r="AB15" s="5">
        <f t="shared" si="8"/>
        <v>-1245.3528333016243</v>
      </c>
      <c r="AC15" s="5">
        <f t="shared" si="8"/>
        <v>-1311.4528333016242</v>
      </c>
      <c r="AD15" s="5">
        <f t="shared" si="8"/>
        <v>-1411.9625633399057</v>
      </c>
      <c r="AE15" s="5">
        <f t="shared" si="8"/>
        <v>-1511.461221851521</v>
      </c>
      <c r="AF15" s="5">
        <f t="shared" si="8"/>
        <v>-1634.3040526929101</v>
      </c>
      <c r="AG15" s="5">
        <f t="shared" si="8"/>
        <v>-1719.6532810194801</v>
      </c>
      <c r="AH15" s="5">
        <f t="shared" si="8"/>
        <v>-1796.6351772504802</v>
      </c>
      <c r="AI15" s="5">
        <f t="shared" si="8"/>
        <v>-1880.7293692504802</v>
      </c>
      <c r="AJ15" s="5">
        <f t="shared" si="8"/>
        <v>-1984.5819430441002</v>
      </c>
      <c r="AK15" s="5">
        <f t="shared" si="8"/>
        <v>-2062.300201343689</v>
      </c>
      <c r="AL15" s="5">
        <f t="shared" si="8"/>
        <v>-2134.9278487874799</v>
      </c>
      <c r="AM15" s="5">
        <f t="shared" si="8"/>
        <v>-2188.65618192584</v>
      </c>
      <c r="AN15" s="5">
        <f t="shared" si="8"/>
        <v>-2258.7561819258399</v>
      </c>
    </row>
    <row r="16" spans="1:42" s="4" customFormat="1" ht="13.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row>
    <row r="17" spans="1:45" s="4" customFormat="1" ht="13.5">
      <c r="A17" s="10"/>
      <c r="B17" s="11"/>
      <c r="C17" s="11"/>
      <c r="D17" s="11"/>
      <c r="E17" s="11"/>
      <c r="F17" s="11"/>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row>
    <row r="18" spans="1:45" s="4" customFormat="1" ht="13.5">
      <c r="A18" s="4" t="s">
        <v>381</v>
      </c>
      <c r="B18" s="5">
        <v>0</v>
      </c>
      <c r="C18" s="5">
        <v>0</v>
      </c>
      <c r="D18" s="5">
        <v>0</v>
      </c>
      <c r="E18" s="5">
        <v>0</v>
      </c>
      <c r="F18" s="5">
        <v>12</v>
      </c>
      <c r="G18" s="5">
        <v>17</v>
      </c>
      <c r="H18" s="5">
        <v>74</v>
      </c>
      <c r="I18" s="5">
        <v>11</v>
      </c>
      <c r="J18" s="5">
        <v>40</v>
      </c>
      <c r="K18" s="5">
        <v>40</v>
      </c>
      <c r="L18" s="5">
        <v>40</v>
      </c>
      <c r="M18" s="5">
        <v>40</v>
      </c>
      <c r="N18" s="5">
        <v>59</v>
      </c>
      <c r="O18" s="5">
        <v>104</v>
      </c>
      <c r="P18" s="5">
        <v>111.7</v>
      </c>
      <c r="Q18" s="5">
        <v>63.5</v>
      </c>
      <c r="R18" s="5">
        <v>0</v>
      </c>
      <c r="S18" s="5">
        <v>0</v>
      </c>
      <c r="T18" s="5">
        <v>5.4</v>
      </c>
      <c r="U18" s="5">
        <v>47.6</v>
      </c>
      <c r="V18" s="5">
        <v>64.8</v>
      </c>
      <c r="W18" s="5">
        <v>1389.6</v>
      </c>
      <c r="X18" s="5">
        <v>147.80000000000001</v>
      </c>
      <c r="Y18" s="5">
        <v>171.1</v>
      </c>
      <c r="Z18" s="5">
        <v>191</v>
      </c>
      <c r="AA18" s="5">
        <v>110.8</v>
      </c>
      <c r="AB18" s="5">
        <v>168.17764031279995</v>
      </c>
      <c r="AC18" s="5">
        <v>120.69</v>
      </c>
      <c r="AD18" s="5">
        <v>274.94753118857147</v>
      </c>
      <c r="AE18" s="5">
        <v>240.31142110419358</v>
      </c>
      <c r="AF18" s="5">
        <v>310.06640616322585</v>
      </c>
      <c r="AG18" s="5">
        <v>70.690476160000003</v>
      </c>
      <c r="AH18" s="5">
        <v>38.450000000000003</v>
      </c>
      <c r="AI18" s="5">
        <v>85.804000000000002</v>
      </c>
      <c r="AJ18" s="5">
        <v>196.15177862000002</v>
      </c>
      <c r="AK18" s="5">
        <v>67.48132308645161</v>
      </c>
      <c r="AL18" s="5">
        <v>50.291036205161291</v>
      </c>
      <c r="AM18" s="5">
        <v>-20.536000000000001</v>
      </c>
      <c r="AN18" s="9">
        <v>24.260660996129033</v>
      </c>
      <c r="AO18" s="4" t="s">
        <v>382</v>
      </c>
    </row>
    <row r="19" spans="1:45" s="4" customFormat="1" ht="13.5">
      <c r="A19" s="4" t="s">
        <v>383</v>
      </c>
      <c r="B19" s="5">
        <v>0</v>
      </c>
      <c r="C19" s="5">
        <v>3</v>
      </c>
      <c r="D19" s="5">
        <v>14</v>
      </c>
      <c r="E19" s="5">
        <v>1</v>
      </c>
      <c r="F19" s="5">
        <v>8</v>
      </c>
      <c r="G19" s="5">
        <v>27</v>
      </c>
      <c r="H19" s="5">
        <v>19</v>
      </c>
      <c r="I19" s="5">
        <v>9</v>
      </c>
      <c r="J19" s="5">
        <v>10</v>
      </c>
      <c r="K19" s="5">
        <v>15</v>
      </c>
      <c r="L19" s="5">
        <v>15</v>
      </c>
      <c r="M19" s="5">
        <v>15</v>
      </c>
      <c r="N19" s="5">
        <v>23</v>
      </c>
      <c r="O19" s="5">
        <v>45</v>
      </c>
      <c r="P19" s="5">
        <v>62</v>
      </c>
      <c r="Q19" s="5">
        <v>7.1</v>
      </c>
      <c r="R19" s="5">
        <v>81.7</v>
      </c>
      <c r="S19" s="5">
        <v>107.8</v>
      </c>
      <c r="T19" s="5">
        <v>116.5</v>
      </c>
      <c r="U19" s="5">
        <v>197.8</v>
      </c>
      <c r="V19" s="5">
        <v>193.1</v>
      </c>
      <c r="W19" s="5">
        <v>115.9</v>
      </c>
      <c r="X19" s="5">
        <v>12.6</v>
      </c>
      <c r="Y19" s="5">
        <v>79.2</v>
      </c>
      <c r="Z19" s="5">
        <v>21.7</v>
      </c>
      <c r="AA19" s="5">
        <v>182.1</v>
      </c>
      <c r="AB19" s="5">
        <v>397.43809968000011</v>
      </c>
      <c r="AC19" s="5">
        <v>282.625</v>
      </c>
      <c r="AD19" s="5">
        <v>273.51942685714278</v>
      </c>
      <c r="AE19" s="5">
        <v>142.81399999999999</v>
      </c>
      <c r="AF19" s="5">
        <v>99.430963576774104</v>
      </c>
      <c r="AG19" s="5">
        <v>156.68200350000001</v>
      </c>
      <c r="AH19" s="5">
        <v>152.19999999999999</v>
      </c>
      <c r="AI19" s="5">
        <v>135.50800000000001</v>
      </c>
      <c r="AJ19" s="5">
        <v>122.74434447903229</v>
      </c>
      <c r="AK19" s="5">
        <v>195.79544710838707</v>
      </c>
      <c r="AL19" s="5">
        <v>76.641885441290313</v>
      </c>
      <c r="AM19" s="5">
        <v>9.6</v>
      </c>
      <c r="AN19" s="9">
        <v>2.9</v>
      </c>
      <c r="AO19" s="4" t="s">
        <v>382</v>
      </c>
    </row>
    <row r="20" spans="1:45" s="4" customFormat="1" ht="13.5">
      <c r="A20" s="4" t="s">
        <v>384</v>
      </c>
      <c r="B20" s="5">
        <v>15</v>
      </c>
      <c r="C20" s="5">
        <v>6.1</v>
      </c>
      <c r="D20" s="5">
        <v>11.5</v>
      </c>
      <c r="E20" s="5">
        <v>14.2</v>
      </c>
      <c r="F20" s="5">
        <v>16</v>
      </c>
      <c r="G20" s="5">
        <v>19.899999999999999</v>
      </c>
      <c r="H20" s="5">
        <v>23.7</v>
      </c>
      <c r="I20" s="5">
        <v>29.7</v>
      </c>
      <c r="J20" s="5">
        <v>19</v>
      </c>
      <c r="K20" s="5">
        <v>23.6</v>
      </c>
      <c r="L20" s="5">
        <v>23.4</v>
      </c>
      <c r="M20" s="5">
        <v>24.3</v>
      </c>
      <c r="N20" s="5">
        <v>28.4</v>
      </c>
      <c r="O20" s="5">
        <v>30.5</v>
      </c>
      <c r="P20" s="5">
        <v>34.9</v>
      </c>
      <c r="Q20" s="5">
        <v>36.1</v>
      </c>
      <c r="R20" s="5">
        <v>35.4</v>
      </c>
      <c r="S20" s="5">
        <v>35.900000000000006</v>
      </c>
      <c r="T20" s="5">
        <v>36.380000000000003</v>
      </c>
      <c r="U20" s="5">
        <v>38.9</v>
      </c>
      <c r="V20" s="5">
        <v>37.6</v>
      </c>
      <c r="W20" s="5">
        <v>42.5</v>
      </c>
      <c r="X20" s="5">
        <v>50.910000000000004</v>
      </c>
      <c r="Y20" s="5">
        <v>52.555</v>
      </c>
      <c r="Z20" s="5">
        <v>57.199999999999996</v>
      </c>
      <c r="AA20" s="5">
        <v>57.92</v>
      </c>
      <c r="AB20" s="5">
        <v>60.650000000000006</v>
      </c>
      <c r="AC20" s="5">
        <v>60.265000000000001</v>
      </c>
      <c r="AD20" s="5">
        <v>62.222499999999997</v>
      </c>
      <c r="AE20" s="5">
        <v>64.27</v>
      </c>
      <c r="AF20" s="5">
        <v>69.700987359999999</v>
      </c>
      <c r="AG20" s="5">
        <v>74.265100779999997</v>
      </c>
      <c r="AH20" s="5">
        <v>73.010000000000005</v>
      </c>
      <c r="AI20" s="5">
        <v>78.5</v>
      </c>
      <c r="AJ20" s="5">
        <v>90.3</v>
      </c>
      <c r="AK20" s="5">
        <v>84.865485499999991</v>
      </c>
      <c r="AL20" s="5">
        <v>88.185348320000003</v>
      </c>
      <c r="AM20" s="5">
        <v>85.222800195000005</v>
      </c>
      <c r="AN20" s="9">
        <v>89.876589085000006</v>
      </c>
      <c r="AO20" s="4" t="s">
        <v>382</v>
      </c>
    </row>
    <row r="21" spans="1:45" s="4" customFormat="1" ht="13.5">
      <c r="A21" s="4" t="s">
        <v>385</v>
      </c>
      <c r="B21" s="5">
        <v>2.2999999999999998</v>
      </c>
      <c r="C21" s="9">
        <v>2.2999999999999998</v>
      </c>
      <c r="D21" s="9">
        <v>4.5999999999999996</v>
      </c>
      <c r="E21" s="9">
        <v>9.1</v>
      </c>
      <c r="F21" s="9">
        <v>19.600000000000001</v>
      </c>
      <c r="G21" s="9">
        <v>15.9</v>
      </c>
      <c r="H21" s="9">
        <v>19.600000000000001</v>
      </c>
      <c r="I21" s="9">
        <v>22.2</v>
      </c>
      <c r="J21" s="9">
        <v>18.8</v>
      </c>
      <c r="K21" s="9">
        <v>23</v>
      </c>
      <c r="L21" s="9">
        <v>32.799999999999997</v>
      </c>
      <c r="M21" s="9">
        <v>33</v>
      </c>
      <c r="N21" s="9">
        <v>67</v>
      </c>
      <c r="O21" s="9">
        <v>49.6</v>
      </c>
      <c r="P21" s="9">
        <v>55.9</v>
      </c>
      <c r="Q21" s="9">
        <v>71.400000000000006</v>
      </c>
      <c r="R21" s="9">
        <v>68.5</v>
      </c>
      <c r="S21" s="9">
        <v>82.2</v>
      </c>
      <c r="T21" s="9">
        <v>104.9</v>
      </c>
      <c r="U21" s="9">
        <v>108.2</v>
      </c>
      <c r="V21" s="9">
        <v>108.2</v>
      </c>
      <c r="W21" s="9">
        <v>101.1</v>
      </c>
      <c r="X21" s="9">
        <v>137.1</v>
      </c>
      <c r="Y21" s="9">
        <v>140.69999999999999</v>
      </c>
      <c r="Z21" s="9">
        <v>137.9</v>
      </c>
      <c r="AA21" s="9">
        <v>135.80000000000001</v>
      </c>
      <c r="AB21" s="9">
        <v>137.9</v>
      </c>
      <c r="AC21" s="9">
        <v>139.482</v>
      </c>
      <c r="AD21" s="9">
        <v>148.89743393999996</v>
      </c>
      <c r="AE21" s="9">
        <v>177.85944282999998</v>
      </c>
      <c r="AF21" s="9">
        <v>199.58221303000002</v>
      </c>
      <c r="AG21" s="9">
        <v>221.05362423999992</v>
      </c>
      <c r="AH21" s="9">
        <v>248.93</v>
      </c>
      <c r="AI21" s="9">
        <v>239</v>
      </c>
      <c r="AJ21" s="9">
        <v>231.80148199999996</v>
      </c>
      <c r="AK21" s="9">
        <v>258.17721182999998</v>
      </c>
      <c r="AL21" s="9">
        <v>258.14218992999997</v>
      </c>
      <c r="AM21" s="9">
        <v>254.70420748999999</v>
      </c>
      <c r="AN21" s="9">
        <v>258.70465134000005</v>
      </c>
      <c r="AO21" s="4" t="s">
        <v>382</v>
      </c>
    </row>
    <row r="22" spans="1:45" s="4" customFormat="1" ht="13.5">
      <c r="A22" s="4" t="s">
        <v>386</v>
      </c>
      <c r="B22" s="9">
        <v>24</v>
      </c>
      <c r="C22" s="9">
        <v>8.8000000000000007</v>
      </c>
      <c r="D22" s="9">
        <v>12.399999999999999</v>
      </c>
      <c r="E22" s="9">
        <v>15.899999999999999</v>
      </c>
      <c r="F22" s="9">
        <v>16.599999999999998</v>
      </c>
      <c r="G22" s="9">
        <v>19.7</v>
      </c>
      <c r="H22" s="9">
        <v>22.1</v>
      </c>
      <c r="I22" s="9">
        <v>28.5</v>
      </c>
      <c r="J22" s="9">
        <v>31</v>
      </c>
      <c r="K22" s="9">
        <v>31.9</v>
      </c>
      <c r="L22" s="9">
        <v>34.299999999999997</v>
      </c>
      <c r="M22" s="9">
        <v>38.199999999999996</v>
      </c>
      <c r="N22" s="9">
        <v>41.9</v>
      </c>
      <c r="O22" s="9">
        <v>53.6</v>
      </c>
      <c r="P22" s="9">
        <v>61.3</v>
      </c>
      <c r="Q22" s="9">
        <v>63.599999999999994</v>
      </c>
      <c r="R22" s="9">
        <v>73.100000000000009</v>
      </c>
      <c r="S22" s="9">
        <v>76.3</v>
      </c>
      <c r="T22" s="9">
        <v>74.099999999999994</v>
      </c>
      <c r="U22" s="9">
        <v>76.100000000000009</v>
      </c>
      <c r="V22" s="9">
        <v>76.3</v>
      </c>
      <c r="W22" s="9">
        <v>78.2</v>
      </c>
      <c r="X22" s="9">
        <v>78.2</v>
      </c>
      <c r="Y22" s="9">
        <v>80.5</v>
      </c>
      <c r="Z22" s="9">
        <v>85.399999999999991</v>
      </c>
      <c r="AA22" s="9">
        <v>89.7</v>
      </c>
      <c r="AB22" s="9">
        <v>87.5</v>
      </c>
      <c r="AC22" s="9">
        <v>112.91000000000001</v>
      </c>
      <c r="AD22" s="9">
        <v>116.20000000000002</v>
      </c>
      <c r="AE22" s="9">
        <v>120.00000000000001</v>
      </c>
      <c r="AF22" s="9">
        <v>123.51611021450958</v>
      </c>
      <c r="AG22" s="9">
        <v>127.17258184466625</v>
      </c>
      <c r="AH22" s="9">
        <v>131.5</v>
      </c>
      <c r="AI22" s="9">
        <v>143.4</v>
      </c>
      <c r="AJ22" s="9">
        <v>141.30000000000001</v>
      </c>
      <c r="AK22" s="9">
        <v>150.57877929307099</v>
      </c>
      <c r="AL22" s="9">
        <v>148.21698713480282</v>
      </c>
      <c r="AM22" s="9">
        <v>121.37748259878786</v>
      </c>
      <c r="AN22" s="9">
        <v>105.07309869729694</v>
      </c>
      <c r="AO22" s="4" t="s">
        <v>382</v>
      </c>
    </row>
    <row r="23" spans="1:45" s="4" customFormat="1" ht="13.5">
      <c r="A23" s="4" t="s">
        <v>378</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row>
    <row r="24" spans="1:45" s="4" customFormat="1" ht="13.5">
      <c r="A24" s="15" t="s">
        <v>379</v>
      </c>
      <c r="B24" s="5">
        <v>30</v>
      </c>
      <c r="C24" s="5">
        <v>17.899999999999999</v>
      </c>
      <c r="D24" s="5">
        <v>61.7</v>
      </c>
      <c r="E24" s="5">
        <v>55.1</v>
      </c>
      <c r="F24" s="5">
        <v>9</v>
      </c>
      <c r="G24" s="5">
        <v>56.599999999999994</v>
      </c>
      <c r="H24" s="5">
        <v>17.100000000000001</v>
      </c>
      <c r="I24" s="5">
        <v>83.3</v>
      </c>
      <c r="J24" s="5">
        <v>15.3</v>
      </c>
      <c r="K24" s="5">
        <v>13.600000000000001</v>
      </c>
      <c r="L24" s="5">
        <v>20.7</v>
      </c>
      <c r="M24" s="5">
        <v>21.7</v>
      </c>
      <c r="N24" s="5">
        <v>12.1</v>
      </c>
      <c r="O24" s="5">
        <v>103.1</v>
      </c>
      <c r="P24" s="5">
        <v>59.9</v>
      </c>
      <c r="Q24" s="5">
        <v>71.8</v>
      </c>
      <c r="R24" s="5">
        <v>71.099999999999994</v>
      </c>
      <c r="S24" s="5">
        <v>-14.5</v>
      </c>
      <c r="T24" s="5">
        <v>22</v>
      </c>
      <c r="U24" s="5">
        <v>28.799999999999997</v>
      </c>
      <c r="V24" s="5">
        <v>60.9</v>
      </c>
      <c r="W24" s="5">
        <v>22.7</v>
      </c>
      <c r="X24" s="5">
        <v>14.9</v>
      </c>
      <c r="Y24" s="5">
        <v>80</v>
      </c>
      <c r="Z24" s="5">
        <v>84.4</v>
      </c>
      <c r="AA24" s="5">
        <v>66</v>
      </c>
      <c r="AB24" s="5">
        <v>396.3</v>
      </c>
      <c r="AC24" s="5">
        <v>96.605999999999995</v>
      </c>
      <c r="AD24" s="5">
        <v>64.171313069999997</v>
      </c>
      <c r="AE24" s="5">
        <v>163.71146123</v>
      </c>
      <c r="AF24" s="5">
        <v>97.616092509999987</v>
      </c>
      <c r="AG24" s="5">
        <v>193.93786518999997</v>
      </c>
      <c r="AH24" s="5">
        <v>172.330297</v>
      </c>
      <c r="AI24" s="5">
        <v>155.69</v>
      </c>
      <c r="AJ24" s="5">
        <v>139.15334831999999</v>
      </c>
      <c r="AK24" s="5">
        <v>104.12590900000001</v>
      </c>
      <c r="AL24" s="5">
        <v>51.372593500000008</v>
      </c>
      <c r="AM24" s="5">
        <v>65.633908539999993</v>
      </c>
      <c r="AN24" s="5">
        <v>83.216698000000008</v>
      </c>
    </row>
    <row r="25" spans="1:45" s="4" customFormat="1" ht="13.5">
      <c r="A25" s="4" t="s">
        <v>380</v>
      </c>
      <c r="B25" s="9">
        <v>0</v>
      </c>
      <c r="C25" s="9">
        <v>0</v>
      </c>
      <c r="D25" s="9">
        <v>0</v>
      </c>
      <c r="E25" s="9">
        <v>0</v>
      </c>
      <c r="F25" s="9">
        <v>0</v>
      </c>
      <c r="G25" s="9">
        <v>0</v>
      </c>
      <c r="H25" s="9">
        <v>0</v>
      </c>
      <c r="I25" s="9">
        <v>0</v>
      </c>
      <c r="J25" s="9">
        <v>0</v>
      </c>
      <c r="K25" s="9">
        <v>0</v>
      </c>
      <c r="L25" s="9">
        <v>0</v>
      </c>
      <c r="M25" s="9">
        <v>0</v>
      </c>
      <c r="N25" s="9">
        <v>0</v>
      </c>
      <c r="O25" s="9">
        <v>0</v>
      </c>
      <c r="P25" s="9">
        <v>0</v>
      </c>
      <c r="Q25" s="9">
        <v>-45.2</v>
      </c>
      <c r="R25" s="9">
        <v>-25.5</v>
      </c>
      <c r="S25" s="9">
        <v>-29.7</v>
      </c>
      <c r="T25" s="9">
        <v>-35.700000000000003</v>
      </c>
      <c r="U25" s="9">
        <v>-46</v>
      </c>
      <c r="V25" s="9">
        <v>-50.4</v>
      </c>
      <c r="W25" s="9">
        <v>-583.1</v>
      </c>
      <c r="X25" s="9">
        <v>-66.400000000000006</v>
      </c>
      <c r="Y25" s="9">
        <v>-152.30000000000001</v>
      </c>
      <c r="Z25" s="9">
        <v>-77</v>
      </c>
      <c r="AA25" s="9">
        <v>-57.7</v>
      </c>
      <c r="AB25" s="9">
        <v>-76.352833301624401</v>
      </c>
      <c r="AC25" s="9">
        <v>-66.099999999999994</v>
      </c>
      <c r="AD25" s="9">
        <v>-100.50973003828143</v>
      </c>
      <c r="AE25" s="9">
        <v>-99.498658511615204</v>
      </c>
      <c r="AF25" s="9">
        <v>-122.842830841389</v>
      </c>
      <c r="AG25" s="9">
        <v>-85.34922832657</v>
      </c>
      <c r="AH25" s="9">
        <v>-76.981896231000007</v>
      </c>
      <c r="AI25" s="9">
        <v>-84.094192000000007</v>
      </c>
      <c r="AJ25" s="9">
        <v>-103.85257379362</v>
      </c>
      <c r="AK25" s="9">
        <v>-77.718258299588697</v>
      </c>
      <c r="AL25" s="9">
        <v>-72.627647443790963</v>
      </c>
      <c r="AM25" s="9">
        <v>-53.72833313836</v>
      </c>
      <c r="AN25" s="9">
        <v>-70.099999999999994</v>
      </c>
    </row>
    <row r="26" spans="1:45" s="4" customFormat="1" ht="13.5">
      <c r="AJ26" s="8"/>
      <c r="AK26" s="8"/>
    </row>
    <row r="27" spans="1:45">
      <c r="AG27" s="10" t="s">
        <v>387</v>
      </c>
    </row>
    <row r="28" spans="1:45">
      <c r="AG28" s="6" t="str">
        <f>"Total: "&amp;TEXT(AN11,"$#,0.0,")&amp;" billion does not reflect $"&amp;TEXT(AN14,"#0.00,")&amp;" billion in obligations to capital projects or $"&amp;TEXT(ABS(AN15),"#0.00,")&amp;" billion in credits"</f>
        <v>Total: $16.8 billion does not reflect $2.87 billion in obligations to capital projects or $2.26 billion in credits</v>
      </c>
      <c r="AS28" s="6" t="s">
        <v>388</v>
      </c>
    </row>
    <row r="29" spans="1:45" ht="13.5">
      <c r="C29" s="5"/>
    </row>
    <row r="30" spans="1:45" ht="13.5">
      <c r="C30" s="5"/>
    </row>
    <row r="31" spans="1:45" ht="13.5">
      <c r="C31" s="5"/>
    </row>
    <row r="32" spans="1:45" ht="13.5">
      <c r="C32" s="5"/>
    </row>
    <row r="33" spans="3:43" ht="13.5">
      <c r="C33" s="5"/>
    </row>
    <row r="34" spans="3:43" ht="15">
      <c r="C34" s="5"/>
      <c r="AQ34" s="13" t="s">
        <v>389</v>
      </c>
    </row>
    <row r="35" spans="3:43" ht="15">
      <c r="C35" s="5"/>
      <c r="AQ35" s="13" t="s">
        <v>390</v>
      </c>
    </row>
    <row r="36" spans="3:43" ht="15">
      <c r="C36" s="18"/>
      <c r="AQ36" s="13" t="s">
        <v>391</v>
      </c>
    </row>
    <row r="54" spans="33:33" ht="15">
      <c r="AG54" s="14" t="s">
        <v>392</v>
      </c>
    </row>
  </sheetData>
  <pageMargins left="0.75" right="0.75" top="1" bottom="1" header="0.5" footer="0.5"/>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IT88"/>
  <sheetViews>
    <sheetView zoomScaleNormal="100" workbookViewId="0">
      <pane xSplit="1" ySplit="2" topLeftCell="AH25" activePane="bottomRight" state="frozen"/>
      <selection pane="topRight" activeCell="B1" sqref="B1"/>
      <selection pane="bottomLeft" activeCell="A3" sqref="A3"/>
      <selection pane="bottomRight" activeCell="A37" sqref="A37"/>
    </sheetView>
  </sheetViews>
  <sheetFormatPr defaultColWidth="8.85546875" defaultRowHeight="19.5"/>
  <cols>
    <col min="1" max="1" width="90.42578125" style="24" customWidth="1"/>
    <col min="2" max="22" width="11.5703125" style="24" customWidth="1"/>
    <col min="23" max="23" width="13.5703125" style="24" customWidth="1"/>
    <col min="24" max="24" width="11.5703125" style="24" customWidth="1"/>
    <col min="25" max="25" width="12.140625" style="24" customWidth="1"/>
    <col min="26" max="28" width="11.5703125" style="24" customWidth="1"/>
    <col min="29" max="29" width="12.28515625" style="20" customWidth="1"/>
    <col min="30" max="30" width="13.28515625" style="21" customWidth="1"/>
    <col min="31" max="31" width="16.5703125" style="22" customWidth="1"/>
    <col min="32" max="32" width="17.42578125" style="22" customWidth="1"/>
    <col min="33" max="33" width="14.7109375" style="22" customWidth="1"/>
    <col min="34" max="43" width="14.5703125" style="22" customWidth="1"/>
    <col min="44" max="45" width="11.85546875" style="22" customWidth="1"/>
    <col min="46" max="257" width="8.85546875" style="22"/>
    <col min="258" max="258" width="90.42578125" style="22" customWidth="1"/>
    <col min="259" max="279" width="11.5703125" style="22" customWidth="1"/>
    <col min="280" max="280" width="13.5703125" style="22" customWidth="1"/>
    <col min="281" max="281" width="11.5703125" style="22" customWidth="1"/>
    <col min="282" max="282" width="12.140625" style="22" customWidth="1"/>
    <col min="283" max="285" width="11.5703125" style="22" customWidth="1"/>
    <col min="286" max="286" width="12.28515625" style="22" customWidth="1"/>
    <col min="287" max="287" width="13.28515625" style="22" customWidth="1"/>
    <col min="288" max="288" width="16.5703125" style="22" customWidth="1"/>
    <col min="289" max="289" width="17.42578125" style="22" customWidth="1"/>
    <col min="290" max="290" width="14.7109375" style="22" customWidth="1"/>
    <col min="291" max="293" width="14.5703125" style="22" customWidth="1"/>
    <col min="294" max="294" width="20" style="22" bestFit="1" customWidth="1"/>
    <col min="295" max="295" width="20.85546875" style="22" customWidth="1"/>
    <col min="296" max="296" width="99" style="22" bestFit="1" customWidth="1"/>
    <col min="297" max="297" width="25.85546875" style="22" bestFit="1" customWidth="1"/>
    <col min="298" max="513" width="8.85546875" style="22"/>
    <col min="514" max="514" width="90.42578125" style="22" customWidth="1"/>
    <col min="515" max="535" width="11.5703125" style="22" customWidth="1"/>
    <col min="536" max="536" width="13.5703125" style="22" customWidth="1"/>
    <col min="537" max="537" width="11.5703125" style="22" customWidth="1"/>
    <col min="538" max="538" width="12.140625" style="22" customWidth="1"/>
    <col min="539" max="541" width="11.5703125" style="22" customWidth="1"/>
    <col min="542" max="542" width="12.28515625" style="22" customWidth="1"/>
    <col min="543" max="543" width="13.28515625" style="22" customWidth="1"/>
    <col min="544" max="544" width="16.5703125" style="22" customWidth="1"/>
    <col min="545" max="545" width="17.42578125" style="22" customWidth="1"/>
    <col min="546" max="546" width="14.7109375" style="22" customWidth="1"/>
    <col min="547" max="549" width="14.5703125" style="22" customWidth="1"/>
    <col min="550" max="550" width="20" style="22" bestFit="1" customWidth="1"/>
    <col min="551" max="551" width="20.85546875" style="22" customWidth="1"/>
    <col min="552" max="552" width="99" style="22" bestFit="1" customWidth="1"/>
    <col min="553" max="553" width="25.85546875" style="22" bestFit="1" customWidth="1"/>
    <col min="554" max="769" width="8.85546875" style="22"/>
    <col min="770" max="770" width="90.42578125" style="22" customWidth="1"/>
    <col min="771" max="791" width="11.5703125" style="22" customWidth="1"/>
    <col min="792" max="792" width="13.5703125" style="22" customWidth="1"/>
    <col min="793" max="793" width="11.5703125" style="22" customWidth="1"/>
    <col min="794" max="794" width="12.140625" style="22" customWidth="1"/>
    <col min="795" max="797" width="11.5703125" style="22" customWidth="1"/>
    <col min="798" max="798" width="12.28515625" style="22" customWidth="1"/>
    <col min="799" max="799" width="13.28515625" style="22" customWidth="1"/>
    <col min="800" max="800" width="16.5703125" style="22" customWidth="1"/>
    <col min="801" max="801" width="17.42578125" style="22" customWidth="1"/>
    <col min="802" max="802" width="14.7109375" style="22" customWidth="1"/>
    <col min="803" max="805" width="14.5703125" style="22" customWidth="1"/>
    <col min="806" max="806" width="20" style="22" bestFit="1" customWidth="1"/>
    <col min="807" max="807" width="20.85546875" style="22" customWidth="1"/>
    <col min="808" max="808" width="99" style="22" bestFit="1" customWidth="1"/>
    <col min="809" max="809" width="25.85546875" style="22" bestFit="1" customWidth="1"/>
    <col min="810" max="1025" width="8.85546875" style="22"/>
    <col min="1026" max="1026" width="90.42578125" style="22" customWidth="1"/>
    <col min="1027" max="1047" width="11.5703125" style="22" customWidth="1"/>
    <col min="1048" max="1048" width="13.5703125" style="22" customWidth="1"/>
    <col min="1049" max="1049" width="11.5703125" style="22" customWidth="1"/>
    <col min="1050" max="1050" width="12.140625" style="22" customWidth="1"/>
    <col min="1051" max="1053" width="11.5703125" style="22" customWidth="1"/>
    <col min="1054" max="1054" width="12.28515625" style="22" customWidth="1"/>
    <col min="1055" max="1055" width="13.28515625" style="22" customWidth="1"/>
    <col min="1056" max="1056" width="16.5703125" style="22" customWidth="1"/>
    <col min="1057" max="1057" width="17.42578125" style="22" customWidth="1"/>
    <col min="1058" max="1058" width="14.7109375" style="22" customWidth="1"/>
    <col min="1059" max="1061" width="14.5703125" style="22" customWidth="1"/>
    <col min="1062" max="1062" width="20" style="22" bestFit="1" customWidth="1"/>
    <col min="1063" max="1063" width="20.85546875" style="22" customWidth="1"/>
    <col min="1064" max="1064" width="99" style="22" bestFit="1" customWidth="1"/>
    <col min="1065" max="1065" width="25.85546875" style="22" bestFit="1" customWidth="1"/>
    <col min="1066" max="1281" width="8.85546875" style="22"/>
    <col min="1282" max="1282" width="90.42578125" style="22" customWidth="1"/>
    <col min="1283" max="1303" width="11.5703125" style="22" customWidth="1"/>
    <col min="1304" max="1304" width="13.5703125" style="22" customWidth="1"/>
    <col min="1305" max="1305" width="11.5703125" style="22" customWidth="1"/>
    <col min="1306" max="1306" width="12.140625" style="22" customWidth="1"/>
    <col min="1307" max="1309" width="11.5703125" style="22" customWidth="1"/>
    <col min="1310" max="1310" width="12.28515625" style="22" customWidth="1"/>
    <col min="1311" max="1311" width="13.28515625" style="22" customWidth="1"/>
    <col min="1312" max="1312" width="16.5703125" style="22" customWidth="1"/>
    <col min="1313" max="1313" width="17.42578125" style="22" customWidth="1"/>
    <col min="1314" max="1314" width="14.7109375" style="22" customWidth="1"/>
    <col min="1315" max="1317" width="14.5703125" style="22" customWidth="1"/>
    <col min="1318" max="1318" width="20" style="22" bestFit="1" customWidth="1"/>
    <col min="1319" max="1319" width="20.85546875" style="22" customWidth="1"/>
    <col min="1320" max="1320" width="99" style="22" bestFit="1" customWidth="1"/>
    <col min="1321" max="1321" width="25.85546875" style="22" bestFit="1" customWidth="1"/>
    <col min="1322" max="1537" width="8.85546875" style="22"/>
    <col min="1538" max="1538" width="90.42578125" style="22" customWidth="1"/>
    <col min="1539" max="1559" width="11.5703125" style="22" customWidth="1"/>
    <col min="1560" max="1560" width="13.5703125" style="22" customWidth="1"/>
    <col min="1561" max="1561" width="11.5703125" style="22" customWidth="1"/>
    <col min="1562" max="1562" width="12.140625" style="22" customWidth="1"/>
    <col min="1563" max="1565" width="11.5703125" style="22" customWidth="1"/>
    <col min="1566" max="1566" width="12.28515625" style="22" customWidth="1"/>
    <col min="1567" max="1567" width="13.28515625" style="22" customWidth="1"/>
    <col min="1568" max="1568" width="16.5703125" style="22" customWidth="1"/>
    <col min="1569" max="1569" width="17.42578125" style="22" customWidth="1"/>
    <col min="1570" max="1570" width="14.7109375" style="22" customWidth="1"/>
    <col min="1571" max="1573" width="14.5703125" style="22" customWidth="1"/>
    <col min="1574" max="1574" width="20" style="22" bestFit="1" customWidth="1"/>
    <col min="1575" max="1575" width="20.85546875" style="22" customWidth="1"/>
    <col min="1576" max="1576" width="99" style="22" bestFit="1" customWidth="1"/>
    <col min="1577" max="1577" width="25.85546875" style="22" bestFit="1" customWidth="1"/>
    <col min="1578" max="1793" width="8.85546875" style="22"/>
    <col min="1794" max="1794" width="90.42578125" style="22" customWidth="1"/>
    <col min="1795" max="1815" width="11.5703125" style="22" customWidth="1"/>
    <col min="1816" max="1816" width="13.5703125" style="22" customWidth="1"/>
    <col min="1817" max="1817" width="11.5703125" style="22" customWidth="1"/>
    <col min="1818" max="1818" width="12.140625" style="22" customWidth="1"/>
    <col min="1819" max="1821" width="11.5703125" style="22" customWidth="1"/>
    <col min="1822" max="1822" width="12.28515625" style="22" customWidth="1"/>
    <col min="1823" max="1823" width="13.28515625" style="22" customWidth="1"/>
    <col min="1824" max="1824" width="16.5703125" style="22" customWidth="1"/>
    <col min="1825" max="1825" width="17.42578125" style="22" customWidth="1"/>
    <col min="1826" max="1826" width="14.7109375" style="22" customWidth="1"/>
    <col min="1827" max="1829" width="14.5703125" style="22" customWidth="1"/>
    <col min="1830" max="1830" width="20" style="22" bestFit="1" customWidth="1"/>
    <col min="1831" max="1831" width="20.85546875" style="22" customWidth="1"/>
    <col min="1832" max="1832" width="99" style="22" bestFit="1" customWidth="1"/>
    <col min="1833" max="1833" width="25.85546875" style="22" bestFit="1" customWidth="1"/>
    <col min="1834" max="2049" width="8.85546875" style="22"/>
    <col min="2050" max="2050" width="90.42578125" style="22" customWidth="1"/>
    <col min="2051" max="2071" width="11.5703125" style="22" customWidth="1"/>
    <col min="2072" max="2072" width="13.5703125" style="22" customWidth="1"/>
    <col min="2073" max="2073" width="11.5703125" style="22" customWidth="1"/>
    <col min="2074" max="2074" width="12.140625" style="22" customWidth="1"/>
    <col min="2075" max="2077" width="11.5703125" style="22" customWidth="1"/>
    <col min="2078" max="2078" width="12.28515625" style="22" customWidth="1"/>
    <col min="2079" max="2079" width="13.28515625" style="22" customWidth="1"/>
    <col min="2080" max="2080" width="16.5703125" style="22" customWidth="1"/>
    <col min="2081" max="2081" width="17.42578125" style="22" customWidth="1"/>
    <col min="2082" max="2082" width="14.7109375" style="22" customWidth="1"/>
    <col min="2083" max="2085" width="14.5703125" style="22" customWidth="1"/>
    <col min="2086" max="2086" width="20" style="22" bestFit="1" customWidth="1"/>
    <col min="2087" max="2087" width="20.85546875" style="22" customWidth="1"/>
    <col min="2088" max="2088" width="99" style="22" bestFit="1" customWidth="1"/>
    <col min="2089" max="2089" width="25.85546875" style="22" bestFit="1" customWidth="1"/>
    <col min="2090" max="2305" width="8.85546875" style="22"/>
    <col min="2306" max="2306" width="90.42578125" style="22" customWidth="1"/>
    <col min="2307" max="2327" width="11.5703125" style="22" customWidth="1"/>
    <col min="2328" max="2328" width="13.5703125" style="22" customWidth="1"/>
    <col min="2329" max="2329" width="11.5703125" style="22" customWidth="1"/>
    <col min="2330" max="2330" width="12.140625" style="22" customWidth="1"/>
    <col min="2331" max="2333" width="11.5703125" style="22" customWidth="1"/>
    <col min="2334" max="2334" width="12.28515625" style="22" customWidth="1"/>
    <col min="2335" max="2335" width="13.28515625" style="22" customWidth="1"/>
    <col min="2336" max="2336" width="16.5703125" style="22" customWidth="1"/>
    <col min="2337" max="2337" width="17.42578125" style="22" customWidth="1"/>
    <col min="2338" max="2338" width="14.7109375" style="22" customWidth="1"/>
    <col min="2339" max="2341" width="14.5703125" style="22" customWidth="1"/>
    <col min="2342" max="2342" width="20" style="22" bestFit="1" customWidth="1"/>
    <col min="2343" max="2343" width="20.85546875" style="22" customWidth="1"/>
    <col min="2344" max="2344" width="99" style="22" bestFit="1" customWidth="1"/>
    <col min="2345" max="2345" width="25.85546875" style="22" bestFit="1" customWidth="1"/>
    <col min="2346" max="2561" width="8.85546875" style="22"/>
    <col min="2562" max="2562" width="90.42578125" style="22" customWidth="1"/>
    <col min="2563" max="2583" width="11.5703125" style="22" customWidth="1"/>
    <col min="2584" max="2584" width="13.5703125" style="22" customWidth="1"/>
    <col min="2585" max="2585" width="11.5703125" style="22" customWidth="1"/>
    <col min="2586" max="2586" width="12.140625" style="22" customWidth="1"/>
    <col min="2587" max="2589" width="11.5703125" style="22" customWidth="1"/>
    <col min="2590" max="2590" width="12.28515625" style="22" customWidth="1"/>
    <col min="2591" max="2591" width="13.28515625" style="22" customWidth="1"/>
    <col min="2592" max="2592" width="16.5703125" style="22" customWidth="1"/>
    <col min="2593" max="2593" width="17.42578125" style="22" customWidth="1"/>
    <col min="2594" max="2594" width="14.7109375" style="22" customWidth="1"/>
    <col min="2595" max="2597" width="14.5703125" style="22" customWidth="1"/>
    <col min="2598" max="2598" width="20" style="22" bestFit="1" customWidth="1"/>
    <col min="2599" max="2599" width="20.85546875" style="22" customWidth="1"/>
    <col min="2600" max="2600" width="99" style="22" bestFit="1" customWidth="1"/>
    <col min="2601" max="2601" width="25.85546875" style="22" bestFit="1" customWidth="1"/>
    <col min="2602" max="2817" width="8.85546875" style="22"/>
    <col min="2818" max="2818" width="90.42578125" style="22" customWidth="1"/>
    <col min="2819" max="2839" width="11.5703125" style="22" customWidth="1"/>
    <col min="2840" max="2840" width="13.5703125" style="22" customWidth="1"/>
    <col min="2841" max="2841" width="11.5703125" style="22" customWidth="1"/>
    <col min="2842" max="2842" width="12.140625" style="22" customWidth="1"/>
    <col min="2843" max="2845" width="11.5703125" style="22" customWidth="1"/>
    <col min="2846" max="2846" width="12.28515625" style="22" customWidth="1"/>
    <col min="2847" max="2847" width="13.28515625" style="22" customWidth="1"/>
    <col min="2848" max="2848" width="16.5703125" style="22" customWidth="1"/>
    <col min="2849" max="2849" width="17.42578125" style="22" customWidth="1"/>
    <col min="2850" max="2850" width="14.7109375" style="22" customWidth="1"/>
    <col min="2851" max="2853" width="14.5703125" style="22" customWidth="1"/>
    <col min="2854" max="2854" width="20" style="22" bestFit="1" customWidth="1"/>
    <col min="2855" max="2855" width="20.85546875" style="22" customWidth="1"/>
    <col min="2856" max="2856" width="99" style="22" bestFit="1" customWidth="1"/>
    <col min="2857" max="2857" width="25.85546875" style="22" bestFit="1" customWidth="1"/>
    <col min="2858" max="3073" width="8.85546875" style="22"/>
    <col min="3074" max="3074" width="90.42578125" style="22" customWidth="1"/>
    <col min="3075" max="3095" width="11.5703125" style="22" customWidth="1"/>
    <col min="3096" max="3096" width="13.5703125" style="22" customWidth="1"/>
    <col min="3097" max="3097" width="11.5703125" style="22" customWidth="1"/>
    <col min="3098" max="3098" width="12.140625" style="22" customWidth="1"/>
    <col min="3099" max="3101" width="11.5703125" style="22" customWidth="1"/>
    <col min="3102" max="3102" width="12.28515625" style="22" customWidth="1"/>
    <col min="3103" max="3103" width="13.28515625" style="22" customWidth="1"/>
    <col min="3104" max="3104" width="16.5703125" style="22" customWidth="1"/>
    <col min="3105" max="3105" width="17.42578125" style="22" customWidth="1"/>
    <col min="3106" max="3106" width="14.7109375" style="22" customWidth="1"/>
    <col min="3107" max="3109" width="14.5703125" style="22" customWidth="1"/>
    <col min="3110" max="3110" width="20" style="22" bestFit="1" customWidth="1"/>
    <col min="3111" max="3111" width="20.85546875" style="22" customWidth="1"/>
    <col min="3112" max="3112" width="99" style="22" bestFit="1" customWidth="1"/>
    <col min="3113" max="3113" width="25.85546875" style="22" bestFit="1" customWidth="1"/>
    <col min="3114" max="3329" width="8.85546875" style="22"/>
    <col min="3330" max="3330" width="90.42578125" style="22" customWidth="1"/>
    <col min="3331" max="3351" width="11.5703125" style="22" customWidth="1"/>
    <col min="3352" max="3352" width="13.5703125" style="22" customWidth="1"/>
    <col min="3353" max="3353" width="11.5703125" style="22" customWidth="1"/>
    <col min="3354" max="3354" width="12.140625" style="22" customWidth="1"/>
    <col min="3355" max="3357" width="11.5703125" style="22" customWidth="1"/>
    <col min="3358" max="3358" width="12.28515625" style="22" customWidth="1"/>
    <col min="3359" max="3359" width="13.28515625" style="22" customWidth="1"/>
    <col min="3360" max="3360" width="16.5703125" style="22" customWidth="1"/>
    <col min="3361" max="3361" width="17.42578125" style="22" customWidth="1"/>
    <col min="3362" max="3362" width="14.7109375" style="22" customWidth="1"/>
    <col min="3363" max="3365" width="14.5703125" style="22" customWidth="1"/>
    <col min="3366" max="3366" width="20" style="22" bestFit="1" customWidth="1"/>
    <col min="3367" max="3367" width="20.85546875" style="22" customWidth="1"/>
    <col min="3368" max="3368" width="99" style="22" bestFit="1" customWidth="1"/>
    <col min="3369" max="3369" width="25.85546875" style="22" bestFit="1" customWidth="1"/>
    <col min="3370" max="3585" width="8.85546875" style="22"/>
    <col min="3586" max="3586" width="90.42578125" style="22" customWidth="1"/>
    <col min="3587" max="3607" width="11.5703125" style="22" customWidth="1"/>
    <col min="3608" max="3608" width="13.5703125" style="22" customWidth="1"/>
    <col min="3609" max="3609" width="11.5703125" style="22" customWidth="1"/>
    <col min="3610" max="3610" width="12.140625" style="22" customWidth="1"/>
    <col min="3611" max="3613" width="11.5703125" style="22" customWidth="1"/>
    <col min="3614" max="3614" width="12.28515625" style="22" customWidth="1"/>
    <col min="3615" max="3615" width="13.28515625" style="22" customWidth="1"/>
    <col min="3616" max="3616" width="16.5703125" style="22" customWidth="1"/>
    <col min="3617" max="3617" width="17.42578125" style="22" customWidth="1"/>
    <col min="3618" max="3618" width="14.7109375" style="22" customWidth="1"/>
    <col min="3619" max="3621" width="14.5703125" style="22" customWidth="1"/>
    <col min="3622" max="3622" width="20" style="22" bestFit="1" customWidth="1"/>
    <col min="3623" max="3623" width="20.85546875" style="22" customWidth="1"/>
    <col min="3624" max="3624" width="99" style="22" bestFit="1" customWidth="1"/>
    <col min="3625" max="3625" width="25.85546875" style="22" bestFit="1" customWidth="1"/>
    <col min="3626" max="3841" width="8.85546875" style="22"/>
    <col min="3842" max="3842" width="90.42578125" style="22" customWidth="1"/>
    <col min="3843" max="3863" width="11.5703125" style="22" customWidth="1"/>
    <col min="3864" max="3864" width="13.5703125" style="22" customWidth="1"/>
    <col min="3865" max="3865" width="11.5703125" style="22" customWidth="1"/>
    <col min="3866" max="3866" width="12.140625" style="22" customWidth="1"/>
    <col min="3867" max="3869" width="11.5703125" style="22" customWidth="1"/>
    <col min="3870" max="3870" width="12.28515625" style="22" customWidth="1"/>
    <col min="3871" max="3871" width="13.28515625" style="22" customWidth="1"/>
    <col min="3872" max="3872" width="16.5703125" style="22" customWidth="1"/>
    <col min="3873" max="3873" width="17.42578125" style="22" customWidth="1"/>
    <col min="3874" max="3874" width="14.7109375" style="22" customWidth="1"/>
    <col min="3875" max="3877" width="14.5703125" style="22" customWidth="1"/>
    <col min="3878" max="3878" width="20" style="22" bestFit="1" customWidth="1"/>
    <col min="3879" max="3879" width="20.85546875" style="22" customWidth="1"/>
    <col min="3880" max="3880" width="99" style="22" bestFit="1" customWidth="1"/>
    <col min="3881" max="3881" width="25.85546875" style="22" bestFit="1" customWidth="1"/>
    <col min="3882" max="4097" width="8.85546875" style="22"/>
    <col min="4098" max="4098" width="90.42578125" style="22" customWidth="1"/>
    <col min="4099" max="4119" width="11.5703125" style="22" customWidth="1"/>
    <col min="4120" max="4120" width="13.5703125" style="22" customWidth="1"/>
    <col min="4121" max="4121" width="11.5703125" style="22" customWidth="1"/>
    <col min="4122" max="4122" width="12.140625" style="22" customWidth="1"/>
    <col min="4123" max="4125" width="11.5703125" style="22" customWidth="1"/>
    <col min="4126" max="4126" width="12.28515625" style="22" customWidth="1"/>
    <col min="4127" max="4127" width="13.28515625" style="22" customWidth="1"/>
    <col min="4128" max="4128" width="16.5703125" style="22" customWidth="1"/>
    <col min="4129" max="4129" width="17.42578125" style="22" customWidth="1"/>
    <col min="4130" max="4130" width="14.7109375" style="22" customWidth="1"/>
    <col min="4131" max="4133" width="14.5703125" style="22" customWidth="1"/>
    <col min="4134" max="4134" width="20" style="22" bestFit="1" customWidth="1"/>
    <col min="4135" max="4135" width="20.85546875" style="22" customWidth="1"/>
    <col min="4136" max="4136" width="99" style="22" bestFit="1" customWidth="1"/>
    <col min="4137" max="4137" width="25.85546875" style="22" bestFit="1" customWidth="1"/>
    <col min="4138" max="4353" width="8.85546875" style="22"/>
    <col min="4354" max="4354" width="90.42578125" style="22" customWidth="1"/>
    <col min="4355" max="4375" width="11.5703125" style="22" customWidth="1"/>
    <col min="4376" max="4376" width="13.5703125" style="22" customWidth="1"/>
    <col min="4377" max="4377" width="11.5703125" style="22" customWidth="1"/>
    <col min="4378" max="4378" width="12.140625" style="22" customWidth="1"/>
    <col min="4379" max="4381" width="11.5703125" style="22" customWidth="1"/>
    <col min="4382" max="4382" width="12.28515625" style="22" customWidth="1"/>
    <col min="4383" max="4383" width="13.28515625" style="22" customWidth="1"/>
    <col min="4384" max="4384" width="16.5703125" style="22" customWidth="1"/>
    <col min="4385" max="4385" width="17.42578125" style="22" customWidth="1"/>
    <col min="4386" max="4386" width="14.7109375" style="22" customWidth="1"/>
    <col min="4387" max="4389" width="14.5703125" style="22" customWidth="1"/>
    <col min="4390" max="4390" width="20" style="22" bestFit="1" customWidth="1"/>
    <col min="4391" max="4391" width="20.85546875" style="22" customWidth="1"/>
    <col min="4392" max="4392" width="99" style="22" bestFit="1" customWidth="1"/>
    <col min="4393" max="4393" width="25.85546875" style="22" bestFit="1" customWidth="1"/>
    <col min="4394" max="4609" width="8.85546875" style="22"/>
    <col min="4610" max="4610" width="90.42578125" style="22" customWidth="1"/>
    <col min="4611" max="4631" width="11.5703125" style="22" customWidth="1"/>
    <col min="4632" max="4632" width="13.5703125" style="22" customWidth="1"/>
    <col min="4633" max="4633" width="11.5703125" style="22" customWidth="1"/>
    <col min="4634" max="4634" width="12.140625" style="22" customWidth="1"/>
    <col min="4635" max="4637" width="11.5703125" style="22" customWidth="1"/>
    <col min="4638" max="4638" width="12.28515625" style="22" customWidth="1"/>
    <col min="4639" max="4639" width="13.28515625" style="22" customWidth="1"/>
    <col min="4640" max="4640" width="16.5703125" style="22" customWidth="1"/>
    <col min="4641" max="4641" width="17.42578125" style="22" customWidth="1"/>
    <col min="4642" max="4642" width="14.7109375" style="22" customWidth="1"/>
    <col min="4643" max="4645" width="14.5703125" style="22" customWidth="1"/>
    <col min="4646" max="4646" width="20" style="22" bestFit="1" customWidth="1"/>
    <col min="4647" max="4647" width="20.85546875" style="22" customWidth="1"/>
    <col min="4648" max="4648" width="99" style="22" bestFit="1" customWidth="1"/>
    <col min="4649" max="4649" width="25.85546875" style="22" bestFit="1" customWidth="1"/>
    <col min="4650" max="4865" width="8.85546875" style="22"/>
    <col min="4866" max="4866" width="90.42578125" style="22" customWidth="1"/>
    <col min="4867" max="4887" width="11.5703125" style="22" customWidth="1"/>
    <col min="4888" max="4888" width="13.5703125" style="22" customWidth="1"/>
    <col min="4889" max="4889" width="11.5703125" style="22" customWidth="1"/>
    <col min="4890" max="4890" width="12.140625" style="22" customWidth="1"/>
    <col min="4891" max="4893" width="11.5703125" style="22" customWidth="1"/>
    <col min="4894" max="4894" width="12.28515625" style="22" customWidth="1"/>
    <col min="4895" max="4895" width="13.28515625" style="22" customWidth="1"/>
    <col min="4896" max="4896" width="16.5703125" style="22" customWidth="1"/>
    <col min="4897" max="4897" width="17.42578125" style="22" customWidth="1"/>
    <col min="4898" max="4898" width="14.7109375" style="22" customWidth="1"/>
    <col min="4899" max="4901" width="14.5703125" style="22" customWidth="1"/>
    <col min="4902" max="4902" width="20" style="22" bestFit="1" customWidth="1"/>
    <col min="4903" max="4903" width="20.85546875" style="22" customWidth="1"/>
    <col min="4904" max="4904" width="99" style="22" bestFit="1" customWidth="1"/>
    <col min="4905" max="4905" width="25.85546875" style="22" bestFit="1" customWidth="1"/>
    <col min="4906" max="5121" width="8.85546875" style="22"/>
    <col min="5122" max="5122" width="90.42578125" style="22" customWidth="1"/>
    <col min="5123" max="5143" width="11.5703125" style="22" customWidth="1"/>
    <col min="5144" max="5144" width="13.5703125" style="22" customWidth="1"/>
    <col min="5145" max="5145" width="11.5703125" style="22" customWidth="1"/>
    <col min="5146" max="5146" width="12.140625" style="22" customWidth="1"/>
    <col min="5147" max="5149" width="11.5703125" style="22" customWidth="1"/>
    <col min="5150" max="5150" width="12.28515625" style="22" customWidth="1"/>
    <col min="5151" max="5151" width="13.28515625" style="22" customWidth="1"/>
    <col min="5152" max="5152" width="16.5703125" style="22" customWidth="1"/>
    <col min="5153" max="5153" width="17.42578125" style="22" customWidth="1"/>
    <col min="5154" max="5154" width="14.7109375" style="22" customWidth="1"/>
    <col min="5155" max="5157" width="14.5703125" style="22" customWidth="1"/>
    <col min="5158" max="5158" width="20" style="22" bestFit="1" customWidth="1"/>
    <col min="5159" max="5159" width="20.85546875" style="22" customWidth="1"/>
    <col min="5160" max="5160" width="99" style="22" bestFit="1" customWidth="1"/>
    <col min="5161" max="5161" width="25.85546875" style="22" bestFit="1" customWidth="1"/>
    <col min="5162" max="5377" width="8.85546875" style="22"/>
    <col min="5378" max="5378" width="90.42578125" style="22" customWidth="1"/>
    <col min="5379" max="5399" width="11.5703125" style="22" customWidth="1"/>
    <col min="5400" max="5400" width="13.5703125" style="22" customWidth="1"/>
    <col min="5401" max="5401" width="11.5703125" style="22" customWidth="1"/>
    <col min="5402" max="5402" width="12.140625" style="22" customWidth="1"/>
    <col min="5403" max="5405" width="11.5703125" style="22" customWidth="1"/>
    <col min="5406" max="5406" width="12.28515625" style="22" customWidth="1"/>
    <col min="5407" max="5407" width="13.28515625" style="22" customWidth="1"/>
    <col min="5408" max="5408" width="16.5703125" style="22" customWidth="1"/>
    <col min="5409" max="5409" width="17.42578125" style="22" customWidth="1"/>
    <col min="5410" max="5410" width="14.7109375" style="22" customWidth="1"/>
    <col min="5411" max="5413" width="14.5703125" style="22" customWidth="1"/>
    <col min="5414" max="5414" width="20" style="22" bestFit="1" customWidth="1"/>
    <col min="5415" max="5415" width="20.85546875" style="22" customWidth="1"/>
    <col min="5416" max="5416" width="99" style="22" bestFit="1" customWidth="1"/>
    <col min="5417" max="5417" width="25.85546875" style="22" bestFit="1" customWidth="1"/>
    <col min="5418" max="5633" width="8.85546875" style="22"/>
    <col min="5634" max="5634" width="90.42578125" style="22" customWidth="1"/>
    <col min="5635" max="5655" width="11.5703125" style="22" customWidth="1"/>
    <col min="5656" max="5656" width="13.5703125" style="22" customWidth="1"/>
    <col min="5657" max="5657" width="11.5703125" style="22" customWidth="1"/>
    <col min="5658" max="5658" width="12.140625" style="22" customWidth="1"/>
    <col min="5659" max="5661" width="11.5703125" style="22" customWidth="1"/>
    <col min="5662" max="5662" width="12.28515625" style="22" customWidth="1"/>
    <col min="5663" max="5663" width="13.28515625" style="22" customWidth="1"/>
    <col min="5664" max="5664" width="16.5703125" style="22" customWidth="1"/>
    <col min="5665" max="5665" width="17.42578125" style="22" customWidth="1"/>
    <col min="5666" max="5666" width="14.7109375" style="22" customWidth="1"/>
    <col min="5667" max="5669" width="14.5703125" style="22" customWidth="1"/>
    <col min="5670" max="5670" width="20" style="22" bestFit="1" customWidth="1"/>
    <col min="5671" max="5671" width="20.85546875" style="22" customWidth="1"/>
    <col min="5672" max="5672" width="99" style="22" bestFit="1" customWidth="1"/>
    <col min="5673" max="5673" width="25.85546875" style="22" bestFit="1" customWidth="1"/>
    <col min="5674" max="5889" width="8.85546875" style="22"/>
    <col min="5890" max="5890" width="90.42578125" style="22" customWidth="1"/>
    <col min="5891" max="5911" width="11.5703125" style="22" customWidth="1"/>
    <col min="5912" max="5912" width="13.5703125" style="22" customWidth="1"/>
    <col min="5913" max="5913" width="11.5703125" style="22" customWidth="1"/>
    <col min="5914" max="5914" width="12.140625" style="22" customWidth="1"/>
    <col min="5915" max="5917" width="11.5703125" style="22" customWidth="1"/>
    <col min="5918" max="5918" width="12.28515625" style="22" customWidth="1"/>
    <col min="5919" max="5919" width="13.28515625" style="22" customWidth="1"/>
    <col min="5920" max="5920" width="16.5703125" style="22" customWidth="1"/>
    <col min="5921" max="5921" width="17.42578125" style="22" customWidth="1"/>
    <col min="5922" max="5922" width="14.7109375" style="22" customWidth="1"/>
    <col min="5923" max="5925" width="14.5703125" style="22" customWidth="1"/>
    <col min="5926" max="5926" width="20" style="22" bestFit="1" customWidth="1"/>
    <col min="5927" max="5927" width="20.85546875" style="22" customWidth="1"/>
    <col min="5928" max="5928" width="99" style="22" bestFit="1" customWidth="1"/>
    <col min="5929" max="5929" width="25.85546875" style="22" bestFit="1" customWidth="1"/>
    <col min="5930" max="6145" width="8.85546875" style="22"/>
    <col min="6146" max="6146" width="90.42578125" style="22" customWidth="1"/>
    <col min="6147" max="6167" width="11.5703125" style="22" customWidth="1"/>
    <col min="6168" max="6168" width="13.5703125" style="22" customWidth="1"/>
    <col min="6169" max="6169" width="11.5703125" style="22" customWidth="1"/>
    <col min="6170" max="6170" width="12.140625" style="22" customWidth="1"/>
    <col min="6171" max="6173" width="11.5703125" style="22" customWidth="1"/>
    <col min="6174" max="6174" width="12.28515625" style="22" customWidth="1"/>
    <col min="6175" max="6175" width="13.28515625" style="22" customWidth="1"/>
    <col min="6176" max="6176" width="16.5703125" style="22" customWidth="1"/>
    <col min="6177" max="6177" width="17.42578125" style="22" customWidth="1"/>
    <col min="6178" max="6178" width="14.7109375" style="22" customWidth="1"/>
    <col min="6179" max="6181" width="14.5703125" style="22" customWidth="1"/>
    <col min="6182" max="6182" width="20" style="22" bestFit="1" customWidth="1"/>
    <col min="6183" max="6183" width="20.85546875" style="22" customWidth="1"/>
    <col min="6184" max="6184" width="99" style="22" bestFit="1" customWidth="1"/>
    <col min="6185" max="6185" width="25.85546875" style="22" bestFit="1" customWidth="1"/>
    <col min="6186" max="6401" width="8.85546875" style="22"/>
    <col min="6402" max="6402" width="90.42578125" style="22" customWidth="1"/>
    <col min="6403" max="6423" width="11.5703125" style="22" customWidth="1"/>
    <col min="6424" max="6424" width="13.5703125" style="22" customWidth="1"/>
    <col min="6425" max="6425" width="11.5703125" style="22" customWidth="1"/>
    <col min="6426" max="6426" width="12.140625" style="22" customWidth="1"/>
    <col min="6427" max="6429" width="11.5703125" style="22" customWidth="1"/>
    <col min="6430" max="6430" width="12.28515625" style="22" customWidth="1"/>
    <col min="6431" max="6431" width="13.28515625" style="22" customWidth="1"/>
    <col min="6432" max="6432" width="16.5703125" style="22" customWidth="1"/>
    <col min="6433" max="6433" width="17.42578125" style="22" customWidth="1"/>
    <col min="6434" max="6434" width="14.7109375" style="22" customWidth="1"/>
    <col min="6435" max="6437" width="14.5703125" style="22" customWidth="1"/>
    <col min="6438" max="6438" width="20" style="22" bestFit="1" customWidth="1"/>
    <col min="6439" max="6439" width="20.85546875" style="22" customWidth="1"/>
    <col min="6440" max="6440" width="99" style="22" bestFit="1" customWidth="1"/>
    <col min="6441" max="6441" width="25.85546875" style="22" bestFit="1" customWidth="1"/>
    <col min="6442" max="6657" width="8.85546875" style="22"/>
    <col min="6658" max="6658" width="90.42578125" style="22" customWidth="1"/>
    <col min="6659" max="6679" width="11.5703125" style="22" customWidth="1"/>
    <col min="6680" max="6680" width="13.5703125" style="22" customWidth="1"/>
    <col min="6681" max="6681" width="11.5703125" style="22" customWidth="1"/>
    <col min="6682" max="6682" width="12.140625" style="22" customWidth="1"/>
    <col min="6683" max="6685" width="11.5703125" style="22" customWidth="1"/>
    <col min="6686" max="6686" width="12.28515625" style="22" customWidth="1"/>
    <col min="6687" max="6687" width="13.28515625" style="22" customWidth="1"/>
    <col min="6688" max="6688" width="16.5703125" style="22" customWidth="1"/>
    <col min="6689" max="6689" width="17.42578125" style="22" customWidth="1"/>
    <col min="6690" max="6690" width="14.7109375" style="22" customWidth="1"/>
    <col min="6691" max="6693" width="14.5703125" style="22" customWidth="1"/>
    <col min="6694" max="6694" width="20" style="22" bestFit="1" customWidth="1"/>
    <col min="6695" max="6695" width="20.85546875" style="22" customWidth="1"/>
    <col min="6696" max="6696" width="99" style="22" bestFit="1" customWidth="1"/>
    <col min="6697" max="6697" width="25.85546875" style="22" bestFit="1" customWidth="1"/>
    <col min="6698" max="6913" width="8.85546875" style="22"/>
    <col min="6914" max="6914" width="90.42578125" style="22" customWidth="1"/>
    <col min="6915" max="6935" width="11.5703125" style="22" customWidth="1"/>
    <col min="6936" max="6936" width="13.5703125" style="22" customWidth="1"/>
    <col min="6937" max="6937" width="11.5703125" style="22" customWidth="1"/>
    <col min="6938" max="6938" width="12.140625" style="22" customWidth="1"/>
    <col min="6939" max="6941" width="11.5703125" style="22" customWidth="1"/>
    <col min="6942" max="6942" width="12.28515625" style="22" customWidth="1"/>
    <col min="6943" max="6943" width="13.28515625" style="22" customWidth="1"/>
    <col min="6944" max="6944" width="16.5703125" style="22" customWidth="1"/>
    <col min="6945" max="6945" width="17.42578125" style="22" customWidth="1"/>
    <col min="6946" max="6946" width="14.7109375" style="22" customWidth="1"/>
    <col min="6947" max="6949" width="14.5703125" style="22" customWidth="1"/>
    <col min="6950" max="6950" width="20" style="22" bestFit="1" customWidth="1"/>
    <col min="6951" max="6951" width="20.85546875" style="22" customWidth="1"/>
    <col min="6952" max="6952" width="99" style="22" bestFit="1" customWidth="1"/>
    <col min="6953" max="6953" width="25.85546875" style="22" bestFit="1" customWidth="1"/>
    <col min="6954" max="7169" width="8.85546875" style="22"/>
    <col min="7170" max="7170" width="90.42578125" style="22" customWidth="1"/>
    <col min="7171" max="7191" width="11.5703125" style="22" customWidth="1"/>
    <col min="7192" max="7192" width="13.5703125" style="22" customWidth="1"/>
    <col min="7193" max="7193" width="11.5703125" style="22" customWidth="1"/>
    <col min="7194" max="7194" width="12.140625" style="22" customWidth="1"/>
    <col min="7195" max="7197" width="11.5703125" style="22" customWidth="1"/>
    <col min="7198" max="7198" width="12.28515625" style="22" customWidth="1"/>
    <col min="7199" max="7199" width="13.28515625" style="22" customWidth="1"/>
    <col min="7200" max="7200" width="16.5703125" style="22" customWidth="1"/>
    <col min="7201" max="7201" width="17.42578125" style="22" customWidth="1"/>
    <col min="7202" max="7202" width="14.7109375" style="22" customWidth="1"/>
    <col min="7203" max="7205" width="14.5703125" style="22" customWidth="1"/>
    <col min="7206" max="7206" width="20" style="22" bestFit="1" customWidth="1"/>
    <col min="7207" max="7207" width="20.85546875" style="22" customWidth="1"/>
    <col min="7208" max="7208" width="99" style="22" bestFit="1" customWidth="1"/>
    <col min="7209" max="7209" width="25.85546875" style="22" bestFit="1" customWidth="1"/>
    <col min="7210" max="7425" width="8.85546875" style="22"/>
    <col min="7426" max="7426" width="90.42578125" style="22" customWidth="1"/>
    <col min="7427" max="7447" width="11.5703125" style="22" customWidth="1"/>
    <col min="7448" max="7448" width="13.5703125" style="22" customWidth="1"/>
    <col min="7449" max="7449" width="11.5703125" style="22" customWidth="1"/>
    <col min="7450" max="7450" width="12.140625" style="22" customWidth="1"/>
    <col min="7451" max="7453" width="11.5703125" style="22" customWidth="1"/>
    <col min="7454" max="7454" width="12.28515625" style="22" customWidth="1"/>
    <col min="7455" max="7455" width="13.28515625" style="22" customWidth="1"/>
    <col min="7456" max="7456" width="16.5703125" style="22" customWidth="1"/>
    <col min="7457" max="7457" width="17.42578125" style="22" customWidth="1"/>
    <col min="7458" max="7458" width="14.7109375" style="22" customWidth="1"/>
    <col min="7459" max="7461" width="14.5703125" style="22" customWidth="1"/>
    <col min="7462" max="7462" width="20" style="22" bestFit="1" customWidth="1"/>
    <col min="7463" max="7463" width="20.85546875" style="22" customWidth="1"/>
    <col min="7464" max="7464" width="99" style="22" bestFit="1" customWidth="1"/>
    <col min="7465" max="7465" width="25.85546875" style="22" bestFit="1" customWidth="1"/>
    <col min="7466" max="7681" width="8.85546875" style="22"/>
    <col min="7682" max="7682" width="90.42578125" style="22" customWidth="1"/>
    <col min="7683" max="7703" width="11.5703125" style="22" customWidth="1"/>
    <col min="7704" max="7704" width="13.5703125" style="22" customWidth="1"/>
    <col min="7705" max="7705" width="11.5703125" style="22" customWidth="1"/>
    <col min="7706" max="7706" width="12.140625" style="22" customWidth="1"/>
    <col min="7707" max="7709" width="11.5703125" style="22" customWidth="1"/>
    <col min="7710" max="7710" width="12.28515625" style="22" customWidth="1"/>
    <col min="7711" max="7711" width="13.28515625" style="22" customWidth="1"/>
    <col min="7712" max="7712" width="16.5703125" style="22" customWidth="1"/>
    <col min="7713" max="7713" width="17.42578125" style="22" customWidth="1"/>
    <col min="7714" max="7714" width="14.7109375" style="22" customWidth="1"/>
    <col min="7715" max="7717" width="14.5703125" style="22" customWidth="1"/>
    <col min="7718" max="7718" width="20" style="22" bestFit="1" customWidth="1"/>
    <col min="7719" max="7719" width="20.85546875" style="22" customWidth="1"/>
    <col min="7720" max="7720" width="99" style="22" bestFit="1" customWidth="1"/>
    <col min="7721" max="7721" width="25.85546875" style="22" bestFit="1" customWidth="1"/>
    <col min="7722" max="7937" width="8.85546875" style="22"/>
    <col min="7938" max="7938" width="90.42578125" style="22" customWidth="1"/>
    <col min="7939" max="7959" width="11.5703125" style="22" customWidth="1"/>
    <col min="7960" max="7960" width="13.5703125" style="22" customWidth="1"/>
    <col min="7961" max="7961" width="11.5703125" style="22" customWidth="1"/>
    <col min="7962" max="7962" width="12.140625" style="22" customWidth="1"/>
    <col min="7963" max="7965" width="11.5703125" style="22" customWidth="1"/>
    <col min="7966" max="7966" width="12.28515625" style="22" customWidth="1"/>
    <col min="7967" max="7967" width="13.28515625" style="22" customWidth="1"/>
    <col min="7968" max="7968" width="16.5703125" style="22" customWidth="1"/>
    <col min="7969" max="7969" width="17.42578125" style="22" customWidth="1"/>
    <col min="7970" max="7970" width="14.7109375" style="22" customWidth="1"/>
    <col min="7971" max="7973" width="14.5703125" style="22" customWidth="1"/>
    <col min="7974" max="7974" width="20" style="22" bestFit="1" customWidth="1"/>
    <col min="7975" max="7975" width="20.85546875" style="22" customWidth="1"/>
    <col min="7976" max="7976" width="99" style="22" bestFit="1" customWidth="1"/>
    <col min="7977" max="7977" width="25.85546875" style="22" bestFit="1" customWidth="1"/>
    <col min="7978" max="8193" width="8.85546875" style="22"/>
    <col min="8194" max="8194" width="90.42578125" style="22" customWidth="1"/>
    <col min="8195" max="8215" width="11.5703125" style="22" customWidth="1"/>
    <col min="8216" max="8216" width="13.5703125" style="22" customWidth="1"/>
    <col min="8217" max="8217" width="11.5703125" style="22" customWidth="1"/>
    <col min="8218" max="8218" width="12.140625" style="22" customWidth="1"/>
    <col min="8219" max="8221" width="11.5703125" style="22" customWidth="1"/>
    <col min="8222" max="8222" width="12.28515625" style="22" customWidth="1"/>
    <col min="8223" max="8223" width="13.28515625" style="22" customWidth="1"/>
    <col min="8224" max="8224" width="16.5703125" style="22" customWidth="1"/>
    <col min="8225" max="8225" width="17.42578125" style="22" customWidth="1"/>
    <col min="8226" max="8226" width="14.7109375" style="22" customWidth="1"/>
    <col min="8227" max="8229" width="14.5703125" style="22" customWidth="1"/>
    <col min="8230" max="8230" width="20" style="22" bestFit="1" customWidth="1"/>
    <col min="8231" max="8231" width="20.85546875" style="22" customWidth="1"/>
    <col min="8232" max="8232" width="99" style="22" bestFit="1" customWidth="1"/>
    <col min="8233" max="8233" width="25.85546875" style="22" bestFit="1" customWidth="1"/>
    <col min="8234" max="8449" width="8.85546875" style="22"/>
    <col min="8450" max="8450" width="90.42578125" style="22" customWidth="1"/>
    <col min="8451" max="8471" width="11.5703125" style="22" customWidth="1"/>
    <col min="8472" max="8472" width="13.5703125" style="22" customWidth="1"/>
    <col min="8473" max="8473" width="11.5703125" style="22" customWidth="1"/>
    <col min="8474" max="8474" width="12.140625" style="22" customWidth="1"/>
    <col min="8475" max="8477" width="11.5703125" style="22" customWidth="1"/>
    <col min="8478" max="8478" width="12.28515625" style="22" customWidth="1"/>
    <col min="8479" max="8479" width="13.28515625" style="22" customWidth="1"/>
    <col min="8480" max="8480" width="16.5703125" style="22" customWidth="1"/>
    <col min="8481" max="8481" width="17.42578125" style="22" customWidth="1"/>
    <col min="8482" max="8482" width="14.7109375" style="22" customWidth="1"/>
    <col min="8483" max="8485" width="14.5703125" style="22" customWidth="1"/>
    <col min="8486" max="8486" width="20" style="22" bestFit="1" customWidth="1"/>
    <col min="8487" max="8487" width="20.85546875" style="22" customWidth="1"/>
    <col min="8488" max="8488" width="99" style="22" bestFit="1" customWidth="1"/>
    <col min="8489" max="8489" width="25.85546875" style="22" bestFit="1" customWidth="1"/>
    <col min="8490" max="8705" width="8.85546875" style="22"/>
    <col min="8706" max="8706" width="90.42578125" style="22" customWidth="1"/>
    <col min="8707" max="8727" width="11.5703125" style="22" customWidth="1"/>
    <col min="8728" max="8728" width="13.5703125" style="22" customWidth="1"/>
    <col min="8729" max="8729" width="11.5703125" style="22" customWidth="1"/>
    <col min="8730" max="8730" width="12.140625" style="22" customWidth="1"/>
    <col min="8731" max="8733" width="11.5703125" style="22" customWidth="1"/>
    <col min="8734" max="8734" width="12.28515625" style="22" customWidth="1"/>
    <col min="8735" max="8735" width="13.28515625" style="22" customWidth="1"/>
    <col min="8736" max="8736" width="16.5703125" style="22" customWidth="1"/>
    <col min="8737" max="8737" width="17.42578125" style="22" customWidth="1"/>
    <col min="8738" max="8738" width="14.7109375" style="22" customWidth="1"/>
    <col min="8739" max="8741" width="14.5703125" style="22" customWidth="1"/>
    <col min="8742" max="8742" width="20" style="22" bestFit="1" customWidth="1"/>
    <col min="8743" max="8743" width="20.85546875" style="22" customWidth="1"/>
    <col min="8744" max="8744" width="99" style="22" bestFit="1" customWidth="1"/>
    <col min="8745" max="8745" width="25.85546875" style="22" bestFit="1" customWidth="1"/>
    <col min="8746" max="8961" width="8.85546875" style="22"/>
    <col min="8962" max="8962" width="90.42578125" style="22" customWidth="1"/>
    <col min="8963" max="8983" width="11.5703125" style="22" customWidth="1"/>
    <col min="8984" max="8984" width="13.5703125" style="22" customWidth="1"/>
    <col min="8985" max="8985" width="11.5703125" style="22" customWidth="1"/>
    <col min="8986" max="8986" width="12.140625" style="22" customWidth="1"/>
    <col min="8987" max="8989" width="11.5703125" style="22" customWidth="1"/>
    <col min="8990" max="8990" width="12.28515625" style="22" customWidth="1"/>
    <col min="8991" max="8991" width="13.28515625" style="22" customWidth="1"/>
    <col min="8992" max="8992" width="16.5703125" style="22" customWidth="1"/>
    <col min="8993" max="8993" width="17.42578125" style="22" customWidth="1"/>
    <col min="8994" max="8994" width="14.7109375" style="22" customWidth="1"/>
    <col min="8995" max="8997" width="14.5703125" style="22" customWidth="1"/>
    <col min="8998" max="8998" width="20" style="22" bestFit="1" customWidth="1"/>
    <col min="8999" max="8999" width="20.85546875" style="22" customWidth="1"/>
    <col min="9000" max="9000" width="99" style="22" bestFit="1" customWidth="1"/>
    <col min="9001" max="9001" width="25.85546875" style="22" bestFit="1" customWidth="1"/>
    <col min="9002" max="9217" width="8.85546875" style="22"/>
    <col min="9218" max="9218" width="90.42578125" style="22" customWidth="1"/>
    <col min="9219" max="9239" width="11.5703125" style="22" customWidth="1"/>
    <col min="9240" max="9240" width="13.5703125" style="22" customWidth="1"/>
    <col min="9241" max="9241" width="11.5703125" style="22" customWidth="1"/>
    <col min="9242" max="9242" width="12.140625" style="22" customWidth="1"/>
    <col min="9243" max="9245" width="11.5703125" style="22" customWidth="1"/>
    <col min="9246" max="9246" width="12.28515625" style="22" customWidth="1"/>
    <col min="9247" max="9247" width="13.28515625" style="22" customWidth="1"/>
    <col min="9248" max="9248" width="16.5703125" style="22" customWidth="1"/>
    <col min="9249" max="9249" width="17.42578125" style="22" customWidth="1"/>
    <col min="9250" max="9250" width="14.7109375" style="22" customWidth="1"/>
    <col min="9251" max="9253" width="14.5703125" style="22" customWidth="1"/>
    <col min="9254" max="9254" width="20" style="22" bestFit="1" customWidth="1"/>
    <col min="9255" max="9255" width="20.85546875" style="22" customWidth="1"/>
    <col min="9256" max="9256" width="99" style="22" bestFit="1" customWidth="1"/>
    <col min="9257" max="9257" width="25.85546875" style="22" bestFit="1" customWidth="1"/>
    <col min="9258" max="9473" width="8.85546875" style="22"/>
    <col min="9474" max="9474" width="90.42578125" style="22" customWidth="1"/>
    <col min="9475" max="9495" width="11.5703125" style="22" customWidth="1"/>
    <col min="9496" max="9496" width="13.5703125" style="22" customWidth="1"/>
    <col min="9497" max="9497" width="11.5703125" style="22" customWidth="1"/>
    <col min="9498" max="9498" width="12.140625" style="22" customWidth="1"/>
    <col min="9499" max="9501" width="11.5703125" style="22" customWidth="1"/>
    <col min="9502" max="9502" width="12.28515625" style="22" customWidth="1"/>
    <col min="9503" max="9503" width="13.28515625" style="22" customWidth="1"/>
    <col min="9504" max="9504" width="16.5703125" style="22" customWidth="1"/>
    <col min="9505" max="9505" width="17.42578125" style="22" customWidth="1"/>
    <col min="9506" max="9506" width="14.7109375" style="22" customWidth="1"/>
    <col min="9507" max="9509" width="14.5703125" style="22" customWidth="1"/>
    <col min="9510" max="9510" width="20" style="22" bestFit="1" customWidth="1"/>
    <col min="9511" max="9511" width="20.85546875" style="22" customWidth="1"/>
    <col min="9512" max="9512" width="99" style="22" bestFit="1" customWidth="1"/>
    <col min="9513" max="9513" width="25.85546875" style="22" bestFit="1" customWidth="1"/>
    <col min="9514" max="9729" width="8.85546875" style="22"/>
    <col min="9730" max="9730" width="90.42578125" style="22" customWidth="1"/>
    <col min="9731" max="9751" width="11.5703125" style="22" customWidth="1"/>
    <col min="9752" max="9752" width="13.5703125" style="22" customWidth="1"/>
    <col min="9753" max="9753" width="11.5703125" style="22" customWidth="1"/>
    <col min="9754" max="9754" width="12.140625" style="22" customWidth="1"/>
    <col min="9755" max="9757" width="11.5703125" style="22" customWidth="1"/>
    <col min="9758" max="9758" width="12.28515625" style="22" customWidth="1"/>
    <col min="9759" max="9759" width="13.28515625" style="22" customWidth="1"/>
    <col min="9760" max="9760" width="16.5703125" style="22" customWidth="1"/>
    <col min="9761" max="9761" width="17.42578125" style="22" customWidth="1"/>
    <col min="9762" max="9762" width="14.7109375" style="22" customWidth="1"/>
    <col min="9763" max="9765" width="14.5703125" style="22" customWidth="1"/>
    <col min="9766" max="9766" width="20" style="22" bestFit="1" customWidth="1"/>
    <col min="9767" max="9767" width="20.85546875" style="22" customWidth="1"/>
    <col min="9768" max="9768" width="99" style="22" bestFit="1" customWidth="1"/>
    <col min="9769" max="9769" width="25.85546875" style="22" bestFit="1" customWidth="1"/>
    <col min="9770" max="9985" width="8.85546875" style="22"/>
    <col min="9986" max="9986" width="90.42578125" style="22" customWidth="1"/>
    <col min="9987" max="10007" width="11.5703125" style="22" customWidth="1"/>
    <col min="10008" max="10008" width="13.5703125" style="22" customWidth="1"/>
    <col min="10009" max="10009" width="11.5703125" style="22" customWidth="1"/>
    <col min="10010" max="10010" width="12.140625" style="22" customWidth="1"/>
    <col min="10011" max="10013" width="11.5703125" style="22" customWidth="1"/>
    <col min="10014" max="10014" width="12.28515625" style="22" customWidth="1"/>
    <col min="10015" max="10015" width="13.28515625" style="22" customWidth="1"/>
    <col min="10016" max="10016" width="16.5703125" style="22" customWidth="1"/>
    <col min="10017" max="10017" width="17.42578125" style="22" customWidth="1"/>
    <col min="10018" max="10018" width="14.7109375" style="22" customWidth="1"/>
    <col min="10019" max="10021" width="14.5703125" style="22" customWidth="1"/>
    <col min="10022" max="10022" width="20" style="22" bestFit="1" customWidth="1"/>
    <col min="10023" max="10023" width="20.85546875" style="22" customWidth="1"/>
    <col min="10024" max="10024" width="99" style="22" bestFit="1" customWidth="1"/>
    <col min="10025" max="10025" width="25.85546875" style="22" bestFit="1" customWidth="1"/>
    <col min="10026" max="10241" width="8.85546875" style="22"/>
    <col min="10242" max="10242" width="90.42578125" style="22" customWidth="1"/>
    <col min="10243" max="10263" width="11.5703125" style="22" customWidth="1"/>
    <col min="10264" max="10264" width="13.5703125" style="22" customWidth="1"/>
    <col min="10265" max="10265" width="11.5703125" style="22" customWidth="1"/>
    <col min="10266" max="10266" width="12.140625" style="22" customWidth="1"/>
    <col min="10267" max="10269" width="11.5703125" style="22" customWidth="1"/>
    <col min="10270" max="10270" width="12.28515625" style="22" customWidth="1"/>
    <col min="10271" max="10271" width="13.28515625" style="22" customWidth="1"/>
    <col min="10272" max="10272" width="16.5703125" style="22" customWidth="1"/>
    <col min="10273" max="10273" width="17.42578125" style="22" customWidth="1"/>
    <col min="10274" max="10274" width="14.7109375" style="22" customWidth="1"/>
    <col min="10275" max="10277" width="14.5703125" style="22" customWidth="1"/>
    <col min="10278" max="10278" width="20" style="22" bestFit="1" customWidth="1"/>
    <col min="10279" max="10279" width="20.85546875" style="22" customWidth="1"/>
    <col min="10280" max="10280" width="99" style="22" bestFit="1" customWidth="1"/>
    <col min="10281" max="10281" width="25.85546875" style="22" bestFit="1" customWidth="1"/>
    <col min="10282" max="10497" width="8.85546875" style="22"/>
    <col min="10498" max="10498" width="90.42578125" style="22" customWidth="1"/>
    <col min="10499" max="10519" width="11.5703125" style="22" customWidth="1"/>
    <col min="10520" max="10520" width="13.5703125" style="22" customWidth="1"/>
    <col min="10521" max="10521" width="11.5703125" style="22" customWidth="1"/>
    <col min="10522" max="10522" width="12.140625" style="22" customWidth="1"/>
    <col min="10523" max="10525" width="11.5703125" style="22" customWidth="1"/>
    <col min="10526" max="10526" width="12.28515625" style="22" customWidth="1"/>
    <col min="10527" max="10527" width="13.28515625" style="22" customWidth="1"/>
    <col min="10528" max="10528" width="16.5703125" style="22" customWidth="1"/>
    <col min="10529" max="10529" width="17.42578125" style="22" customWidth="1"/>
    <col min="10530" max="10530" width="14.7109375" style="22" customWidth="1"/>
    <col min="10531" max="10533" width="14.5703125" style="22" customWidth="1"/>
    <col min="10534" max="10534" width="20" style="22" bestFit="1" customWidth="1"/>
    <col min="10535" max="10535" width="20.85546875" style="22" customWidth="1"/>
    <col min="10536" max="10536" width="99" style="22" bestFit="1" customWidth="1"/>
    <col min="10537" max="10537" width="25.85546875" style="22" bestFit="1" customWidth="1"/>
    <col min="10538" max="10753" width="8.85546875" style="22"/>
    <col min="10754" max="10754" width="90.42578125" style="22" customWidth="1"/>
    <col min="10755" max="10775" width="11.5703125" style="22" customWidth="1"/>
    <col min="10776" max="10776" width="13.5703125" style="22" customWidth="1"/>
    <col min="10777" max="10777" width="11.5703125" style="22" customWidth="1"/>
    <col min="10778" max="10778" width="12.140625" style="22" customWidth="1"/>
    <col min="10779" max="10781" width="11.5703125" style="22" customWidth="1"/>
    <col min="10782" max="10782" width="12.28515625" style="22" customWidth="1"/>
    <col min="10783" max="10783" width="13.28515625" style="22" customWidth="1"/>
    <col min="10784" max="10784" width="16.5703125" style="22" customWidth="1"/>
    <col min="10785" max="10785" width="17.42578125" style="22" customWidth="1"/>
    <col min="10786" max="10786" width="14.7109375" style="22" customWidth="1"/>
    <col min="10787" max="10789" width="14.5703125" style="22" customWidth="1"/>
    <col min="10790" max="10790" width="20" style="22" bestFit="1" customWidth="1"/>
    <col min="10791" max="10791" width="20.85546875" style="22" customWidth="1"/>
    <col min="10792" max="10792" width="99" style="22" bestFit="1" customWidth="1"/>
    <col min="10793" max="10793" width="25.85546875" style="22" bestFit="1" customWidth="1"/>
    <col min="10794" max="11009" width="8.85546875" style="22"/>
    <col min="11010" max="11010" width="90.42578125" style="22" customWidth="1"/>
    <col min="11011" max="11031" width="11.5703125" style="22" customWidth="1"/>
    <col min="11032" max="11032" width="13.5703125" style="22" customWidth="1"/>
    <col min="11033" max="11033" width="11.5703125" style="22" customWidth="1"/>
    <col min="11034" max="11034" width="12.140625" style="22" customWidth="1"/>
    <col min="11035" max="11037" width="11.5703125" style="22" customWidth="1"/>
    <col min="11038" max="11038" width="12.28515625" style="22" customWidth="1"/>
    <col min="11039" max="11039" width="13.28515625" style="22" customWidth="1"/>
    <col min="11040" max="11040" width="16.5703125" style="22" customWidth="1"/>
    <col min="11041" max="11041" width="17.42578125" style="22" customWidth="1"/>
    <col min="11042" max="11042" width="14.7109375" style="22" customWidth="1"/>
    <col min="11043" max="11045" width="14.5703125" style="22" customWidth="1"/>
    <col min="11046" max="11046" width="20" style="22" bestFit="1" customWidth="1"/>
    <col min="11047" max="11047" width="20.85546875" style="22" customWidth="1"/>
    <col min="11048" max="11048" width="99" style="22" bestFit="1" customWidth="1"/>
    <col min="11049" max="11049" width="25.85546875" style="22" bestFit="1" customWidth="1"/>
    <col min="11050" max="11265" width="8.85546875" style="22"/>
    <col min="11266" max="11266" width="90.42578125" style="22" customWidth="1"/>
    <col min="11267" max="11287" width="11.5703125" style="22" customWidth="1"/>
    <col min="11288" max="11288" width="13.5703125" style="22" customWidth="1"/>
    <col min="11289" max="11289" width="11.5703125" style="22" customWidth="1"/>
    <col min="11290" max="11290" width="12.140625" style="22" customWidth="1"/>
    <col min="11291" max="11293" width="11.5703125" style="22" customWidth="1"/>
    <col min="11294" max="11294" width="12.28515625" style="22" customWidth="1"/>
    <col min="11295" max="11295" width="13.28515625" style="22" customWidth="1"/>
    <col min="11296" max="11296" width="16.5703125" style="22" customWidth="1"/>
    <col min="11297" max="11297" width="17.42578125" style="22" customWidth="1"/>
    <col min="11298" max="11298" width="14.7109375" style="22" customWidth="1"/>
    <col min="11299" max="11301" width="14.5703125" style="22" customWidth="1"/>
    <col min="11302" max="11302" width="20" style="22" bestFit="1" customWidth="1"/>
    <col min="11303" max="11303" width="20.85546875" style="22" customWidth="1"/>
    <col min="11304" max="11304" width="99" style="22" bestFit="1" customWidth="1"/>
    <col min="11305" max="11305" width="25.85546875" style="22" bestFit="1" customWidth="1"/>
    <col min="11306" max="11521" width="8.85546875" style="22"/>
    <col min="11522" max="11522" width="90.42578125" style="22" customWidth="1"/>
    <col min="11523" max="11543" width="11.5703125" style="22" customWidth="1"/>
    <col min="11544" max="11544" width="13.5703125" style="22" customWidth="1"/>
    <col min="11545" max="11545" width="11.5703125" style="22" customWidth="1"/>
    <col min="11546" max="11546" width="12.140625" style="22" customWidth="1"/>
    <col min="11547" max="11549" width="11.5703125" style="22" customWidth="1"/>
    <col min="11550" max="11550" width="12.28515625" style="22" customWidth="1"/>
    <col min="11551" max="11551" width="13.28515625" style="22" customWidth="1"/>
    <col min="11552" max="11552" width="16.5703125" style="22" customWidth="1"/>
    <col min="11553" max="11553" width="17.42578125" style="22" customWidth="1"/>
    <col min="11554" max="11554" width="14.7109375" style="22" customWidth="1"/>
    <col min="11555" max="11557" width="14.5703125" style="22" customWidth="1"/>
    <col min="11558" max="11558" width="20" style="22" bestFit="1" customWidth="1"/>
    <col min="11559" max="11559" width="20.85546875" style="22" customWidth="1"/>
    <col min="11560" max="11560" width="99" style="22" bestFit="1" customWidth="1"/>
    <col min="11561" max="11561" width="25.85546875" style="22" bestFit="1" customWidth="1"/>
    <col min="11562" max="11777" width="8.85546875" style="22"/>
    <col min="11778" max="11778" width="90.42578125" style="22" customWidth="1"/>
    <col min="11779" max="11799" width="11.5703125" style="22" customWidth="1"/>
    <col min="11800" max="11800" width="13.5703125" style="22" customWidth="1"/>
    <col min="11801" max="11801" width="11.5703125" style="22" customWidth="1"/>
    <col min="11802" max="11802" width="12.140625" style="22" customWidth="1"/>
    <col min="11803" max="11805" width="11.5703125" style="22" customWidth="1"/>
    <col min="11806" max="11806" width="12.28515625" style="22" customWidth="1"/>
    <col min="11807" max="11807" width="13.28515625" style="22" customWidth="1"/>
    <col min="11808" max="11808" width="16.5703125" style="22" customWidth="1"/>
    <col min="11809" max="11809" width="17.42578125" style="22" customWidth="1"/>
    <col min="11810" max="11810" width="14.7109375" style="22" customWidth="1"/>
    <col min="11811" max="11813" width="14.5703125" style="22" customWidth="1"/>
    <col min="11814" max="11814" width="20" style="22" bestFit="1" customWidth="1"/>
    <col min="11815" max="11815" width="20.85546875" style="22" customWidth="1"/>
    <col min="11816" max="11816" width="99" style="22" bestFit="1" customWidth="1"/>
    <col min="11817" max="11817" width="25.85546875" style="22" bestFit="1" customWidth="1"/>
    <col min="11818" max="12033" width="8.85546875" style="22"/>
    <col min="12034" max="12034" width="90.42578125" style="22" customWidth="1"/>
    <col min="12035" max="12055" width="11.5703125" style="22" customWidth="1"/>
    <col min="12056" max="12056" width="13.5703125" style="22" customWidth="1"/>
    <col min="12057" max="12057" width="11.5703125" style="22" customWidth="1"/>
    <col min="12058" max="12058" width="12.140625" style="22" customWidth="1"/>
    <col min="12059" max="12061" width="11.5703125" style="22" customWidth="1"/>
    <col min="12062" max="12062" width="12.28515625" style="22" customWidth="1"/>
    <col min="12063" max="12063" width="13.28515625" style="22" customWidth="1"/>
    <col min="12064" max="12064" width="16.5703125" style="22" customWidth="1"/>
    <col min="12065" max="12065" width="17.42578125" style="22" customWidth="1"/>
    <col min="12066" max="12066" width="14.7109375" style="22" customWidth="1"/>
    <col min="12067" max="12069" width="14.5703125" style="22" customWidth="1"/>
    <col min="12070" max="12070" width="20" style="22" bestFit="1" customWidth="1"/>
    <col min="12071" max="12071" width="20.85546875" style="22" customWidth="1"/>
    <col min="12072" max="12072" width="99" style="22" bestFit="1" customWidth="1"/>
    <col min="12073" max="12073" width="25.85546875" style="22" bestFit="1" customWidth="1"/>
    <col min="12074" max="12289" width="8.85546875" style="22"/>
    <col min="12290" max="12290" width="90.42578125" style="22" customWidth="1"/>
    <col min="12291" max="12311" width="11.5703125" style="22" customWidth="1"/>
    <col min="12312" max="12312" width="13.5703125" style="22" customWidth="1"/>
    <col min="12313" max="12313" width="11.5703125" style="22" customWidth="1"/>
    <col min="12314" max="12314" width="12.140625" style="22" customWidth="1"/>
    <col min="12315" max="12317" width="11.5703125" style="22" customWidth="1"/>
    <col min="12318" max="12318" width="12.28515625" style="22" customWidth="1"/>
    <col min="12319" max="12319" width="13.28515625" style="22" customWidth="1"/>
    <col min="12320" max="12320" width="16.5703125" style="22" customWidth="1"/>
    <col min="12321" max="12321" width="17.42578125" style="22" customWidth="1"/>
    <col min="12322" max="12322" width="14.7109375" style="22" customWidth="1"/>
    <col min="12323" max="12325" width="14.5703125" style="22" customWidth="1"/>
    <col min="12326" max="12326" width="20" style="22" bestFit="1" customWidth="1"/>
    <col min="12327" max="12327" width="20.85546875" style="22" customWidth="1"/>
    <col min="12328" max="12328" width="99" style="22" bestFit="1" customWidth="1"/>
    <col min="12329" max="12329" width="25.85546875" style="22" bestFit="1" customWidth="1"/>
    <col min="12330" max="12545" width="8.85546875" style="22"/>
    <col min="12546" max="12546" width="90.42578125" style="22" customWidth="1"/>
    <col min="12547" max="12567" width="11.5703125" style="22" customWidth="1"/>
    <col min="12568" max="12568" width="13.5703125" style="22" customWidth="1"/>
    <col min="12569" max="12569" width="11.5703125" style="22" customWidth="1"/>
    <col min="12570" max="12570" width="12.140625" style="22" customWidth="1"/>
    <col min="12571" max="12573" width="11.5703125" style="22" customWidth="1"/>
    <col min="12574" max="12574" width="12.28515625" style="22" customWidth="1"/>
    <col min="12575" max="12575" width="13.28515625" style="22" customWidth="1"/>
    <col min="12576" max="12576" width="16.5703125" style="22" customWidth="1"/>
    <col min="12577" max="12577" width="17.42578125" style="22" customWidth="1"/>
    <col min="12578" max="12578" width="14.7109375" style="22" customWidth="1"/>
    <col min="12579" max="12581" width="14.5703125" style="22" customWidth="1"/>
    <col min="12582" max="12582" width="20" style="22" bestFit="1" customWidth="1"/>
    <col min="12583" max="12583" width="20.85546875" style="22" customWidth="1"/>
    <col min="12584" max="12584" width="99" style="22" bestFit="1" customWidth="1"/>
    <col min="12585" max="12585" width="25.85546875" style="22" bestFit="1" customWidth="1"/>
    <col min="12586" max="12801" width="8.85546875" style="22"/>
    <col min="12802" max="12802" width="90.42578125" style="22" customWidth="1"/>
    <col min="12803" max="12823" width="11.5703125" style="22" customWidth="1"/>
    <col min="12824" max="12824" width="13.5703125" style="22" customWidth="1"/>
    <col min="12825" max="12825" width="11.5703125" style="22" customWidth="1"/>
    <col min="12826" max="12826" width="12.140625" style="22" customWidth="1"/>
    <col min="12827" max="12829" width="11.5703125" style="22" customWidth="1"/>
    <col min="12830" max="12830" width="12.28515625" style="22" customWidth="1"/>
    <col min="12831" max="12831" width="13.28515625" style="22" customWidth="1"/>
    <col min="12832" max="12832" width="16.5703125" style="22" customWidth="1"/>
    <col min="12833" max="12833" width="17.42578125" style="22" customWidth="1"/>
    <col min="12834" max="12834" width="14.7109375" style="22" customWidth="1"/>
    <col min="12835" max="12837" width="14.5703125" style="22" customWidth="1"/>
    <col min="12838" max="12838" width="20" style="22" bestFit="1" customWidth="1"/>
    <col min="12839" max="12839" width="20.85546875" style="22" customWidth="1"/>
    <col min="12840" max="12840" width="99" style="22" bestFit="1" customWidth="1"/>
    <col min="12841" max="12841" width="25.85546875" style="22" bestFit="1" customWidth="1"/>
    <col min="12842" max="13057" width="8.85546875" style="22"/>
    <col min="13058" max="13058" width="90.42578125" style="22" customWidth="1"/>
    <col min="13059" max="13079" width="11.5703125" style="22" customWidth="1"/>
    <col min="13080" max="13080" width="13.5703125" style="22" customWidth="1"/>
    <col min="13081" max="13081" width="11.5703125" style="22" customWidth="1"/>
    <col min="13082" max="13082" width="12.140625" style="22" customWidth="1"/>
    <col min="13083" max="13085" width="11.5703125" style="22" customWidth="1"/>
    <col min="13086" max="13086" width="12.28515625" style="22" customWidth="1"/>
    <col min="13087" max="13087" width="13.28515625" style="22" customWidth="1"/>
    <col min="13088" max="13088" width="16.5703125" style="22" customWidth="1"/>
    <col min="13089" max="13089" width="17.42578125" style="22" customWidth="1"/>
    <col min="13090" max="13090" width="14.7109375" style="22" customWidth="1"/>
    <col min="13091" max="13093" width="14.5703125" style="22" customWidth="1"/>
    <col min="13094" max="13094" width="20" style="22" bestFit="1" customWidth="1"/>
    <col min="13095" max="13095" width="20.85546875" style="22" customWidth="1"/>
    <col min="13096" max="13096" width="99" style="22" bestFit="1" customWidth="1"/>
    <col min="13097" max="13097" width="25.85546875" style="22" bestFit="1" customWidth="1"/>
    <col min="13098" max="13313" width="8.85546875" style="22"/>
    <col min="13314" max="13314" width="90.42578125" style="22" customWidth="1"/>
    <col min="13315" max="13335" width="11.5703125" style="22" customWidth="1"/>
    <col min="13336" max="13336" width="13.5703125" style="22" customWidth="1"/>
    <col min="13337" max="13337" width="11.5703125" style="22" customWidth="1"/>
    <col min="13338" max="13338" width="12.140625" style="22" customWidth="1"/>
    <col min="13339" max="13341" width="11.5703125" style="22" customWidth="1"/>
    <col min="13342" max="13342" width="12.28515625" style="22" customWidth="1"/>
    <col min="13343" max="13343" width="13.28515625" style="22" customWidth="1"/>
    <col min="13344" max="13344" width="16.5703125" style="22" customWidth="1"/>
    <col min="13345" max="13345" width="17.42578125" style="22" customWidth="1"/>
    <col min="13346" max="13346" width="14.7109375" style="22" customWidth="1"/>
    <col min="13347" max="13349" width="14.5703125" style="22" customWidth="1"/>
    <col min="13350" max="13350" width="20" style="22" bestFit="1" customWidth="1"/>
    <col min="13351" max="13351" width="20.85546875" style="22" customWidth="1"/>
    <col min="13352" max="13352" width="99" style="22" bestFit="1" customWidth="1"/>
    <col min="13353" max="13353" width="25.85546875" style="22" bestFit="1" customWidth="1"/>
    <col min="13354" max="13569" width="8.85546875" style="22"/>
    <col min="13570" max="13570" width="90.42578125" style="22" customWidth="1"/>
    <col min="13571" max="13591" width="11.5703125" style="22" customWidth="1"/>
    <col min="13592" max="13592" width="13.5703125" style="22" customWidth="1"/>
    <col min="13593" max="13593" width="11.5703125" style="22" customWidth="1"/>
    <col min="13594" max="13594" width="12.140625" style="22" customWidth="1"/>
    <col min="13595" max="13597" width="11.5703125" style="22" customWidth="1"/>
    <col min="13598" max="13598" width="12.28515625" style="22" customWidth="1"/>
    <col min="13599" max="13599" width="13.28515625" style="22" customWidth="1"/>
    <col min="13600" max="13600" width="16.5703125" style="22" customWidth="1"/>
    <col min="13601" max="13601" width="17.42578125" style="22" customWidth="1"/>
    <col min="13602" max="13602" width="14.7109375" style="22" customWidth="1"/>
    <col min="13603" max="13605" width="14.5703125" style="22" customWidth="1"/>
    <col min="13606" max="13606" width="20" style="22" bestFit="1" customWidth="1"/>
    <col min="13607" max="13607" width="20.85546875" style="22" customWidth="1"/>
    <col min="13608" max="13608" width="99" style="22" bestFit="1" customWidth="1"/>
    <col min="13609" max="13609" width="25.85546875" style="22" bestFit="1" customWidth="1"/>
    <col min="13610" max="13825" width="8.85546875" style="22"/>
    <col min="13826" max="13826" width="90.42578125" style="22" customWidth="1"/>
    <col min="13827" max="13847" width="11.5703125" style="22" customWidth="1"/>
    <col min="13848" max="13848" width="13.5703125" style="22" customWidth="1"/>
    <col min="13849" max="13849" width="11.5703125" style="22" customWidth="1"/>
    <col min="13850" max="13850" width="12.140625" style="22" customWidth="1"/>
    <col min="13851" max="13853" width="11.5703125" style="22" customWidth="1"/>
    <col min="13854" max="13854" width="12.28515625" style="22" customWidth="1"/>
    <col min="13855" max="13855" width="13.28515625" style="22" customWidth="1"/>
    <col min="13856" max="13856" width="16.5703125" style="22" customWidth="1"/>
    <col min="13857" max="13857" width="17.42578125" style="22" customWidth="1"/>
    <col min="13858" max="13858" width="14.7109375" style="22" customWidth="1"/>
    <col min="13859" max="13861" width="14.5703125" style="22" customWidth="1"/>
    <col min="13862" max="13862" width="20" style="22" bestFit="1" customWidth="1"/>
    <col min="13863" max="13863" width="20.85546875" style="22" customWidth="1"/>
    <col min="13864" max="13864" width="99" style="22" bestFit="1" customWidth="1"/>
    <col min="13865" max="13865" width="25.85546875" style="22" bestFit="1" customWidth="1"/>
    <col min="13866" max="14081" width="8.85546875" style="22"/>
    <col min="14082" max="14082" width="90.42578125" style="22" customWidth="1"/>
    <col min="14083" max="14103" width="11.5703125" style="22" customWidth="1"/>
    <col min="14104" max="14104" width="13.5703125" style="22" customWidth="1"/>
    <col min="14105" max="14105" width="11.5703125" style="22" customWidth="1"/>
    <col min="14106" max="14106" width="12.140625" style="22" customWidth="1"/>
    <col min="14107" max="14109" width="11.5703125" style="22" customWidth="1"/>
    <col min="14110" max="14110" width="12.28515625" style="22" customWidth="1"/>
    <col min="14111" max="14111" width="13.28515625" style="22" customWidth="1"/>
    <col min="14112" max="14112" width="16.5703125" style="22" customWidth="1"/>
    <col min="14113" max="14113" width="17.42578125" style="22" customWidth="1"/>
    <col min="14114" max="14114" width="14.7109375" style="22" customWidth="1"/>
    <col min="14115" max="14117" width="14.5703125" style="22" customWidth="1"/>
    <col min="14118" max="14118" width="20" style="22" bestFit="1" customWidth="1"/>
    <col min="14119" max="14119" width="20.85546875" style="22" customWidth="1"/>
    <col min="14120" max="14120" width="99" style="22" bestFit="1" customWidth="1"/>
    <col min="14121" max="14121" width="25.85546875" style="22" bestFit="1" customWidth="1"/>
    <col min="14122" max="14337" width="8.85546875" style="22"/>
    <col min="14338" max="14338" width="90.42578125" style="22" customWidth="1"/>
    <col min="14339" max="14359" width="11.5703125" style="22" customWidth="1"/>
    <col min="14360" max="14360" width="13.5703125" style="22" customWidth="1"/>
    <col min="14361" max="14361" width="11.5703125" style="22" customWidth="1"/>
    <col min="14362" max="14362" width="12.140625" style="22" customWidth="1"/>
    <col min="14363" max="14365" width="11.5703125" style="22" customWidth="1"/>
    <col min="14366" max="14366" width="12.28515625" style="22" customWidth="1"/>
    <col min="14367" max="14367" width="13.28515625" style="22" customWidth="1"/>
    <col min="14368" max="14368" width="16.5703125" style="22" customWidth="1"/>
    <col min="14369" max="14369" width="17.42578125" style="22" customWidth="1"/>
    <col min="14370" max="14370" width="14.7109375" style="22" customWidth="1"/>
    <col min="14371" max="14373" width="14.5703125" style="22" customWidth="1"/>
    <col min="14374" max="14374" width="20" style="22" bestFit="1" customWidth="1"/>
    <col min="14375" max="14375" width="20.85546875" style="22" customWidth="1"/>
    <col min="14376" max="14376" width="99" style="22" bestFit="1" customWidth="1"/>
    <col min="14377" max="14377" width="25.85546875" style="22" bestFit="1" customWidth="1"/>
    <col min="14378" max="14593" width="8.85546875" style="22"/>
    <col min="14594" max="14594" width="90.42578125" style="22" customWidth="1"/>
    <col min="14595" max="14615" width="11.5703125" style="22" customWidth="1"/>
    <col min="14616" max="14616" width="13.5703125" style="22" customWidth="1"/>
    <col min="14617" max="14617" width="11.5703125" style="22" customWidth="1"/>
    <col min="14618" max="14618" width="12.140625" style="22" customWidth="1"/>
    <col min="14619" max="14621" width="11.5703125" style="22" customWidth="1"/>
    <col min="14622" max="14622" width="12.28515625" style="22" customWidth="1"/>
    <col min="14623" max="14623" width="13.28515625" style="22" customWidth="1"/>
    <col min="14624" max="14624" width="16.5703125" style="22" customWidth="1"/>
    <col min="14625" max="14625" width="17.42578125" style="22" customWidth="1"/>
    <col min="14626" max="14626" width="14.7109375" style="22" customWidth="1"/>
    <col min="14627" max="14629" width="14.5703125" style="22" customWidth="1"/>
    <col min="14630" max="14630" width="20" style="22" bestFit="1" customWidth="1"/>
    <col min="14631" max="14631" width="20.85546875" style="22" customWidth="1"/>
    <col min="14632" max="14632" width="99" style="22" bestFit="1" customWidth="1"/>
    <col min="14633" max="14633" width="25.85546875" style="22" bestFit="1" customWidth="1"/>
    <col min="14634" max="14849" width="8.85546875" style="22"/>
    <col min="14850" max="14850" width="90.42578125" style="22" customWidth="1"/>
    <col min="14851" max="14871" width="11.5703125" style="22" customWidth="1"/>
    <col min="14872" max="14872" width="13.5703125" style="22" customWidth="1"/>
    <col min="14873" max="14873" width="11.5703125" style="22" customWidth="1"/>
    <col min="14874" max="14874" width="12.140625" style="22" customWidth="1"/>
    <col min="14875" max="14877" width="11.5703125" style="22" customWidth="1"/>
    <col min="14878" max="14878" width="12.28515625" style="22" customWidth="1"/>
    <col min="14879" max="14879" width="13.28515625" style="22" customWidth="1"/>
    <col min="14880" max="14880" width="16.5703125" style="22" customWidth="1"/>
    <col min="14881" max="14881" width="17.42578125" style="22" customWidth="1"/>
    <col min="14882" max="14882" width="14.7109375" style="22" customWidth="1"/>
    <col min="14883" max="14885" width="14.5703125" style="22" customWidth="1"/>
    <col min="14886" max="14886" width="20" style="22" bestFit="1" customWidth="1"/>
    <col min="14887" max="14887" width="20.85546875" style="22" customWidth="1"/>
    <col min="14888" max="14888" width="99" style="22" bestFit="1" customWidth="1"/>
    <col min="14889" max="14889" width="25.85546875" style="22" bestFit="1" customWidth="1"/>
    <col min="14890" max="15105" width="8.85546875" style="22"/>
    <col min="15106" max="15106" width="90.42578125" style="22" customWidth="1"/>
    <col min="15107" max="15127" width="11.5703125" style="22" customWidth="1"/>
    <col min="15128" max="15128" width="13.5703125" style="22" customWidth="1"/>
    <col min="15129" max="15129" width="11.5703125" style="22" customWidth="1"/>
    <col min="15130" max="15130" width="12.140625" style="22" customWidth="1"/>
    <col min="15131" max="15133" width="11.5703125" style="22" customWidth="1"/>
    <col min="15134" max="15134" width="12.28515625" style="22" customWidth="1"/>
    <col min="15135" max="15135" width="13.28515625" style="22" customWidth="1"/>
    <col min="15136" max="15136" width="16.5703125" style="22" customWidth="1"/>
    <col min="15137" max="15137" width="17.42578125" style="22" customWidth="1"/>
    <col min="15138" max="15138" width="14.7109375" style="22" customWidth="1"/>
    <col min="15139" max="15141" width="14.5703125" style="22" customWidth="1"/>
    <col min="15142" max="15142" width="20" style="22" bestFit="1" customWidth="1"/>
    <col min="15143" max="15143" width="20.85546875" style="22" customWidth="1"/>
    <col min="15144" max="15144" width="99" style="22" bestFit="1" customWidth="1"/>
    <col min="15145" max="15145" width="25.85546875" style="22" bestFit="1" customWidth="1"/>
    <col min="15146" max="15361" width="8.85546875" style="22"/>
    <col min="15362" max="15362" width="90.42578125" style="22" customWidth="1"/>
    <col min="15363" max="15383" width="11.5703125" style="22" customWidth="1"/>
    <col min="15384" max="15384" width="13.5703125" style="22" customWidth="1"/>
    <col min="15385" max="15385" width="11.5703125" style="22" customWidth="1"/>
    <col min="15386" max="15386" width="12.140625" style="22" customWidth="1"/>
    <col min="15387" max="15389" width="11.5703125" style="22" customWidth="1"/>
    <col min="15390" max="15390" width="12.28515625" style="22" customWidth="1"/>
    <col min="15391" max="15391" width="13.28515625" style="22" customWidth="1"/>
    <col min="15392" max="15392" width="16.5703125" style="22" customWidth="1"/>
    <col min="15393" max="15393" width="17.42578125" style="22" customWidth="1"/>
    <col min="15394" max="15394" width="14.7109375" style="22" customWidth="1"/>
    <col min="15395" max="15397" width="14.5703125" style="22" customWidth="1"/>
    <col min="15398" max="15398" width="20" style="22" bestFit="1" customWidth="1"/>
    <col min="15399" max="15399" width="20.85546875" style="22" customWidth="1"/>
    <col min="15400" max="15400" width="99" style="22" bestFit="1" customWidth="1"/>
    <col min="15401" max="15401" width="25.85546875" style="22" bestFit="1" customWidth="1"/>
    <col min="15402" max="15617" width="8.85546875" style="22"/>
    <col min="15618" max="15618" width="90.42578125" style="22" customWidth="1"/>
    <col min="15619" max="15639" width="11.5703125" style="22" customWidth="1"/>
    <col min="15640" max="15640" width="13.5703125" style="22" customWidth="1"/>
    <col min="15641" max="15641" width="11.5703125" style="22" customWidth="1"/>
    <col min="15642" max="15642" width="12.140625" style="22" customWidth="1"/>
    <col min="15643" max="15645" width="11.5703125" style="22" customWidth="1"/>
    <col min="15646" max="15646" width="12.28515625" style="22" customWidth="1"/>
    <col min="15647" max="15647" width="13.28515625" style="22" customWidth="1"/>
    <col min="15648" max="15648" width="16.5703125" style="22" customWidth="1"/>
    <col min="15649" max="15649" width="17.42578125" style="22" customWidth="1"/>
    <col min="15650" max="15650" width="14.7109375" style="22" customWidth="1"/>
    <col min="15651" max="15653" width="14.5703125" style="22" customWidth="1"/>
    <col min="15654" max="15654" width="20" style="22" bestFit="1" customWidth="1"/>
    <col min="15655" max="15655" width="20.85546875" style="22" customWidth="1"/>
    <col min="15656" max="15656" width="99" style="22" bestFit="1" customWidth="1"/>
    <col min="15657" max="15657" width="25.85546875" style="22" bestFit="1" customWidth="1"/>
    <col min="15658" max="15873" width="8.85546875" style="22"/>
    <col min="15874" max="15874" width="90.42578125" style="22" customWidth="1"/>
    <col min="15875" max="15895" width="11.5703125" style="22" customWidth="1"/>
    <col min="15896" max="15896" width="13.5703125" style="22" customWidth="1"/>
    <col min="15897" max="15897" width="11.5703125" style="22" customWidth="1"/>
    <col min="15898" max="15898" width="12.140625" style="22" customWidth="1"/>
    <col min="15899" max="15901" width="11.5703125" style="22" customWidth="1"/>
    <col min="15902" max="15902" width="12.28515625" style="22" customWidth="1"/>
    <col min="15903" max="15903" width="13.28515625" style="22" customWidth="1"/>
    <col min="15904" max="15904" width="16.5703125" style="22" customWidth="1"/>
    <col min="15905" max="15905" width="17.42578125" style="22" customWidth="1"/>
    <col min="15906" max="15906" width="14.7109375" style="22" customWidth="1"/>
    <col min="15907" max="15909" width="14.5703125" style="22" customWidth="1"/>
    <col min="15910" max="15910" width="20" style="22" bestFit="1" customWidth="1"/>
    <col min="15911" max="15911" width="20.85546875" style="22" customWidth="1"/>
    <col min="15912" max="15912" width="99" style="22" bestFit="1" customWidth="1"/>
    <col min="15913" max="15913" width="25.85546875" style="22" bestFit="1" customWidth="1"/>
    <col min="15914" max="16129" width="8.85546875" style="22"/>
    <col min="16130" max="16130" width="90.42578125" style="22" customWidth="1"/>
    <col min="16131" max="16151" width="11.5703125" style="22" customWidth="1"/>
    <col min="16152" max="16152" width="13.5703125" style="22" customWidth="1"/>
    <col min="16153" max="16153" width="11.5703125" style="22" customWidth="1"/>
    <col min="16154" max="16154" width="12.140625" style="22" customWidth="1"/>
    <col min="16155" max="16157" width="11.5703125" style="22" customWidth="1"/>
    <col min="16158" max="16158" width="12.28515625" style="22" customWidth="1"/>
    <col min="16159" max="16159" width="13.28515625" style="22" customWidth="1"/>
    <col min="16160" max="16160" width="16.5703125" style="22" customWidth="1"/>
    <col min="16161" max="16161" width="17.42578125" style="22" customWidth="1"/>
    <col min="16162" max="16162" width="14.7109375" style="22" customWidth="1"/>
    <col min="16163" max="16165" width="14.5703125" style="22" customWidth="1"/>
    <col min="16166" max="16166" width="20" style="22" bestFit="1" customWidth="1"/>
    <col min="16167" max="16167" width="20.85546875" style="22" customWidth="1"/>
    <col min="16168" max="16168" width="99" style="22" bestFit="1" customWidth="1"/>
    <col min="16169" max="16169" width="25.85546875" style="22" bestFit="1" customWidth="1"/>
    <col min="16170" max="16384" width="8.85546875" style="22"/>
  </cols>
  <sheetData>
    <row r="1" spans="1:254" ht="26.25" thickBot="1">
      <c r="A1" s="409" t="s">
        <v>393</v>
      </c>
      <c r="B1" s="409"/>
      <c r="C1" s="409"/>
      <c r="D1" s="409"/>
      <c r="E1" s="409"/>
      <c r="F1" s="409"/>
      <c r="G1" s="409"/>
      <c r="H1" s="409"/>
      <c r="I1" s="409"/>
      <c r="J1" s="409"/>
      <c r="K1" s="409"/>
      <c r="L1" s="409"/>
      <c r="M1" s="409"/>
      <c r="N1" s="409"/>
      <c r="O1" s="409"/>
      <c r="P1" s="409"/>
      <c r="Q1" s="410"/>
      <c r="R1" s="410"/>
      <c r="S1" s="410"/>
      <c r="T1" s="410"/>
      <c r="U1" s="410"/>
      <c r="V1" s="410"/>
      <c r="W1" s="410"/>
      <c r="X1" s="410"/>
      <c r="Y1" s="410"/>
      <c r="Z1" s="410"/>
      <c r="AA1" s="19"/>
      <c r="AB1" s="19"/>
    </row>
    <row r="2" spans="1:254" s="29" customFormat="1" ht="17.25" thickBot="1">
      <c r="A2" s="25" t="s">
        <v>394</v>
      </c>
      <c r="B2" s="371" t="s">
        <v>395</v>
      </c>
      <c r="C2" s="371" t="s">
        <v>396</v>
      </c>
      <c r="D2" s="371" t="s">
        <v>397</v>
      </c>
      <c r="E2" s="371" t="s">
        <v>398</v>
      </c>
      <c r="F2" s="371" t="s">
        <v>399</v>
      </c>
      <c r="G2" s="371" t="s">
        <v>400</v>
      </c>
      <c r="H2" s="371" t="s">
        <v>401</v>
      </c>
      <c r="I2" s="371" t="s">
        <v>402</v>
      </c>
      <c r="J2" s="371" t="s">
        <v>403</v>
      </c>
      <c r="K2" s="371" t="s">
        <v>404</v>
      </c>
      <c r="L2" s="371" t="s">
        <v>405</v>
      </c>
      <c r="M2" s="371" t="s">
        <v>406</v>
      </c>
      <c r="N2" s="26">
        <v>1992</v>
      </c>
      <c r="O2" s="26">
        <v>1993</v>
      </c>
      <c r="P2" s="26">
        <v>1994</v>
      </c>
      <c r="Q2" s="26">
        <v>1995</v>
      </c>
      <c r="R2" s="26">
        <v>1996</v>
      </c>
      <c r="S2" s="26">
        <v>1997</v>
      </c>
      <c r="T2" s="26">
        <v>1998</v>
      </c>
      <c r="U2" s="26">
        <v>1999</v>
      </c>
      <c r="V2" s="26">
        <v>2000</v>
      </c>
      <c r="W2" s="26">
        <v>2001</v>
      </c>
      <c r="X2" s="26">
        <v>2002</v>
      </c>
      <c r="Y2" s="26">
        <v>2003</v>
      </c>
      <c r="Z2" s="26">
        <v>2004</v>
      </c>
      <c r="AA2" s="26">
        <v>2005</v>
      </c>
      <c r="AB2" s="27">
        <v>2006</v>
      </c>
      <c r="AC2" s="27">
        <v>2007</v>
      </c>
      <c r="AD2" s="27">
        <v>2008</v>
      </c>
      <c r="AE2" s="27">
        <v>2009</v>
      </c>
      <c r="AF2" s="27">
        <v>2010</v>
      </c>
      <c r="AG2" s="27">
        <v>2011</v>
      </c>
      <c r="AH2" s="27">
        <v>2012</v>
      </c>
      <c r="AI2" s="27">
        <v>2013</v>
      </c>
      <c r="AJ2" s="27">
        <v>2014</v>
      </c>
      <c r="AK2" s="27">
        <v>2015</v>
      </c>
      <c r="AL2" s="27">
        <v>2016</v>
      </c>
      <c r="AM2" s="27">
        <v>2017</v>
      </c>
      <c r="AN2" s="27">
        <v>2018</v>
      </c>
      <c r="AO2" s="27">
        <v>2019</v>
      </c>
      <c r="AP2" s="27">
        <v>2020</v>
      </c>
      <c r="AQ2" s="27">
        <v>2021</v>
      </c>
      <c r="AR2" s="27">
        <v>2022</v>
      </c>
      <c r="AS2" s="27">
        <v>2023</v>
      </c>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row>
    <row r="3" spans="1:254" s="34" customFormat="1" ht="15.75">
      <c r="A3" s="30" t="s">
        <v>407</v>
      </c>
      <c r="B3" s="372"/>
      <c r="C3" s="31"/>
      <c r="D3" s="31"/>
      <c r="E3" s="31"/>
      <c r="F3" s="31"/>
      <c r="G3" s="31"/>
      <c r="H3" s="31"/>
      <c r="I3" s="31"/>
      <c r="J3" s="31"/>
      <c r="K3" s="31"/>
      <c r="L3" s="31"/>
      <c r="M3" s="31"/>
      <c r="N3" s="31"/>
      <c r="O3" s="31"/>
      <c r="P3" s="31"/>
      <c r="Q3" s="31"/>
      <c r="R3" s="31"/>
      <c r="S3" s="31"/>
      <c r="T3" s="31"/>
      <c r="U3" s="31"/>
      <c r="V3" s="31"/>
      <c r="W3" s="31"/>
      <c r="X3" s="31"/>
      <c r="Y3" s="31"/>
      <c r="Z3" s="31"/>
      <c r="AA3" s="31"/>
      <c r="AB3" s="32"/>
      <c r="AC3" s="33"/>
      <c r="AD3" s="33"/>
      <c r="AE3" s="33"/>
      <c r="AF3" s="33"/>
      <c r="AG3" s="33"/>
      <c r="AH3" s="33"/>
      <c r="AI3" s="33"/>
      <c r="AJ3" s="33"/>
      <c r="AK3" s="33"/>
      <c r="AL3" s="33"/>
      <c r="AM3" s="33"/>
      <c r="AN3" s="33"/>
      <c r="AO3" s="33"/>
      <c r="AP3" s="33"/>
      <c r="AQ3" s="33"/>
      <c r="AR3" s="33"/>
      <c r="AS3" s="33"/>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row>
    <row r="4" spans="1:254" s="34" customFormat="1" ht="15">
      <c r="A4" s="35" t="s">
        <v>408</v>
      </c>
      <c r="B4" s="36">
        <v>0</v>
      </c>
      <c r="C4" s="373">
        <v>0</v>
      </c>
      <c r="D4" s="373">
        <v>0</v>
      </c>
      <c r="E4" s="373">
        <v>0</v>
      </c>
      <c r="F4" s="373">
        <v>0</v>
      </c>
      <c r="G4" s="373">
        <v>10.199999999999999</v>
      </c>
      <c r="H4" s="36">
        <v>8</v>
      </c>
      <c r="I4" s="36">
        <v>4.7</v>
      </c>
      <c r="J4" s="36">
        <v>7.7</v>
      </c>
      <c r="K4" s="36">
        <v>8.3000000000000007</v>
      </c>
      <c r="L4" s="36">
        <v>16.2</v>
      </c>
      <c r="M4" s="36">
        <v>17.7</v>
      </c>
      <c r="N4" s="36">
        <v>11.2</v>
      </c>
      <c r="O4" s="36">
        <v>17.3</v>
      </c>
      <c r="P4" s="36">
        <v>20.5</v>
      </c>
      <c r="Q4" s="36">
        <v>32.5</v>
      </c>
      <c r="R4" s="36">
        <v>26</v>
      </c>
      <c r="S4" s="36">
        <v>28.1</v>
      </c>
      <c r="T4" s="36">
        <v>22</v>
      </c>
      <c r="U4" s="36">
        <v>14.7</v>
      </c>
      <c r="V4" s="36">
        <v>13.9</v>
      </c>
      <c r="W4" s="36">
        <v>16.5</v>
      </c>
      <c r="X4" s="36">
        <v>6.1</v>
      </c>
      <c r="Y4" s="36">
        <v>11.6</v>
      </c>
      <c r="Z4" s="36">
        <v>8.5</v>
      </c>
      <c r="AA4" s="36">
        <v>12.2</v>
      </c>
      <c r="AB4" s="37">
        <v>35.4</v>
      </c>
      <c r="AC4" s="38">
        <v>35.168999999999997</v>
      </c>
      <c r="AD4" s="38">
        <v>25.53447087</v>
      </c>
      <c r="AE4" s="38">
        <v>27.412362430000002</v>
      </c>
      <c r="AF4" s="38">
        <v>39.998391389999995</v>
      </c>
      <c r="AG4" s="38">
        <v>90.166620269999981</v>
      </c>
      <c r="AH4" s="39">
        <v>57.45</v>
      </c>
      <c r="AI4" s="40">
        <v>52.1</v>
      </c>
      <c r="AJ4" s="40">
        <v>37.353348319999995</v>
      </c>
      <c r="AK4" s="40">
        <v>21.373337419999999</v>
      </c>
      <c r="AL4" s="40">
        <v>16.02998393</v>
      </c>
      <c r="AM4" s="40">
        <v>5.4</v>
      </c>
      <c r="AN4" s="40">
        <v>30.668736860000003</v>
      </c>
      <c r="AO4" s="40">
        <v>22.312997709999998</v>
      </c>
      <c r="AP4" s="40">
        <v>40.184699219999999</v>
      </c>
      <c r="AQ4" s="40">
        <v>41.9</v>
      </c>
      <c r="AR4" s="40">
        <v>16.119304669999998</v>
      </c>
      <c r="AS4" s="40">
        <v>14.6</v>
      </c>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row>
    <row r="5" spans="1:254" s="34" customFormat="1" ht="15">
      <c r="A5" s="41" t="s">
        <v>409</v>
      </c>
      <c r="B5" s="42">
        <v>0</v>
      </c>
      <c r="C5" s="42">
        <v>0</v>
      </c>
      <c r="D5" s="42">
        <v>0</v>
      </c>
      <c r="E5" s="42">
        <v>0</v>
      </c>
      <c r="F5" s="42">
        <v>0</v>
      </c>
      <c r="G5" s="42">
        <v>0</v>
      </c>
      <c r="H5" s="42">
        <v>0</v>
      </c>
      <c r="I5" s="42">
        <v>0</v>
      </c>
      <c r="J5" s="42">
        <v>0</v>
      </c>
      <c r="K5" s="42">
        <v>0</v>
      </c>
      <c r="L5" s="42">
        <v>0</v>
      </c>
      <c r="M5" s="42">
        <v>0</v>
      </c>
      <c r="N5" s="42">
        <v>0</v>
      </c>
      <c r="O5" s="42">
        <v>0</v>
      </c>
      <c r="P5" s="42">
        <v>0</v>
      </c>
      <c r="Q5" s="42">
        <v>0</v>
      </c>
      <c r="R5" s="42">
        <v>0</v>
      </c>
      <c r="S5" s="42">
        <v>0</v>
      </c>
      <c r="T5" s="42">
        <v>0</v>
      </c>
      <c r="U5" s="42">
        <v>0</v>
      </c>
      <c r="V5" s="42">
        <v>0</v>
      </c>
      <c r="W5" s="42">
        <v>0</v>
      </c>
      <c r="X5" s="42">
        <v>0</v>
      </c>
      <c r="Y5" s="42">
        <v>0</v>
      </c>
      <c r="Z5" s="42">
        <v>0</v>
      </c>
      <c r="AA5" s="42">
        <v>0</v>
      </c>
      <c r="AB5" s="37">
        <v>0.9</v>
      </c>
      <c r="AC5" s="38">
        <v>1.0369999999999999</v>
      </c>
      <c r="AD5" s="38">
        <v>1.3368422</v>
      </c>
      <c r="AE5" s="38">
        <v>0.59909880000000004</v>
      </c>
      <c r="AF5" s="38">
        <v>1.2177011199999999</v>
      </c>
      <c r="AG5" s="38">
        <v>0.82124492000000027</v>
      </c>
      <c r="AH5" s="39">
        <v>0.380297</v>
      </c>
      <c r="AI5" s="40">
        <v>0</v>
      </c>
      <c r="AJ5" s="40">
        <v>0.1</v>
      </c>
      <c r="AK5" s="40">
        <v>1.3566744300000002</v>
      </c>
      <c r="AL5" s="40">
        <v>1.2080949699999999</v>
      </c>
      <c r="AM5" s="40">
        <v>1.4</v>
      </c>
      <c r="AN5" s="40">
        <v>0.78166014000000006</v>
      </c>
      <c r="AO5" s="40">
        <v>1.256752E-2</v>
      </c>
      <c r="AP5" s="40">
        <v>0</v>
      </c>
      <c r="AQ5" s="40">
        <v>0</v>
      </c>
      <c r="AR5" s="40">
        <v>0</v>
      </c>
      <c r="AS5" s="40">
        <v>0</v>
      </c>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row>
    <row r="6" spans="1:254" s="34" customFormat="1" ht="15.75" thickBot="1">
      <c r="A6" s="41" t="s">
        <v>410</v>
      </c>
      <c r="B6" s="42">
        <v>30</v>
      </c>
      <c r="C6" s="42">
        <v>17.899999999999999</v>
      </c>
      <c r="D6" s="42">
        <v>61.7</v>
      </c>
      <c r="E6" s="42">
        <v>55.1</v>
      </c>
      <c r="F6" s="42">
        <v>9</v>
      </c>
      <c r="G6" s="42">
        <v>46.4</v>
      </c>
      <c r="H6" s="42">
        <v>9.1</v>
      </c>
      <c r="I6" s="42">
        <v>78.599999999999994</v>
      </c>
      <c r="J6" s="42">
        <v>7.6</v>
      </c>
      <c r="K6" s="42">
        <v>5.3</v>
      </c>
      <c r="L6" s="42">
        <v>4.5</v>
      </c>
      <c r="M6" s="42">
        <v>4</v>
      </c>
      <c r="N6" s="42">
        <v>0.9</v>
      </c>
      <c r="O6" s="42">
        <v>85.8</v>
      </c>
      <c r="P6" s="42">
        <v>39.4</v>
      </c>
      <c r="Q6" s="42">
        <v>39.299999999999997</v>
      </c>
      <c r="R6" s="42">
        <v>45.1</v>
      </c>
      <c r="S6" s="42">
        <v>-42.6</v>
      </c>
      <c r="T6" s="42">
        <v>0</v>
      </c>
      <c r="U6" s="42">
        <v>14.1</v>
      </c>
      <c r="V6" s="42">
        <v>47</v>
      </c>
      <c r="W6" s="42">
        <v>6.2</v>
      </c>
      <c r="X6" s="42">
        <v>8.8000000000000007</v>
      </c>
      <c r="Y6" s="42">
        <v>68.400000000000006</v>
      </c>
      <c r="Z6" s="42">
        <v>75.900000000000006</v>
      </c>
      <c r="AA6" s="42">
        <v>53.8</v>
      </c>
      <c r="AB6" s="43">
        <v>360</v>
      </c>
      <c r="AC6" s="44">
        <v>60.4</v>
      </c>
      <c r="AD6" s="44">
        <v>37.299999999999997</v>
      </c>
      <c r="AE6" s="44">
        <v>135.69999999999999</v>
      </c>
      <c r="AF6" s="44">
        <v>56.4</v>
      </c>
      <c r="AG6" s="44">
        <v>102.95</v>
      </c>
      <c r="AH6" s="45">
        <v>114.5</v>
      </c>
      <c r="AI6" s="46">
        <v>103.59</v>
      </c>
      <c r="AJ6" s="46">
        <v>101.7</v>
      </c>
      <c r="AK6" s="46">
        <v>81.39589715000001</v>
      </c>
      <c r="AL6" s="46">
        <v>34.134514600000003</v>
      </c>
      <c r="AM6" s="46">
        <v>58.9</v>
      </c>
      <c r="AN6" s="46">
        <v>51.766300999999999</v>
      </c>
      <c r="AO6" s="46">
        <v>55.546022000000001</v>
      </c>
      <c r="AP6" s="46">
        <v>106.55452</v>
      </c>
      <c r="AQ6" s="46">
        <v>66.7</v>
      </c>
      <c r="AR6" s="46">
        <v>10.4</v>
      </c>
      <c r="AS6" s="46">
        <v>4.7</v>
      </c>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row>
    <row r="7" spans="1:254" s="51" customFormat="1" ht="17.25" thickBot="1">
      <c r="A7" s="47" t="s">
        <v>411</v>
      </c>
      <c r="B7" s="48">
        <f t="shared" ref="B7:AJ7" si="0">SUM(B4:B6)</f>
        <v>30</v>
      </c>
      <c r="C7" s="48">
        <f t="shared" si="0"/>
        <v>17.899999999999999</v>
      </c>
      <c r="D7" s="48">
        <f t="shared" si="0"/>
        <v>61.7</v>
      </c>
      <c r="E7" s="48">
        <f t="shared" si="0"/>
        <v>55.1</v>
      </c>
      <c r="F7" s="48">
        <f t="shared" si="0"/>
        <v>9</v>
      </c>
      <c r="G7" s="48">
        <f t="shared" si="0"/>
        <v>56.599999999999994</v>
      </c>
      <c r="H7" s="48">
        <f t="shared" si="0"/>
        <v>17.100000000000001</v>
      </c>
      <c r="I7" s="48">
        <f t="shared" si="0"/>
        <v>83.3</v>
      </c>
      <c r="J7" s="48">
        <f t="shared" si="0"/>
        <v>15.3</v>
      </c>
      <c r="K7" s="48">
        <f t="shared" si="0"/>
        <v>13.600000000000001</v>
      </c>
      <c r="L7" s="48">
        <f t="shared" si="0"/>
        <v>20.7</v>
      </c>
      <c r="M7" s="48">
        <f t="shared" si="0"/>
        <v>21.7</v>
      </c>
      <c r="N7" s="48">
        <f t="shared" si="0"/>
        <v>12.1</v>
      </c>
      <c r="O7" s="48">
        <f t="shared" si="0"/>
        <v>103.1</v>
      </c>
      <c r="P7" s="48">
        <f t="shared" si="0"/>
        <v>59.9</v>
      </c>
      <c r="Q7" s="48">
        <f t="shared" si="0"/>
        <v>71.8</v>
      </c>
      <c r="R7" s="48">
        <f t="shared" si="0"/>
        <v>71.099999999999994</v>
      </c>
      <c r="S7" s="48">
        <f t="shared" si="0"/>
        <v>-14.5</v>
      </c>
      <c r="T7" s="48">
        <f t="shared" si="0"/>
        <v>22</v>
      </c>
      <c r="U7" s="48">
        <f t="shared" si="0"/>
        <v>28.799999999999997</v>
      </c>
      <c r="V7" s="48">
        <f t="shared" si="0"/>
        <v>60.9</v>
      </c>
      <c r="W7" s="48">
        <f t="shared" si="0"/>
        <v>22.7</v>
      </c>
      <c r="X7" s="48">
        <f t="shared" si="0"/>
        <v>14.9</v>
      </c>
      <c r="Y7" s="48">
        <f t="shared" si="0"/>
        <v>80</v>
      </c>
      <c r="Z7" s="48">
        <f t="shared" si="0"/>
        <v>84.4</v>
      </c>
      <c r="AA7" s="48">
        <f t="shared" si="0"/>
        <v>66</v>
      </c>
      <c r="AB7" s="49">
        <f t="shared" si="0"/>
        <v>396.3</v>
      </c>
      <c r="AC7" s="49">
        <f t="shared" si="0"/>
        <v>96.605999999999995</v>
      </c>
      <c r="AD7" s="49">
        <f t="shared" si="0"/>
        <v>64.171313069999997</v>
      </c>
      <c r="AE7" s="49">
        <f t="shared" si="0"/>
        <v>163.71146123</v>
      </c>
      <c r="AF7" s="49">
        <f t="shared" si="0"/>
        <v>97.616092509999987</v>
      </c>
      <c r="AG7" s="49">
        <f t="shared" si="0"/>
        <v>193.93786518999997</v>
      </c>
      <c r="AH7" s="50">
        <f t="shared" si="0"/>
        <v>172.330297</v>
      </c>
      <c r="AI7" s="50">
        <f t="shared" si="0"/>
        <v>155.69</v>
      </c>
      <c r="AJ7" s="50">
        <f t="shared" si="0"/>
        <v>139.15334831999999</v>
      </c>
      <c r="AK7" s="50">
        <f>SUM(AK4:AK6)</f>
        <v>104.12590900000001</v>
      </c>
      <c r="AL7" s="50">
        <f>SUM(AL4:AL6)</f>
        <v>51.372593500000008</v>
      </c>
      <c r="AM7" s="50">
        <f>SUM(AM4:AM6)</f>
        <v>65.7</v>
      </c>
      <c r="AN7" s="50">
        <v>83.216698000000008</v>
      </c>
      <c r="AO7" s="50">
        <v>77.871587230000003</v>
      </c>
      <c r="AP7" s="50">
        <v>146.73921922</v>
      </c>
      <c r="AQ7" s="50">
        <v>108.6</v>
      </c>
      <c r="AR7" s="50">
        <f t="shared" ref="AR7" si="1">SUM(AR4:AR6)</f>
        <v>26.519304669999997</v>
      </c>
      <c r="AS7" s="50">
        <f t="shared" ref="AS7" si="2">SUM(AS4:AS6)</f>
        <v>19.3</v>
      </c>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row>
    <row r="8" spans="1:254" s="34" customFormat="1" ht="15">
      <c r="A8" s="30" t="s">
        <v>412</v>
      </c>
      <c r="B8" s="52">
        <v>0</v>
      </c>
      <c r="C8" s="52">
        <v>0</v>
      </c>
      <c r="D8" s="52">
        <v>0</v>
      </c>
      <c r="E8" s="52">
        <v>0</v>
      </c>
      <c r="F8" s="52">
        <v>0</v>
      </c>
      <c r="G8" s="52">
        <v>0</v>
      </c>
      <c r="H8" s="52">
        <v>0</v>
      </c>
      <c r="I8" s="52">
        <v>0</v>
      </c>
      <c r="J8" s="52">
        <v>0</v>
      </c>
      <c r="K8" s="52">
        <v>0</v>
      </c>
      <c r="L8" s="52">
        <v>0</v>
      </c>
      <c r="M8" s="52">
        <v>0</v>
      </c>
      <c r="N8" s="52">
        <v>0</v>
      </c>
      <c r="O8" s="52">
        <v>0</v>
      </c>
      <c r="P8" s="52">
        <v>0</v>
      </c>
      <c r="Q8" s="52"/>
      <c r="R8" s="52"/>
      <c r="S8" s="52"/>
      <c r="T8" s="52"/>
      <c r="U8" s="52"/>
      <c r="V8" s="52"/>
      <c r="W8" s="52"/>
      <c r="X8" s="52"/>
      <c r="Y8" s="52"/>
      <c r="Z8" s="52"/>
      <c r="AA8" s="52"/>
      <c r="AB8" s="53"/>
      <c r="AC8" s="54"/>
      <c r="AD8" s="54"/>
      <c r="AE8" s="54"/>
      <c r="AF8" s="54"/>
      <c r="AG8" s="54"/>
      <c r="AH8" s="55"/>
      <c r="AI8" s="54"/>
      <c r="AJ8" s="54"/>
      <c r="AK8" s="54"/>
      <c r="AL8" s="54"/>
      <c r="AM8" s="54"/>
      <c r="AN8" s="54"/>
      <c r="AO8" s="54"/>
      <c r="AP8" s="54"/>
      <c r="AQ8" s="54"/>
      <c r="AR8" s="54"/>
      <c r="AS8" s="54"/>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row>
    <row r="9" spans="1:254" s="34" customFormat="1" ht="15">
      <c r="A9" s="56" t="s">
        <v>413</v>
      </c>
      <c r="B9" s="36">
        <v>2.2999999999999998</v>
      </c>
      <c r="C9" s="36">
        <v>2.2999999999999998</v>
      </c>
      <c r="D9" s="36">
        <v>4.5999999999999996</v>
      </c>
      <c r="E9" s="36">
        <v>9.1</v>
      </c>
      <c r="F9" s="36">
        <v>19.600000000000001</v>
      </c>
      <c r="G9" s="36">
        <v>15.9</v>
      </c>
      <c r="H9" s="36">
        <v>19.600000000000001</v>
      </c>
      <c r="I9" s="36">
        <v>22.2</v>
      </c>
      <c r="J9" s="36">
        <v>18.8</v>
      </c>
      <c r="K9" s="36">
        <v>23</v>
      </c>
      <c r="L9" s="36">
        <v>32.799999999999997</v>
      </c>
      <c r="M9" s="36">
        <v>33</v>
      </c>
      <c r="N9" s="36">
        <v>67</v>
      </c>
      <c r="O9" s="36">
        <v>49.6</v>
      </c>
      <c r="P9" s="36">
        <v>55.9</v>
      </c>
      <c r="Q9" s="36">
        <v>71.400000000000006</v>
      </c>
      <c r="R9" s="36">
        <v>68.5</v>
      </c>
      <c r="S9" s="36">
        <v>82.2</v>
      </c>
      <c r="T9" s="36">
        <v>104.9</v>
      </c>
      <c r="U9" s="36">
        <v>108.2</v>
      </c>
      <c r="V9" s="36">
        <v>108.2</v>
      </c>
      <c r="W9" s="36">
        <v>101.1</v>
      </c>
      <c r="X9" s="36">
        <v>137.1</v>
      </c>
      <c r="Y9" s="36">
        <v>140.69999999999999</v>
      </c>
      <c r="Z9" s="36">
        <v>137.9</v>
      </c>
      <c r="AA9" s="36">
        <v>135.80000000000001</v>
      </c>
      <c r="AB9" s="37">
        <v>137.9</v>
      </c>
      <c r="AC9" s="38">
        <v>139.482</v>
      </c>
      <c r="AD9" s="38">
        <v>148.89743393999996</v>
      </c>
      <c r="AE9" s="38">
        <v>177.85944282999998</v>
      </c>
      <c r="AF9" s="38">
        <v>199.58221303000002</v>
      </c>
      <c r="AG9" s="38">
        <v>221.05362423999992</v>
      </c>
      <c r="AH9" s="39">
        <v>248.93</v>
      </c>
      <c r="AI9" s="40">
        <v>239</v>
      </c>
      <c r="AJ9" s="40">
        <v>231.80148199999996</v>
      </c>
      <c r="AK9" s="40">
        <v>258.17721182999998</v>
      </c>
      <c r="AL9" s="40">
        <v>258.14218992999997</v>
      </c>
      <c r="AM9" s="40">
        <v>254.7</v>
      </c>
      <c r="AN9" s="40">
        <v>258.70465134000005</v>
      </c>
      <c r="AO9" s="40">
        <v>240.38390317</v>
      </c>
      <c r="AP9" s="40">
        <v>238.07312463000002</v>
      </c>
      <c r="AQ9" s="40">
        <v>253.6</v>
      </c>
      <c r="AR9" s="40">
        <v>249.43191873000001</v>
      </c>
      <c r="AS9" s="258">
        <v>260.89999999999998</v>
      </c>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row>
    <row r="10" spans="1:254" s="34" customFormat="1" ht="15">
      <c r="A10" s="56" t="s">
        <v>414</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37"/>
      <c r="AC10" s="38"/>
      <c r="AD10" s="38"/>
      <c r="AE10" s="38"/>
      <c r="AF10" s="38"/>
      <c r="AG10" s="38"/>
      <c r="AH10" s="39"/>
      <c r="AI10" s="40">
        <v>0.2</v>
      </c>
      <c r="AJ10" s="40">
        <v>0.3</v>
      </c>
      <c r="AK10" s="40">
        <v>0.12382228999999997</v>
      </c>
      <c r="AL10" s="40">
        <v>1.3212650000000003E-2</v>
      </c>
      <c r="AM10" s="40">
        <v>0</v>
      </c>
      <c r="AN10" s="40">
        <v>6.6416380000000011E-2</v>
      </c>
      <c r="AO10" s="40">
        <v>6.3245499999999991E-3</v>
      </c>
      <c r="AP10" s="40">
        <v>8.0871199999999997E-3</v>
      </c>
      <c r="AQ10" s="40">
        <v>0</v>
      </c>
      <c r="AR10" s="40">
        <v>0.2</v>
      </c>
      <c r="AS10" s="40">
        <v>1</v>
      </c>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row>
    <row r="11" spans="1:254" s="34" customFormat="1" ht="15.75">
      <c r="A11" s="56" t="s">
        <v>415</v>
      </c>
      <c r="B11" s="52">
        <v>0</v>
      </c>
      <c r="C11" s="52">
        <v>0</v>
      </c>
      <c r="D11" s="52">
        <v>0</v>
      </c>
      <c r="E11" s="52">
        <v>0</v>
      </c>
      <c r="F11" s="52">
        <v>0</v>
      </c>
      <c r="G11" s="52">
        <v>0</v>
      </c>
      <c r="H11" s="52">
        <v>0</v>
      </c>
      <c r="I11" s="52">
        <v>0</v>
      </c>
      <c r="J11" s="52">
        <v>0</v>
      </c>
      <c r="K11" s="52">
        <v>0</v>
      </c>
      <c r="L11" s="52">
        <v>0</v>
      </c>
      <c r="M11" s="52">
        <v>0</v>
      </c>
      <c r="N11" s="52">
        <v>0</v>
      </c>
      <c r="O11" s="52">
        <v>0</v>
      </c>
      <c r="P11" s="52">
        <v>0</v>
      </c>
      <c r="Q11" s="52"/>
      <c r="R11" s="52"/>
      <c r="S11" s="52"/>
      <c r="T11" s="52"/>
      <c r="U11" s="52"/>
      <c r="V11" s="52"/>
      <c r="W11" s="52">
        <v>2.9</v>
      </c>
      <c r="X11" s="52">
        <v>7.1</v>
      </c>
      <c r="Y11" s="52">
        <v>6.5</v>
      </c>
      <c r="Z11" s="52">
        <v>7.8</v>
      </c>
      <c r="AA11" s="52">
        <v>0.01</v>
      </c>
      <c r="AB11" s="37">
        <v>0</v>
      </c>
      <c r="AC11" s="38">
        <v>0</v>
      </c>
      <c r="AD11" s="38">
        <v>0</v>
      </c>
      <c r="AE11" s="38">
        <v>0</v>
      </c>
      <c r="AF11" s="38">
        <v>0</v>
      </c>
      <c r="AG11" s="38">
        <v>0</v>
      </c>
      <c r="AH11" s="39">
        <v>0</v>
      </c>
      <c r="AI11" s="40">
        <v>0</v>
      </c>
      <c r="AJ11" s="40">
        <v>0</v>
      </c>
      <c r="AK11" s="40">
        <v>0</v>
      </c>
      <c r="AL11" s="40">
        <v>0</v>
      </c>
      <c r="AM11" s="40">
        <v>0</v>
      </c>
      <c r="AN11" s="40">
        <v>0</v>
      </c>
      <c r="AO11" s="40">
        <v>0</v>
      </c>
      <c r="AP11" s="40">
        <v>0</v>
      </c>
      <c r="AQ11" s="40">
        <v>0</v>
      </c>
      <c r="AR11" s="40">
        <v>0</v>
      </c>
      <c r="AS11" s="40"/>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row>
    <row r="12" spans="1:254" s="34" customFormat="1" ht="15.75">
      <c r="A12" s="56" t="s">
        <v>416</v>
      </c>
      <c r="B12" s="36">
        <v>0</v>
      </c>
      <c r="C12" s="36">
        <v>0</v>
      </c>
      <c r="D12" s="36">
        <v>0</v>
      </c>
      <c r="E12" s="36">
        <v>0</v>
      </c>
      <c r="F12" s="36">
        <v>0</v>
      </c>
      <c r="G12" s="36">
        <v>0</v>
      </c>
      <c r="H12" s="36">
        <v>0</v>
      </c>
      <c r="I12" s="36">
        <v>0</v>
      </c>
      <c r="J12" s="36">
        <v>0</v>
      </c>
      <c r="K12" s="36">
        <v>0</v>
      </c>
      <c r="L12" s="36">
        <v>0</v>
      </c>
      <c r="M12" s="36">
        <v>0</v>
      </c>
      <c r="N12" s="36">
        <v>0</v>
      </c>
      <c r="O12" s="36">
        <v>0</v>
      </c>
      <c r="P12" s="36">
        <v>0</v>
      </c>
      <c r="Q12" s="36"/>
      <c r="R12" s="36"/>
      <c r="S12" s="36"/>
      <c r="T12" s="36"/>
      <c r="U12" s="36"/>
      <c r="V12" s="36"/>
      <c r="W12" s="36"/>
      <c r="X12" s="36"/>
      <c r="Y12" s="36"/>
      <c r="Z12" s="36"/>
      <c r="AA12" s="36"/>
      <c r="AB12" s="37"/>
      <c r="AC12" s="33"/>
      <c r="AD12" s="33"/>
      <c r="AE12" s="33"/>
      <c r="AF12" s="33"/>
      <c r="AG12" s="33"/>
      <c r="AH12" s="57"/>
      <c r="AI12" s="58"/>
      <c r="AJ12" s="58"/>
      <c r="AK12" s="58"/>
      <c r="AL12" s="58"/>
      <c r="AM12" s="58"/>
      <c r="AN12" s="58"/>
      <c r="AO12" s="58"/>
      <c r="AP12" s="58"/>
      <c r="AQ12" s="58"/>
      <c r="AR12" s="58"/>
      <c r="AS12" s="5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row>
    <row r="13" spans="1:254" s="34" customFormat="1" ht="15">
      <c r="A13" s="35" t="s">
        <v>417</v>
      </c>
      <c r="B13" s="36">
        <v>0</v>
      </c>
      <c r="C13" s="36">
        <v>0.5</v>
      </c>
      <c r="D13" s="36">
        <v>1</v>
      </c>
      <c r="E13" s="36">
        <v>2.2000000000000002</v>
      </c>
      <c r="F13" s="36">
        <v>3.6</v>
      </c>
      <c r="G13" s="36">
        <v>5.4</v>
      </c>
      <c r="H13" s="36">
        <v>4.9000000000000004</v>
      </c>
      <c r="I13" s="36">
        <v>5.8</v>
      </c>
      <c r="J13" s="36">
        <v>5.0999999999999996</v>
      </c>
      <c r="K13" s="36">
        <v>7.6</v>
      </c>
      <c r="L13" s="36">
        <v>8.3000000000000007</v>
      </c>
      <c r="M13" s="36">
        <v>8.6999999999999993</v>
      </c>
      <c r="N13" s="36">
        <v>11.2</v>
      </c>
      <c r="O13" s="36">
        <v>11.2</v>
      </c>
      <c r="P13" s="36">
        <v>12.4</v>
      </c>
      <c r="Q13" s="36">
        <v>12.7</v>
      </c>
      <c r="R13" s="36">
        <v>11.5</v>
      </c>
      <c r="S13" s="36">
        <v>11.8</v>
      </c>
      <c r="T13" s="36">
        <v>11.44</v>
      </c>
      <c r="U13" s="36">
        <v>13</v>
      </c>
      <c r="V13" s="36">
        <v>12.4</v>
      </c>
      <c r="W13" s="36">
        <v>12.7</v>
      </c>
      <c r="X13" s="36">
        <v>14.9</v>
      </c>
      <c r="Y13" s="36">
        <v>15.115</v>
      </c>
      <c r="Z13" s="36">
        <v>17.3</v>
      </c>
      <c r="AA13" s="36">
        <v>17.2</v>
      </c>
      <c r="AB13" s="37">
        <v>20.100000000000001</v>
      </c>
      <c r="AC13" s="38">
        <v>19.27</v>
      </c>
      <c r="AD13" s="38">
        <v>19.399999999999999</v>
      </c>
      <c r="AE13" s="38">
        <v>20.77</v>
      </c>
      <c r="AF13" s="38">
        <v>23.300685000000005</v>
      </c>
      <c r="AG13" s="38">
        <v>24.5</v>
      </c>
      <c r="AH13" s="39">
        <v>21.99</v>
      </c>
      <c r="AI13" s="40">
        <v>28.7</v>
      </c>
      <c r="AJ13" s="40">
        <v>31</v>
      </c>
      <c r="AK13" s="40">
        <v>30.930388000000001</v>
      </c>
      <c r="AL13" s="40">
        <v>28.64534832</v>
      </c>
      <c r="AM13" s="40">
        <v>26</v>
      </c>
      <c r="AN13" s="40">
        <v>31.391885770000005</v>
      </c>
      <c r="AO13" s="40">
        <v>26.667754219999999</v>
      </c>
      <c r="AP13" s="40">
        <v>31.852091000000001</v>
      </c>
      <c r="AQ13" s="40">
        <v>30.7</v>
      </c>
      <c r="AR13" s="40">
        <v>33</v>
      </c>
      <c r="AS13" s="40">
        <v>34.9</v>
      </c>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row>
    <row r="14" spans="1:254" s="34" customFormat="1" ht="15">
      <c r="A14" s="35" t="s">
        <v>418</v>
      </c>
      <c r="B14" s="36">
        <v>15</v>
      </c>
      <c r="C14" s="36">
        <v>5.4</v>
      </c>
      <c r="D14" s="36">
        <v>7.6</v>
      </c>
      <c r="E14" s="36">
        <v>9.1</v>
      </c>
      <c r="F14" s="36">
        <v>10</v>
      </c>
      <c r="G14" s="36">
        <v>11.4</v>
      </c>
      <c r="H14" s="36">
        <v>15.8</v>
      </c>
      <c r="I14" s="36">
        <v>20.7</v>
      </c>
      <c r="J14" s="36">
        <v>10.5</v>
      </c>
      <c r="K14" s="36">
        <v>12.3</v>
      </c>
      <c r="L14" s="36">
        <v>11.5</v>
      </c>
      <c r="M14" s="36">
        <v>11.8</v>
      </c>
      <c r="N14" s="36">
        <v>13.3</v>
      </c>
      <c r="O14" s="36">
        <v>14</v>
      </c>
      <c r="P14" s="36">
        <v>16.899999999999999</v>
      </c>
      <c r="Q14" s="36">
        <v>17.8</v>
      </c>
      <c r="R14" s="36">
        <v>18.2</v>
      </c>
      <c r="S14" s="36">
        <v>18.899999999999999</v>
      </c>
      <c r="T14" s="36">
        <v>18.54</v>
      </c>
      <c r="U14" s="36">
        <v>19.899999999999999</v>
      </c>
      <c r="V14" s="36">
        <v>19.7</v>
      </c>
      <c r="W14" s="36">
        <v>23.1</v>
      </c>
      <c r="X14" s="36">
        <v>28.23</v>
      </c>
      <c r="Y14" s="36">
        <v>30.32</v>
      </c>
      <c r="Z14" s="36">
        <v>32.299999999999997</v>
      </c>
      <c r="AA14" s="36">
        <v>32.5</v>
      </c>
      <c r="AB14" s="37">
        <v>31.8</v>
      </c>
      <c r="AC14" s="38">
        <v>32.9</v>
      </c>
      <c r="AD14" s="38">
        <v>34.4</v>
      </c>
      <c r="AE14" s="38">
        <v>34.299999999999997</v>
      </c>
      <c r="AF14" s="38">
        <v>36.515000000000001</v>
      </c>
      <c r="AG14" s="38">
        <v>40.299999999999997</v>
      </c>
      <c r="AH14" s="39">
        <v>41.1</v>
      </c>
      <c r="AI14" s="40">
        <v>39.200000000000003</v>
      </c>
      <c r="AJ14" s="40">
        <v>47.8</v>
      </c>
      <c r="AK14" s="40">
        <v>46.4</v>
      </c>
      <c r="AL14" s="40">
        <v>48.195</v>
      </c>
      <c r="AM14" s="40">
        <v>46.8</v>
      </c>
      <c r="AN14" s="40">
        <v>47.5</v>
      </c>
      <c r="AO14" s="40">
        <v>48.9</v>
      </c>
      <c r="AP14" s="40">
        <v>46.347048999999998</v>
      </c>
      <c r="AQ14" s="40">
        <v>48.3</v>
      </c>
      <c r="AR14" s="40">
        <v>47.4</v>
      </c>
      <c r="AS14" s="40">
        <v>46</v>
      </c>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row>
    <row r="15" spans="1:254" s="34" customFormat="1" ht="15">
      <c r="A15" s="35" t="s">
        <v>419</v>
      </c>
      <c r="B15" s="36">
        <v>0</v>
      </c>
      <c r="C15" s="36">
        <v>0</v>
      </c>
      <c r="D15" s="36">
        <v>0</v>
      </c>
      <c r="E15" s="36">
        <v>0</v>
      </c>
      <c r="F15" s="36">
        <v>0</v>
      </c>
      <c r="G15" s="36">
        <v>0</v>
      </c>
      <c r="H15" s="36">
        <v>0</v>
      </c>
      <c r="I15" s="36">
        <v>0</v>
      </c>
      <c r="J15" s="36">
        <v>0</v>
      </c>
      <c r="K15" s="36">
        <v>0</v>
      </c>
      <c r="L15" s="36">
        <v>0</v>
      </c>
      <c r="M15" s="36">
        <v>0</v>
      </c>
      <c r="N15" s="36">
        <v>0</v>
      </c>
      <c r="O15" s="36">
        <v>1.2</v>
      </c>
      <c r="P15" s="36">
        <v>1.3</v>
      </c>
      <c r="Q15" s="36">
        <v>1.3</v>
      </c>
      <c r="R15" s="36">
        <v>1.5</v>
      </c>
      <c r="S15" s="36">
        <v>1.5</v>
      </c>
      <c r="T15" s="36">
        <v>2.7</v>
      </c>
      <c r="U15" s="36">
        <v>2.6</v>
      </c>
      <c r="V15" s="36">
        <v>1.8</v>
      </c>
      <c r="W15" s="36">
        <v>3</v>
      </c>
      <c r="X15" s="36">
        <v>3.78</v>
      </c>
      <c r="Y15" s="36">
        <v>3.12</v>
      </c>
      <c r="Z15" s="36">
        <v>3.9</v>
      </c>
      <c r="AA15" s="36">
        <v>3.92</v>
      </c>
      <c r="AB15" s="37">
        <v>4.5</v>
      </c>
      <c r="AC15" s="38">
        <v>3.9</v>
      </c>
      <c r="AD15" s="38">
        <v>4.3</v>
      </c>
      <c r="AE15" s="38">
        <v>4.5</v>
      </c>
      <c r="AF15" s="38">
        <v>5.2329999999999997</v>
      </c>
      <c r="AG15" s="38">
        <v>5</v>
      </c>
      <c r="AH15" s="39">
        <v>5.3</v>
      </c>
      <c r="AI15" s="40">
        <v>5.6</v>
      </c>
      <c r="AJ15" s="40">
        <v>6.6</v>
      </c>
      <c r="AK15" s="40">
        <v>2.6</v>
      </c>
      <c r="AL15" s="40">
        <v>5.9850000000000003</v>
      </c>
      <c r="AM15" s="40">
        <v>7</v>
      </c>
      <c r="AN15" s="40">
        <v>5.5</v>
      </c>
      <c r="AO15" s="40">
        <v>8.6999999999999993</v>
      </c>
      <c r="AP15" s="40">
        <v>5.7902050000000003</v>
      </c>
      <c r="AQ15" s="40">
        <v>6.5</v>
      </c>
      <c r="AR15" s="40">
        <v>7.2</v>
      </c>
      <c r="AS15" s="40">
        <v>6.5</v>
      </c>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row>
    <row r="16" spans="1:254" s="34" customFormat="1" ht="15.75" thickBot="1">
      <c r="A16" s="41" t="s">
        <v>420</v>
      </c>
      <c r="B16" s="42">
        <v>0</v>
      </c>
      <c r="C16" s="42">
        <v>0.2</v>
      </c>
      <c r="D16" s="42">
        <v>2.9</v>
      </c>
      <c r="E16" s="42">
        <v>2.9</v>
      </c>
      <c r="F16" s="42">
        <v>2.4</v>
      </c>
      <c r="G16" s="42">
        <v>3.1</v>
      </c>
      <c r="H16" s="42">
        <v>3</v>
      </c>
      <c r="I16" s="42">
        <v>3.2</v>
      </c>
      <c r="J16" s="42">
        <v>3.4</v>
      </c>
      <c r="K16" s="42">
        <v>3.7</v>
      </c>
      <c r="L16" s="42">
        <v>3.6</v>
      </c>
      <c r="M16" s="42">
        <v>3.8</v>
      </c>
      <c r="N16" s="42">
        <v>3.9</v>
      </c>
      <c r="O16" s="42">
        <v>4.0999999999999996</v>
      </c>
      <c r="P16" s="42">
        <v>4.3</v>
      </c>
      <c r="Q16" s="42">
        <v>4.3</v>
      </c>
      <c r="R16" s="42">
        <v>4.2</v>
      </c>
      <c r="S16" s="42">
        <v>3.7</v>
      </c>
      <c r="T16" s="42">
        <v>3.7</v>
      </c>
      <c r="U16" s="42">
        <v>3.4</v>
      </c>
      <c r="V16" s="42">
        <v>3.7</v>
      </c>
      <c r="W16" s="42">
        <v>3.7</v>
      </c>
      <c r="X16" s="42">
        <v>4</v>
      </c>
      <c r="Y16" s="42">
        <v>4</v>
      </c>
      <c r="Z16" s="42">
        <v>3.7</v>
      </c>
      <c r="AA16" s="42">
        <v>4.3</v>
      </c>
      <c r="AB16" s="43">
        <v>4.25</v>
      </c>
      <c r="AC16" s="59">
        <v>4.1950000000000003</v>
      </c>
      <c r="AD16" s="59">
        <f>8.245/2</f>
        <v>4.1224999999999996</v>
      </c>
      <c r="AE16" s="59">
        <v>4.7</v>
      </c>
      <c r="AF16" s="59">
        <v>4.6523023600000002</v>
      </c>
      <c r="AG16" s="59">
        <v>4.4651007800000002</v>
      </c>
      <c r="AH16" s="60">
        <v>4.62</v>
      </c>
      <c r="AI16" s="61">
        <v>5</v>
      </c>
      <c r="AJ16" s="61">
        <v>4.9000000000000004</v>
      </c>
      <c r="AK16" s="61">
        <v>4.9350975000000004</v>
      </c>
      <c r="AL16" s="62">
        <v>5.36</v>
      </c>
      <c r="AM16" s="62">
        <v>5.4</v>
      </c>
      <c r="AN16" s="62">
        <v>5.4847033149999991</v>
      </c>
      <c r="AO16" s="62">
        <v>5.6375000000000002</v>
      </c>
      <c r="AP16" s="62">
        <v>5.59</v>
      </c>
      <c r="AQ16" s="62">
        <v>5.5</v>
      </c>
      <c r="AR16" s="62">
        <v>6</v>
      </c>
      <c r="AS16" s="62">
        <v>5.9</v>
      </c>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row>
    <row r="17" spans="1:254" s="34" customFormat="1" ht="16.5" thickTop="1" thickBot="1">
      <c r="A17" s="63" t="s">
        <v>421</v>
      </c>
      <c r="B17" s="64">
        <v>15</v>
      </c>
      <c r="C17" s="64">
        <v>6.1</v>
      </c>
      <c r="D17" s="64">
        <v>11.5</v>
      </c>
      <c r="E17" s="64">
        <v>14.2</v>
      </c>
      <c r="F17" s="64">
        <v>16</v>
      </c>
      <c r="G17" s="64">
        <v>19.899999999999999</v>
      </c>
      <c r="H17" s="64">
        <v>23.7</v>
      </c>
      <c r="I17" s="64">
        <v>29.7</v>
      </c>
      <c r="J17" s="64">
        <v>19</v>
      </c>
      <c r="K17" s="64">
        <v>23.6</v>
      </c>
      <c r="L17" s="64">
        <v>23.4</v>
      </c>
      <c r="M17" s="64">
        <v>24.3</v>
      </c>
      <c r="N17" s="64">
        <v>28.4</v>
      </c>
      <c r="O17" s="64">
        <v>30.5</v>
      </c>
      <c r="P17" s="64">
        <v>34.9</v>
      </c>
      <c r="Q17" s="64">
        <f t="shared" ref="Q17:AJ17" si="3">SUM(Q13:Q16)</f>
        <v>36.1</v>
      </c>
      <c r="R17" s="64">
        <f t="shared" si="3"/>
        <v>35.4</v>
      </c>
      <c r="S17" s="64">
        <f t="shared" si="3"/>
        <v>35.900000000000006</v>
      </c>
      <c r="T17" s="64">
        <f t="shared" si="3"/>
        <v>36.380000000000003</v>
      </c>
      <c r="U17" s="64">
        <f t="shared" si="3"/>
        <v>38.9</v>
      </c>
      <c r="V17" s="64">
        <f t="shared" si="3"/>
        <v>37.6</v>
      </c>
      <c r="W17" s="64">
        <f t="shared" si="3"/>
        <v>42.5</v>
      </c>
      <c r="X17" s="64">
        <f t="shared" si="3"/>
        <v>50.910000000000004</v>
      </c>
      <c r="Y17" s="64">
        <f t="shared" si="3"/>
        <v>52.555</v>
      </c>
      <c r="Z17" s="64">
        <f t="shared" si="3"/>
        <v>57.199999999999996</v>
      </c>
      <c r="AA17" s="64">
        <f t="shared" si="3"/>
        <v>57.92</v>
      </c>
      <c r="AB17" s="65">
        <f t="shared" si="3"/>
        <v>60.650000000000006</v>
      </c>
      <c r="AC17" s="65">
        <f t="shared" si="3"/>
        <v>60.265000000000001</v>
      </c>
      <c r="AD17" s="65">
        <f t="shared" si="3"/>
        <v>62.222499999999997</v>
      </c>
      <c r="AE17" s="65">
        <f t="shared" si="3"/>
        <v>64.27</v>
      </c>
      <c r="AF17" s="65">
        <f t="shared" si="3"/>
        <v>69.700987359999999</v>
      </c>
      <c r="AG17" s="65">
        <f t="shared" si="3"/>
        <v>74.265100779999997</v>
      </c>
      <c r="AH17" s="66">
        <f t="shared" si="3"/>
        <v>73.010000000000005</v>
      </c>
      <c r="AI17" s="66">
        <f t="shared" si="3"/>
        <v>78.5</v>
      </c>
      <c r="AJ17" s="66">
        <f t="shared" si="3"/>
        <v>90.3</v>
      </c>
      <c r="AK17" s="66">
        <f>SUM(AK13:AK16)</f>
        <v>84.865485499999991</v>
      </c>
      <c r="AL17" s="66">
        <f>SUM(AL13:AL16)</f>
        <v>88.185348320000003</v>
      </c>
      <c r="AM17" s="66">
        <f>SUM(AM13:AM16)</f>
        <v>85.2</v>
      </c>
      <c r="AN17" s="66">
        <v>89.876589085000006</v>
      </c>
      <c r="AO17" s="66">
        <v>89.905254220000003</v>
      </c>
      <c r="AP17" s="66">
        <v>89.579345000000004</v>
      </c>
      <c r="AQ17" s="66">
        <v>91</v>
      </c>
      <c r="AR17" s="66">
        <f t="shared" ref="AR17" si="4">SUM(AR13:AR16)</f>
        <v>93.600000000000009</v>
      </c>
      <c r="AS17" s="66">
        <f t="shared" ref="AS17" si="5">SUM(AS13:AS16)</f>
        <v>93.300000000000011</v>
      </c>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row>
    <row r="18" spans="1:254" s="68" customFormat="1" ht="17.25" thickBot="1">
      <c r="A18" s="47" t="s">
        <v>422</v>
      </c>
      <c r="B18" s="48">
        <f t="shared" ref="B18:AH18" si="6">B9+B11+B17</f>
        <v>17.3</v>
      </c>
      <c r="C18" s="48">
        <f t="shared" si="6"/>
        <v>8.3999999999999986</v>
      </c>
      <c r="D18" s="48">
        <f t="shared" si="6"/>
        <v>16.100000000000001</v>
      </c>
      <c r="E18" s="48">
        <f t="shared" si="6"/>
        <v>23.299999999999997</v>
      </c>
      <c r="F18" s="48">
        <f t="shared" si="6"/>
        <v>35.6</v>
      </c>
      <c r="G18" s="48">
        <f t="shared" si="6"/>
        <v>35.799999999999997</v>
      </c>
      <c r="H18" s="48">
        <f t="shared" si="6"/>
        <v>43.3</v>
      </c>
      <c r="I18" s="48">
        <f t="shared" si="6"/>
        <v>51.9</v>
      </c>
      <c r="J18" s="48">
        <f t="shared" si="6"/>
        <v>37.799999999999997</v>
      </c>
      <c r="K18" s="48">
        <f t="shared" si="6"/>
        <v>46.6</v>
      </c>
      <c r="L18" s="48">
        <f t="shared" si="6"/>
        <v>56.199999999999996</v>
      </c>
      <c r="M18" s="48">
        <f t="shared" si="6"/>
        <v>57.3</v>
      </c>
      <c r="N18" s="48">
        <f t="shared" si="6"/>
        <v>95.4</v>
      </c>
      <c r="O18" s="48">
        <f t="shared" si="6"/>
        <v>80.099999999999994</v>
      </c>
      <c r="P18" s="48">
        <f t="shared" si="6"/>
        <v>90.8</v>
      </c>
      <c r="Q18" s="48">
        <f t="shared" si="6"/>
        <v>107.5</v>
      </c>
      <c r="R18" s="48">
        <f t="shared" si="6"/>
        <v>103.9</v>
      </c>
      <c r="S18" s="48">
        <f t="shared" si="6"/>
        <v>118.10000000000001</v>
      </c>
      <c r="T18" s="48">
        <f t="shared" si="6"/>
        <v>141.28</v>
      </c>
      <c r="U18" s="48">
        <f t="shared" si="6"/>
        <v>147.1</v>
      </c>
      <c r="V18" s="48">
        <f t="shared" si="6"/>
        <v>145.80000000000001</v>
      </c>
      <c r="W18" s="48">
        <f t="shared" si="6"/>
        <v>146.5</v>
      </c>
      <c r="X18" s="48">
        <f t="shared" si="6"/>
        <v>195.10999999999999</v>
      </c>
      <c r="Y18" s="48">
        <f t="shared" si="6"/>
        <v>199.755</v>
      </c>
      <c r="Z18" s="48">
        <f t="shared" si="6"/>
        <v>202.9</v>
      </c>
      <c r="AA18" s="48">
        <f t="shared" si="6"/>
        <v>193.73000000000002</v>
      </c>
      <c r="AB18" s="49">
        <f t="shared" si="6"/>
        <v>198.55</v>
      </c>
      <c r="AC18" s="49">
        <f t="shared" si="6"/>
        <v>199.74700000000001</v>
      </c>
      <c r="AD18" s="49">
        <f t="shared" si="6"/>
        <v>211.11993393999995</v>
      </c>
      <c r="AE18" s="49">
        <f t="shared" si="6"/>
        <v>242.12944282999996</v>
      </c>
      <c r="AF18" s="49">
        <f t="shared" si="6"/>
        <v>269.28320039000005</v>
      </c>
      <c r="AG18" s="49">
        <f t="shared" si="6"/>
        <v>295.31872501999993</v>
      </c>
      <c r="AH18" s="50">
        <f t="shared" si="6"/>
        <v>321.94</v>
      </c>
      <c r="AI18" s="67">
        <f>AI9+AI10+AI17</f>
        <v>317.7</v>
      </c>
      <c r="AJ18" s="67">
        <f>AJ9+AJ10+AJ17</f>
        <v>322.40148199999999</v>
      </c>
      <c r="AK18" s="67">
        <f>AK9+AK10+AK17</f>
        <v>343.16651961999997</v>
      </c>
      <c r="AL18" s="67">
        <f>AL9+AL10+AL17</f>
        <v>346.34075089999999</v>
      </c>
      <c r="AM18" s="67">
        <f>AM9+AM10+AM17</f>
        <v>339.9</v>
      </c>
      <c r="AN18" s="67">
        <v>348.64765680500011</v>
      </c>
      <c r="AO18" s="67">
        <v>330.29548194</v>
      </c>
      <c r="AP18" s="67">
        <v>327.66055675000001</v>
      </c>
      <c r="AQ18" s="67">
        <v>344.6</v>
      </c>
      <c r="AR18" s="67">
        <f t="shared" ref="AR18:AS18" si="7">AR9+AR10+AR17</f>
        <v>343.23191873000002</v>
      </c>
      <c r="AS18" s="67">
        <f t="shared" si="7"/>
        <v>355.2</v>
      </c>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row>
    <row r="19" spans="1:254" s="34" customFormat="1" ht="15.75">
      <c r="A19" s="69" t="s">
        <v>423</v>
      </c>
      <c r="B19" s="52">
        <v>0</v>
      </c>
      <c r="C19" s="52">
        <v>0</v>
      </c>
      <c r="D19" s="52">
        <v>0</v>
      </c>
      <c r="E19" s="52">
        <v>0</v>
      </c>
      <c r="F19" s="52">
        <v>0</v>
      </c>
      <c r="G19" s="52">
        <v>0</v>
      </c>
      <c r="H19" s="52">
        <v>0</v>
      </c>
      <c r="I19" s="52">
        <v>0</v>
      </c>
      <c r="J19" s="52">
        <v>0</v>
      </c>
      <c r="K19" s="52">
        <v>0</v>
      </c>
      <c r="L19" s="52">
        <v>0</v>
      </c>
      <c r="M19" s="52">
        <v>0</v>
      </c>
      <c r="N19" s="52">
        <v>0</v>
      </c>
      <c r="O19" s="52">
        <v>0</v>
      </c>
      <c r="P19" s="52">
        <v>0</v>
      </c>
      <c r="Q19" s="52"/>
      <c r="R19" s="52"/>
      <c r="S19" s="52"/>
      <c r="T19" s="52"/>
      <c r="U19" s="52"/>
      <c r="V19" s="52"/>
      <c r="W19" s="52"/>
      <c r="X19" s="52"/>
      <c r="Y19" s="52"/>
      <c r="Z19" s="52"/>
      <c r="AA19" s="52"/>
      <c r="AB19" s="53"/>
      <c r="AC19" s="54"/>
      <c r="AD19" s="54"/>
      <c r="AE19" s="54"/>
      <c r="AF19" s="54"/>
      <c r="AG19" s="54"/>
      <c r="AH19" s="55"/>
      <c r="AI19" s="54"/>
      <c r="AJ19" s="54"/>
      <c r="AK19" s="54"/>
      <c r="AL19" s="54"/>
      <c r="AM19" s="54"/>
      <c r="AN19" s="54"/>
      <c r="AO19" s="54"/>
      <c r="AP19" s="54"/>
      <c r="AQ19" s="54"/>
      <c r="AR19" s="54"/>
      <c r="AS19" s="54"/>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row>
    <row r="20" spans="1:254" s="34" customFormat="1" ht="15">
      <c r="A20" s="70" t="s">
        <v>424</v>
      </c>
      <c r="B20" s="36">
        <v>15</v>
      </c>
      <c r="C20" s="36">
        <v>6.4</v>
      </c>
      <c r="D20" s="36">
        <v>9.1999999999999993</v>
      </c>
      <c r="E20" s="36">
        <v>12.1</v>
      </c>
      <c r="F20" s="36">
        <v>12.7</v>
      </c>
      <c r="G20" s="36">
        <v>15.3</v>
      </c>
      <c r="H20" s="36">
        <v>17.100000000000001</v>
      </c>
      <c r="I20" s="36">
        <v>22.2</v>
      </c>
      <c r="J20" s="36">
        <v>24.3</v>
      </c>
      <c r="K20" s="36">
        <v>24.5</v>
      </c>
      <c r="L20" s="36">
        <v>26</v>
      </c>
      <c r="M20" s="36">
        <v>29.2</v>
      </c>
      <c r="N20" s="36">
        <v>31.4</v>
      </c>
      <c r="O20" s="36">
        <v>40.6</v>
      </c>
      <c r="P20" s="36">
        <v>46.1</v>
      </c>
      <c r="Q20" s="36">
        <v>44.9</v>
      </c>
      <c r="R20" s="36">
        <v>51.1</v>
      </c>
      <c r="S20" s="36">
        <v>52.4</v>
      </c>
      <c r="T20" s="36">
        <v>48.9</v>
      </c>
      <c r="U20" s="36">
        <v>49.4</v>
      </c>
      <c r="V20" s="36">
        <v>48.4</v>
      </c>
      <c r="W20" s="36">
        <v>49.1</v>
      </c>
      <c r="X20" s="36">
        <v>48.5</v>
      </c>
      <c r="Y20" s="36">
        <v>49.9</v>
      </c>
      <c r="Z20" s="36">
        <v>53.3</v>
      </c>
      <c r="AA20" s="36">
        <v>56.4</v>
      </c>
      <c r="AB20" s="37">
        <v>53.4</v>
      </c>
      <c r="AC20" s="38">
        <v>76.009</v>
      </c>
      <c r="AD20" s="38">
        <v>76.900000000000006</v>
      </c>
      <c r="AE20" s="38">
        <v>78.7</v>
      </c>
      <c r="AF20" s="38">
        <v>80.530576881176245</v>
      </c>
      <c r="AG20" s="38">
        <v>79.209488511332921</v>
      </c>
      <c r="AH20" s="39">
        <v>80.599999999999994</v>
      </c>
      <c r="AI20" s="40">
        <v>89.1</v>
      </c>
      <c r="AJ20" s="40">
        <v>83.4</v>
      </c>
      <c r="AK20" s="40">
        <v>89.190742819737665</v>
      </c>
      <c r="AL20" s="40">
        <v>85.597791098136184</v>
      </c>
      <c r="AM20" s="40">
        <v>58.6</v>
      </c>
      <c r="AN20" s="40">
        <v>40.96293249063028</v>
      </c>
      <c r="AO20" s="40">
        <v>39.749498006875612</v>
      </c>
      <c r="AP20" s="40">
        <v>32.529644248456414</v>
      </c>
      <c r="AQ20" s="40">
        <v>29.3</v>
      </c>
      <c r="AR20" s="40">
        <v>29.4</v>
      </c>
      <c r="AS20" s="40">
        <v>30.3</v>
      </c>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row>
    <row r="21" spans="1:254" s="34" customFormat="1" ht="15">
      <c r="A21" s="70" t="s">
        <v>425</v>
      </c>
      <c r="B21" s="36">
        <v>0</v>
      </c>
      <c r="C21" s="36">
        <v>0</v>
      </c>
      <c r="D21" s="36">
        <v>0</v>
      </c>
      <c r="E21" s="36">
        <v>0</v>
      </c>
      <c r="F21" s="36">
        <v>0</v>
      </c>
      <c r="G21" s="36">
        <v>0.1</v>
      </c>
      <c r="H21" s="36">
        <v>0.5</v>
      </c>
      <c r="I21" s="36">
        <v>0.8</v>
      </c>
      <c r="J21" s="36">
        <v>1.1000000000000001</v>
      </c>
      <c r="K21" s="36">
        <v>1.7</v>
      </c>
      <c r="L21" s="36">
        <v>2.4</v>
      </c>
      <c r="M21" s="36">
        <v>3.6</v>
      </c>
      <c r="N21" s="36">
        <v>4.8</v>
      </c>
      <c r="O21" s="36">
        <v>5.5</v>
      </c>
      <c r="P21" s="36">
        <v>6.8</v>
      </c>
      <c r="Q21" s="36">
        <v>8.5</v>
      </c>
      <c r="R21" s="36">
        <v>10.6</v>
      </c>
      <c r="S21" s="36">
        <v>12.4</v>
      </c>
      <c r="T21" s="36">
        <v>14.1</v>
      </c>
      <c r="U21" s="36">
        <v>15.3</v>
      </c>
      <c r="V21" s="36">
        <v>16.100000000000001</v>
      </c>
      <c r="W21" s="36">
        <v>16.8</v>
      </c>
      <c r="X21" s="36">
        <v>17.2</v>
      </c>
      <c r="Y21" s="36">
        <v>17.399999999999999</v>
      </c>
      <c r="Z21" s="36">
        <v>17.5</v>
      </c>
      <c r="AA21" s="36">
        <v>17.399999999999999</v>
      </c>
      <c r="AB21" s="37">
        <v>17.399999999999999</v>
      </c>
      <c r="AC21" s="38">
        <v>22.885000000000002</v>
      </c>
      <c r="AD21" s="38">
        <v>24.4</v>
      </c>
      <c r="AE21" s="38">
        <v>24.6</v>
      </c>
      <c r="AF21" s="38">
        <v>24.957999999999998</v>
      </c>
      <c r="AG21" s="38">
        <v>28.347999999999999</v>
      </c>
      <c r="AH21" s="39">
        <v>30.2</v>
      </c>
      <c r="AI21" s="40">
        <v>35.700000000000003</v>
      </c>
      <c r="AJ21" s="40">
        <v>38.700000000000003</v>
      </c>
      <c r="AK21" s="40">
        <v>41.33590118</v>
      </c>
      <c r="AL21" s="40">
        <v>42.480182859999999</v>
      </c>
      <c r="AM21" s="40">
        <v>42.5</v>
      </c>
      <c r="AN21" s="40">
        <v>43.360067620000002</v>
      </c>
      <c r="AO21" s="40">
        <v>45.052117350000003</v>
      </c>
      <c r="AP21" s="40">
        <v>46.68507893999999</v>
      </c>
      <c r="AQ21" s="40">
        <v>47.4</v>
      </c>
      <c r="AR21" s="40">
        <v>47.6</v>
      </c>
      <c r="AS21" s="40">
        <v>54.9</v>
      </c>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row>
    <row r="22" spans="1:254" s="34" customFormat="1" ht="15">
      <c r="A22" s="71" t="s">
        <v>426</v>
      </c>
      <c r="B22" s="42">
        <v>9</v>
      </c>
      <c r="C22" s="42">
        <v>2.4</v>
      </c>
      <c r="D22" s="42">
        <v>3.2</v>
      </c>
      <c r="E22" s="42">
        <v>3.8</v>
      </c>
      <c r="F22" s="42">
        <v>3.9</v>
      </c>
      <c r="G22" s="42">
        <v>4.3</v>
      </c>
      <c r="H22" s="42">
        <v>4.5</v>
      </c>
      <c r="I22" s="42">
        <v>5.5</v>
      </c>
      <c r="J22" s="42">
        <v>5.6</v>
      </c>
      <c r="K22" s="42">
        <v>5.7</v>
      </c>
      <c r="L22" s="42">
        <v>5.9</v>
      </c>
      <c r="M22" s="42">
        <v>5.4</v>
      </c>
      <c r="N22" s="42">
        <v>5.7</v>
      </c>
      <c r="O22" s="42">
        <v>7.5</v>
      </c>
      <c r="P22" s="42">
        <v>8.4</v>
      </c>
      <c r="Q22" s="42">
        <v>10.199999999999999</v>
      </c>
      <c r="R22" s="42">
        <v>11.4</v>
      </c>
      <c r="S22" s="42">
        <v>11.5</v>
      </c>
      <c r="T22" s="42">
        <v>11.1</v>
      </c>
      <c r="U22" s="42">
        <v>11.4</v>
      </c>
      <c r="V22" s="42">
        <v>11.8</v>
      </c>
      <c r="W22" s="42">
        <v>12.3</v>
      </c>
      <c r="X22" s="42">
        <v>12.5</v>
      </c>
      <c r="Y22" s="42">
        <v>13.2</v>
      </c>
      <c r="Z22" s="42">
        <v>14.6</v>
      </c>
      <c r="AA22" s="42">
        <v>15.9</v>
      </c>
      <c r="AB22" s="37">
        <v>16.7</v>
      </c>
      <c r="AC22" s="38">
        <v>14.016</v>
      </c>
      <c r="AD22" s="38">
        <v>14.9</v>
      </c>
      <c r="AE22" s="38">
        <v>16.7</v>
      </c>
      <c r="AF22" s="38">
        <v>18.027533333333334</v>
      </c>
      <c r="AG22" s="38">
        <v>19.615093333333334</v>
      </c>
      <c r="AH22" s="39">
        <v>20.7</v>
      </c>
      <c r="AI22" s="40">
        <v>18.600000000000001</v>
      </c>
      <c r="AJ22" s="40">
        <v>19.2</v>
      </c>
      <c r="AK22" s="40">
        <v>20.052135293333333</v>
      </c>
      <c r="AL22" s="40">
        <v>20.139013176666666</v>
      </c>
      <c r="AM22" s="40">
        <v>20.3</v>
      </c>
      <c r="AN22" s="40">
        <v>20.750098586666667</v>
      </c>
      <c r="AO22" s="40">
        <v>21.025147253333333</v>
      </c>
      <c r="AP22" s="40">
        <v>21.130393066666663</v>
      </c>
      <c r="AQ22" s="40">
        <v>22</v>
      </c>
      <c r="AR22" s="40">
        <v>22</v>
      </c>
      <c r="AS22" s="40">
        <v>22.1</v>
      </c>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row>
    <row r="23" spans="1:254" s="51" customFormat="1" ht="17.25" thickBot="1">
      <c r="A23" s="72" t="s">
        <v>427</v>
      </c>
      <c r="B23" s="73">
        <f t="shared" ref="B23:AH23" si="8">SUM(B20:B22)</f>
        <v>24</v>
      </c>
      <c r="C23" s="73">
        <f t="shared" si="8"/>
        <v>8.8000000000000007</v>
      </c>
      <c r="D23" s="73">
        <f t="shared" si="8"/>
        <v>12.399999999999999</v>
      </c>
      <c r="E23" s="73">
        <f t="shared" si="8"/>
        <v>15.899999999999999</v>
      </c>
      <c r="F23" s="73">
        <f t="shared" si="8"/>
        <v>16.599999999999998</v>
      </c>
      <c r="G23" s="73">
        <f t="shared" si="8"/>
        <v>19.7</v>
      </c>
      <c r="H23" s="73">
        <f t="shared" si="8"/>
        <v>22.1</v>
      </c>
      <c r="I23" s="73">
        <f t="shared" si="8"/>
        <v>28.5</v>
      </c>
      <c r="J23" s="73">
        <f t="shared" si="8"/>
        <v>31</v>
      </c>
      <c r="K23" s="73">
        <f t="shared" si="8"/>
        <v>31.9</v>
      </c>
      <c r="L23" s="73">
        <f t="shared" si="8"/>
        <v>34.299999999999997</v>
      </c>
      <c r="M23" s="73">
        <f t="shared" si="8"/>
        <v>38.199999999999996</v>
      </c>
      <c r="N23" s="73">
        <f t="shared" si="8"/>
        <v>41.9</v>
      </c>
      <c r="O23" s="73">
        <f t="shared" si="8"/>
        <v>53.6</v>
      </c>
      <c r="P23" s="73">
        <f t="shared" si="8"/>
        <v>61.3</v>
      </c>
      <c r="Q23" s="73">
        <f t="shared" si="8"/>
        <v>63.599999999999994</v>
      </c>
      <c r="R23" s="73">
        <f t="shared" si="8"/>
        <v>73.100000000000009</v>
      </c>
      <c r="S23" s="73">
        <f t="shared" si="8"/>
        <v>76.3</v>
      </c>
      <c r="T23" s="73">
        <f t="shared" si="8"/>
        <v>74.099999999999994</v>
      </c>
      <c r="U23" s="73">
        <f t="shared" si="8"/>
        <v>76.100000000000009</v>
      </c>
      <c r="V23" s="73">
        <f t="shared" si="8"/>
        <v>76.3</v>
      </c>
      <c r="W23" s="73">
        <f t="shared" si="8"/>
        <v>78.2</v>
      </c>
      <c r="X23" s="73">
        <f t="shared" si="8"/>
        <v>78.2</v>
      </c>
      <c r="Y23" s="73">
        <f t="shared" si="8"/>
        <v>80.5</v>
      </c>
      <c r="Z23" s="73">
        <f t="shared" si="8"/>
        <v>85.399999999999991</v>
      </c>
      <c r="AA23" s="73">
        <f t="shared" si="8"/>
        <v>89.7</v>
      </c>
      <c r="AB23" s="74">
        <f t="shared" si="8"/>
        <v>87.5</v>
      </c>
      <c r="AC23" s="74">
        <f t="shared" si="8"/>
        <v>112.91000000000001</v>
      </c>
      <c r="AD23" s="74">
        <f t="shared" si="8"/>
        <v>116.20000000000002</v>
      </c>
      <c r="AE23" s="74">
        <f t="shared" si="8"/>
        <v>120.00000000000001</v>
      </c>
      <c r="AF23" s="74">
        <f t="shared" si="8"/>
        <v>123.51611021450958</v>
      </c>
      <c r="AG23" s="74">
        <f t="shared" si="8"/>
        <v>127.17258184466625</v>
      </c>
      <c r="AH23" s="75">
        <f t="shared" si="8"/>
        <v>131.5</v>
      </c>
      <c r="AI23" s="74">
        <f>SUM(AI20:AI22)</f>
        <v>143.4</v>
      </c>
      <c r="AJ23" s="74">
        <f>SUM(AJ20:AJ22)</f>
        <v>141.30000000000001</v>
      </c>
      <c r="AK23" s="74">
        <f>SUM(AK20:AK22)</f>
        <v>150.57877929307099</v>
      </c>
      <c r="AL23" s="74">
        <f>SUM(AL20:AL22)</f>
        <v>148.21698713480282</v>
      </c>
      <c r="AM23" s="74">
        <f>SUM(AM20:AM22)</f>
        <v>121.39999999999999</v>
      </c>
      <c r="AN23" s="74">
        <v>105.07309869729696</v>
      </c>
      <c r="AO23" s="74">
        <v>105.82676261020895</v>
      </c>
      <c r="AP23" s="74">
        <v>100.34511625512306</v>
      </c>
      <c r="AQ23" s="74">
        <v>98.7</v>
      </c>
      <c r="AR23" s="74">
        <f t="shared" ref="AR23:AS23" si="9">SUM(AR20:AR22)</f>
        <v>99</v>
      </c>
      <c r="AS23" s="74">
        <f t="shared" si="9"/>
        <v>107.30000000000001</v>
      </c>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row>
    <row r="24" spans="1:254" s="51" customFormat="1" ht="17.25" thickBot="1">
      <c r="A24" s="47" t="s">
        <v>428</v>
      </c>
      <c r="B24" s="48">
        <f t="shared" ref="B24:AI24" si="10">B18+B23</f>
        <v>41.3</v>
      </c>
      <c r="C24" s="48">
        <f t="shared" si="10"/>
        <v>17.2</v>
      </c>
      <c r="D24" s="48">
        <f t="shared" si="10"/>
        <v>28.5</v>
      </c>
      <c r="E24" s="48">
        <f t="shared" si="10"/>
        <v>39.199999999999996</v>
      </c>
      <c r="F24" s="48">
        <f t="shared" si="10"/>
        <v>52.2</v>
      </c>
      <c r="G24" s="48">
        <f t="shared" si="10"/>
        <v>55.5</v>
      </c>
      <c r="H24" s="48">
        <f t="shared" si="10"/>
        <v>65.400000000000006</v>
      </c>
      <c r="I24" s="48">
        <f t="shared" si="10"/>
        <v>80.400000000000006</v>
      </c>
      <c r="J24" s="48">
        <f t="shared" si="10"/>
        <v>68.8</v>
      </c>
      <c r="K24" s="48">
        <f t="shared" si="10"/>
        <v>78.5</v>
      </c>
      <c r="L24" s="48">
        <f t="shared" si="10"/>
        <v>90.5</v>
      </c>
      <c r="M24" s="48">
        <f t="shared" si="10"/>
        <v>95.5</v>
      </c>
      <c r="N24" s="48">
        <f t="shared" si="10"/>
        <v>137.30000000000001</v>
      </c>
      <c r="O24" s="48">
        <f t="shared" si="10"/>
        <v>133.69999999999999</v>
      </c>
      <c r="P24" s="48">
        <f t="shared" si="10"/>
        <v>152.1</v>
      </c>
      <c r="Q24" s="48">
        <f t="shared" si="10"/>
        <v>171.1</v>
      </c>
      <c r="R24" s="48">
        <f t="shared" si="10"/>
        <v>177</v>
      </c>
      <c r="S24" s="48">
        <f t="shared" si="10"/>
        <v>194.4</v>
      </c>
      <c r="T24" s="48">
        <f t="shared" si="10"/>
        <v>215.38</v>
      </c>
      <c r="U24" s="48">
        <f t="shared" si="10"/>
        <v>223.2</v>
      </c>
      <c r="V24" s="48">
        <f t="shared" si="10"/>
        <v>222.10000000000002</v>
      </c>
      <c r="W24" s="48">
        <f t="shared" si="10"/>
        <v>224.7</v>
      </c>
      <c r="X24" s="48">
        <f t="shared" si="10"/>
        <v>273.31</v>
      </c>
      <c r="Y24" s="48">
        <f t="shared" si="10"/>
        <v>280.255</v>
      </c>
      <c r="Z24" s="48">
        <f t="shared" si="10"/>
        <v>288.3</v>
      </c>
      <c r="AA24" s="48">
        <f t="shared" si="10"/>
        <v>283.43</v>
      </c>
      <c r="AB24" s="49">
        <f t="shared" si="10"/>
        <v>286.05</v>
      </c>
      <c r="AC24" s="49">
        <f t="shared" si="10"/>
        <v>312.65700000000004</v>
      </c>
      <c r="AD24" s="49">
        <f t="shared" si="10"/>
        <v>327.31993393999994</v>
      </c>
      <c r="AE24" s="49">
        <f t="shared" si="10"/>
        <v>362.12944282999996</v>
      </c>
      <c r="AF24" s="49">
        <f t="shared" si="10"/>
        <v>392.79931060450963</v>
      </c>
      <c r="AG24" s="49">
        <f t="shared" si="10"/>
        <v>422.49130686466617</v>
      </c>
      <c r="AH24" s="50">
        <f t="shared" si="10"/>
        <v>453.44</v>
      </c>
      <c r="AI24" s="50">
        <f t="shared" si="10"/>
        <v>461.1</v>
      </c>
      <c r="AJ24" s="50">
        <f>AJ18+AJ23</f>
        <v>463.701482</v>
      </c>
      <c r="AK24" s="50">
        <f>AK18+AK23</f>
        <v>493.745298913071</v>
      </c>
      <c r="AL24" s="50">
        <f>AL18+AL23</f>
        <v>494.55773803480281</v>
      </c>
      <c r="AM24" s="50">
        <f>AM18+AM23</f>
        <v>461.29999999999995</v>
      </c>
      <c r="AN24" s="50">
        <v>453.72075550229704</v>
      </c>
      <c r="AO24" s="50">
        <v>436.12224455020896</v>
      </c>
      <c r="AP24" s="50">
        <v>428.00567300512307</v>
      </c>
      <c r="AQ24" s="50">
        <v>443.3</v>
      </c>
      <c r="AR24" s="50">
        <f t="shared" ref="AR24:AS24" si="11">AR18+AR23</f>
        <v>442.23191873000002</v>
      </c>
      <c r="AS24" s="50">
        <f t="shared" si="11"/>
        <v>462.5</v>
      </c>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row>
    <row r="25" spans="1:254" s="51" customFormat="1" ht="16.5">
      <c r="A25" s="30" t="s">
        <v>429</v>
      </c>
      <c r="B25" s="76">
        <v>0</v>
      </c>
      <c r="C25" s="76">
        <v>0</v>
      </c>
      <c r="D25" s="76">
        <v>0</v>
      </c>
      <c r="E25" s="76">
        <v>0</v>
      </c>
      <c r="F25" s="76">
        <v>0</v>
      </c>
      <c r="G25" s="76">
        <v>0</v>
      </c>
      <c r="H25" s="76">
        <v>0</v>
      </c>
      <c r="I25" s="76">
        <v>0</v>
      </c>
      <c r="J25" s="76">
        <v>0</v>
      </c>
      <c r="K25" s="76">
        <v>0</v>
      </c>
      <c r="L25" s="76">
        <v>0</v>
      </c>
      <c r="M25" s="76">
        <v>0</v>
      </c>
      <c r="N25" s="76">
        <v>0</v>
      </c>
      <c r="O25" s="76">
        <v>0</v>
      </c>
      <c r="P25" s="76">
        <v>0</v>
      </c>
      <c r="Q25" s="76"/>
      <c r="R25" s="76"/>
      <c r="S25" s="76"/>
      <c r="T25" s="76"/>
      <c r="U25" s="76"/>
      <c r="V25" s="76"/>
      <c r="W25" s="76"/>
      <c r="X25" s="76"/>
      <c r="Y25" s="76"/>
      <c r="Z25" s="76"/>
      <c r="AA25" s="76"/>
      <c r="AB25" s="77"/>
      <c r="AC25" s="33"/>
      <c r="AD25" s="33"/>
      <c r="AE25" s="33"/>
      <c r="AF25" s="33"/>
      <c r="AG25" s="33"/>
      <c r="AH25" s="57"/>
      <c r="AI25" s="33"/>
      <c r="AJ25" s="33"/>
      <c r="AK25" s="33"/>
      <c r="AL25" s="33"/>
      <c r="AM25" s="33"/>
      <c r="AN25" s="33"/>
      <c r="AO25" s="33"/>
      <c r="AP25" s="33"/>
      <c r="AQ25" s="33"/>
      <c r="AR25" s="33"/>
      <c r="AS25" s="33"/>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row>
    <row r="26" spans="1:254" s="51" customFormat="1" ht="16.5">
      <c r="A26" s="56" t="s">
        <v>476</v>
      </c>
      <c r="B26" s="36">
        <v>0</v>
      </c>
      <c r="C26" s="36">
        <v>3</v>
      </c>
      <c r="D26" s="36">
        <v>14</v>
      </c>
      <c r="E26" s="36">
        <v>1</v>
      </c>
      <c r="F26" s="36">
        <v>8</v>
      </c>
      <c r="G26" s="36">
        <v>27</v>
      </c>
      <c r="H26" s="36">
        <v>19</v>
      </c>
      <c r="I26" s="36">
        <v>9</v>
      </c>
      <c r="J26" s="36">
        <v>10</v>
      </c>
      <c r="K26" s="36">
        <v>15</v>
      </c>
      <c r="L26" s="36">
        <v>15</v>
      </c>
      <c r="M26" s="36">
        <v>15</v>
      </c>
      <c r="N26" s="36">
        <v>23</v>
      </c>
      <c r="O26" s="36">
        <v>45</v>
      </c>
      <c r="P26" s="36">
        <v>62</v>
      </c>
      <c r="Q26" s="36">
        <v>7.1</v>
      </c>
      <c r="R26" s="36">
        <v>81.7</v>
      </c>
      <c r="S26" s="36">
        <v>107.8</v>
      </c>
      <c r="T26" s="36">
        <v>116.5</v>
      </c>
      <c r="U26" s="36">
        <v>197.8</v>
      </c>
      <c r="V26" s="36">
        <v>193.1</v>
      </c>
      <c r="W26" s="36">
        <v>115.9</v>
      </c>
      <c r="X26" s="36">
        <v>12.6</v>
      </c>
      <c r="Y26" s="36">
        <v>79.2</v>
      </c>
      <c r="Z26" s="36">
        <v>21.7</v>
      </c>
      <c r="AA26" s="36">
        <v>182.1</v>
      </c>
      <c r="AB26" s="37">
        <v>397.43809968000011</v>
      </c>
      <c r="AC26" s="38">
        <v>282.625</v>
      </c>
      <c r="AD26" s="38">
        <v>273.51942685714278</v>
      </c>
      <c r="AE26" s="38">
        <v>142.81399999999999</v>
      </c>
      <c r="AF26" s="38">
        <v>99.430963576774104</v>
      </c>
      <c r="AG26" s="38">
        <v>156.68200350000001</v>
      </c>
      <c r="AH26" s="39">
        <v>152.19999999999999</v>
      </c>
      <c r="AI26" s="40">
        <v>135.50800000000001</v>
      </c>
      <c r="AJ26" s="40">
        <v>122.74434447903229</v>
      </c>
      <c r="AK26" s="40">
        <v>195.79544710838707</v>
      </c>
      <c r="AL26" s="40">
        <v>76.641885441290313</v>
      </c>
      <c r="AM26" s="40">
        <v>9.6</v>
      </c>
      <c r="AN26" s="40">
        <v>2.9</v>
      </c>
      <c r="AO26" s="40">
        <v>174.36280763741945</v>
      </c>
      <c r="AP26" s="40">
        <v>33.426027722903228</v>
      </c>
      <c r="AQ26" s="40">
        <v>190.6</v>
      </c>
      <c r="AR26" s="40">
        <v>251.92</v>
      </c>
      <c r="AS26" s="40">
        <v>89.3</v>
      </c>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row>
    <row r="27" spans="1:254" s="34" customFormat="1" ht="15.75" thickBot="1">
      <c r="A27" s="56" t="s">
        <v>430</v>
      </c>
      <c r="B27" s="42">
        <v>0</v>
      </c>
      <c r="C27" s="42">
        <v>0</v>
      </c>
      <c r="D27" s="42">
        <v>0</v>
      </c>
      <c r="E27" s="42">
        <v>0</v>
      </c>
      <c r="F27" s="42">
        <v>12</v>
      </c>
      <c r="G27" s="42">
        <v>17</v>
      </c>
      <c r="H27" s="42">
        <v>74</v>
      </c>
      <c r="I27" s="42">
        <v>11</v>
      </c>
      <c r="J27" s="42">
        <v>40</v>
      </c>
      <c r="K27" s="42">
        <v>40</v>
      </c>
      <c r="L27" s="42">
        <v>40</v>
      </c>
      <c r="M27" s="42">
        <v>40</v>
      </c>
      <c r="N27" s="42">
        <v>59</v>
      </c>
      <c r="O27" s="42">
        <v>104</v>
      </c>
      <c r="P27" s="78">
        <v>111.7</v>
      </c>
      <c r="Q27" s="78">
        <v>63.5</v>
      </c>
      <c r="R27" s="78">
        <v>0</v>
      </c>
      <c r="S27" s="78">
        <v>0</v>
      </c>
      <c r="T27" s="78">
        <v>5.4</v>
      </c>
      <c r="U27" s="78">
        <v>47.6</v>
      </c>
      <c r="V27" s="78">
        <v>64.8</v>
      </c>
      <c r="W27" s="78">
        <v>1389.6</v>
      </c>
      <c r="X27" s="78">
        <v>147.80000000000001</v>
      </c>
      <c r="Y27" s="78">
        <v>171.1</v>
      </c>
      <c r="Z27" s="78">
        <v>191</v>
      </c>
      <c r="AA27" s="78">
        <v>110.8</v>
      </c>
      <c r="AB27" s="43">
        <v>168.17764031279995</v>
      </c>
      <c r="AC27" s="59">
        <v>120.69</v>
      </c>
      <c r="AD27" s="59">
        <v>274.94753118857147</v>
      </c>
      <c r="AE27" s="59">
        <v>240.31142110419358</v>
      </c>
      <c r="AF27" s="59">
        <v>310.06640616322585</v>
      </c>
      <c r="AG27" s="59">
        <v>70.690476160000003</v>
      </c>
      <c r="AH27" s="60">
        <v>38.450000000000003</v>
      </c>
      <c r="AI27" s="79">
        <v>85.804000000000002</v>
      </c>
      <c r="AJ27" s="79">
        <v>196.15177862000002</v>
      </c>
      <c r="AK27" s="79">
        <v>67.48132308645161</v>
      </c>
      <c r="AL27" s="79">
        <v>50.291036205161291</v>
      </c>
      <c r="AM27" s="79">
        <v>-20.536000000000001</v>
      </c>
      <c r="AN27" s="79">
        <v>24.260660996129033</v>
      </c>
      <c r="AO27" s="79">
        <v>177.62201441999997</v>
      </c>
      <c r="AP27" s="79">
        <v>150.01999826999997</v>
      </c>
      <c r="AQ27" s="79">
        <v>110.6</v>
      </c>
      <c r="AR27" s="79">
        <v>237.9</v>
      </c>
      <c r="AS27" s="79">
        <v>879.3</v>
      </c>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row>
    <row r="28" spans="1:254" s="51" customFormat="1" ht="18" thickTop="1" thickBot="1">
      <c r="A28" s="80" t="s">
        <v>431</v>
      </c>
      <c r="B28" s="81">
        <f t="shared" ref="B28:AL28" si="12">B26+B27</f>
        <v>0</v>
      </c>
      <c r="C28" s="81">
        <f t="shared" si="12"/>
        <v>3</v>
      </c>
      <c r="D28" s="81">
        <f t="shared" si="12"/>
        <v>14</v>
      </c>
      <c r="E28" s="81">
        <f t="shared" si="12"/>
        <v>1</v>
      </c>
      <c r="F28" s="81">
        <f t="shared" si="12"/>
        <v>20</v>
      </c>
      <c r="G28" s="81">
        <f t="shared" si="12"/>
        <v>44</v>
      </c>
      <c r="H28" s="81">
        <f t="shared" si="12"/>
        <v>93</v>
      </c>
      <c r="I28" s="81">
        <f t="shared" si="12"/>
        <v>20</v>
      </c>
      <c r="J28" s="81">
        <f t="shared" si="12"/>
        <v>50</v>
      </c>
      <c r="K28" s="81">
        <f t="shared" si="12"/>
        <v>55</v>
      </c>
      <c r="L28" s="81">
        <f t="shared" si="12"/>
        <v>55</v>
      </c>
      <c r="M28" s="81">
        <f t="shared" si="12"/>
        <v>55</v>
      </c>
      <c r="N28" s="81">
        <f t="shared" si="12"/>
        <v>82</v>
      </c>
      <c r="O28" s="81">
        <f t="shared" si="12"/>
        <v>149</v>
      </c>
      <c r="P28" s="81">
        <f t="shared" si="12"/>
        <v>173.7</v>
      </c>
      <c r="Q28" s="81">
        <f t="shared" si="12"/>
        <v>70.599999999999994</v>
      </c>
      <c r="R28" s="81">
        <f t="shared" si="12"/>
        <v>81.7</v>
      </c>
      <c r="S28" s="81">
        <f t="shared" si="12"/>
        <v>107.8</v>
      </c>
      <c r="T28" s="81">
        <f t="shared" si="12"/>
        <v>121.9</v>
      </c>
      <c r="U28" s="81">
        <f t="shared" si="12"/>
        <v>245.4</v>
      </c>
      <c r="V28" s="81">
        <f t="shared" si="12"/>
        <v>257.89999999999998</v>
      </c>
      <c r="W28" s="81">
        <f t="shared" si="12"/>
        <v>1505.5</v>
      </c>
      <c r="X28" s="81">
        <f t="shared" si="12"/>
        <v>160.4</v>
      </c>
      <c r="Y28" s="81">
        <f t="shared" si="12"/>
        <v>250.3</v>
      </c>
      <c r="Z28" s="81">
        <f t="shared" si="12"/>
        <v>212.7</v>
      </c>
      <c r="AA28" s="81">
        <f t="shared" si="12"/>
        <v>292.89999999999998</v>
      </c>
      <c r="AB28" s="82">
        <f t="shared" si="12"/>
        <v>565.61573999280006</v>
      </c>
      <c r="AC28" s="82">
        <f t="shared" si="12"/>
        <v>403.315</v>
      </c>
      <c r="AD28" s="82">
        <f t="shared" si="12"/>
        <v>548.46695804571425</v>
      </c>
      <c r="AE28" s="82">
        <f t="shared" si="12"/>
        <v>383.12542110419361</v>
      </c>
      <c r="AF28" s="82">
        <f t="shared" si="12"/>
        <v>409.49736973999995</v>
      </c>
      <c r="AG28" s="82">
        <f t="shared" si="12"/>
        <v>227.37247966000001</v>
      </c>
      <c r="AH28" s="83">
        <f t="shared" si="12"/>
        <v>190.64999999999998</v>
      </c>
      <c r="AI28" s="83">
        <f t="shared" si="12"/>
        <v>221.31200000000001</v>
      </c>
      <c r="AJ28" s="83">
        <f t="shared" si="12"/>
        <v>318.89612309903231</v>
      </c>
      <c r="AK28" s="83">
        <f t="shared" si="12"/>
        <v>263.27677019483866</v>
      </c>
      <c r="AL28" s="83">
        <f t="shared" si="12"/>
        <v>126.9329216464516</v>
      </c>
      <c r="AM28" s="83">
        <f>AM26+AM27</f>
        <v>-10.936000000000002</v>
      </c>
      <c r="AN28" s="83">
        <v>27.160660996129032</v>
      </c>
      <c r="AO28" s="83">
        <v>351.98482205741942</v>
      </c>
      <c r="AP28" s="83">
        <v>183.4460259929032</v>
      </c>
      <c r="AQ28" s="83">
        <v>301.2</v>
      </c>
      <c r="AR28" s="83">
        <f t="shared" ref="AR28:AS28" si="13">AR26+AR27</f>
        <v>489.82</v>
      </c>
      <c r="AS28" s="83">
        <f t="shared" si="13"/>
        <v>968.59999999999991</v>
      </c>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row>
    <row r="29" spans="1:254" s="51" customFormat="1" ht="17.25" thickBot="1">
      <c r="A29" s="84" t="s">
        <v>432</v>
      </c>
      <c r="B29" s="85">
        <f t="shared" ref="B29:AI29" si="14">B24+B28</f>
        <v>41.3</v>
      </c>
      <c r="C29" s="85">
        <f t="shared" si="14"/>
        <v>20.2</v>
      </c>
      <c r="D29" s="85">
        <f t="shared" si="14"/>
        <v>42.5</v>
      </c>
      <c r="E29" s="85">
        <f t="shared" si="14"/>
        <v>40.199999999999996</v>
      </c>
      <c r="F29" s="85">
        <f t="shared" si="14"/>
        <v>72.2</v>
      </c>
      <c r="G29" s="85">
        <f t="shared" si="14"/>
        <v>99.5</v>
      </c>
      <c r="H29" s="85">
        <f t="shared" si="14"/>
        <v>158.4</v>
      </c>
      <c r="I29" s="85">
        <f t="shared" si="14"/>
        <v>100.4</v>
      </c>
      <c r="J29" s="85">
        <f t="shared" si="14"/>
        <v>118.8</v>
      </c>
      <c r="K29" s="85">
        <f t="shared" si="14"/>
        <v>133.5</v>
      </c>
      <c r="L29" s="85">
        <f t="shared" si="14"/>
        <v>145.5</v>
      </c>
      <c r="M29" s="85">
        <f t="shared" si="14"/>
        <v>150.5</v>
      </c>
      <c r="N29" s="85">
        <f t="shared" si="14"/>
        <v>219.3</v>
      </c>
      <c r="O29" s="85">
        <f t="shared" si="14"/>
        <v>282.7</v>
      </c>
      <c r="P29" s="85">
        <f t="shared" si="14"/>
        <v>325.79999999999995</v>
      </c>
      <c r="Q29" s="85">
        <f t="shared" si="14"/>
        <v>241.7</v>
      </c>
      <c r="R29" s="85">
        <f t="shared" si="14"/>
        <v>258.7</v>
      </c>
      <c r="S29" s="85">
        <f t="shared" si="14"/>
        <v>302.2</v>
      </c>
      <c r="T29" s="85">
        <f t="shared" si="14"/>
        <v>337.28</v>
      </c>
      <c r="U29" s="85">
        <f t="shared" si="14"/>
        <v>468.6</v>
      </c>
      <c r="V29" s="85">
        <f t="shared" si="14"/>
        <v>480</v>
      </c>
      <c r="W29" s="85">
        <f t="shared" si="14"/>
        <v>1730.2</v>
      </c>
      <c r="X29" s="85">
        <f t="shared" si="14"/>
        <v>433.71000000000004</v>
      </c>
      <c r="Y29" s="85">
        <f t="shared" si="14"/>
        <v>530.55500000000006</v>
      </c>
      <c r="Z29" s="85">
        <f t="shared" si="14"/>
        <v>501</v>
      </c>
      <c r="AA29" s="85">
        <f t="shared" si="14"/>
        <v>576.32999999999993</v>
      </c>
      <c r="AB29" s="86">
        <f t="shared" si="14"/>
        <v>851.66573999280013</v>
      </c>
      <c r="AC29" s="87">
        <f t="shared" si="14"/>
        <v>715.97199999999998</v>
      </c>
      <c r="AD29" s="87">
        <f t="shared" si="14"/>
        <v>875.78689198571419</v>
      </c>
      <c r="AE29" s="87">
        <f t="shared" si="14"/>
        <v>745.25486393419351</v>
      </c>
      <c r="AF29" s="87">
        <f t="shared" si="14"/>
        <v>802.29668034450958</v>
      </c>
      <c r="AG29" s="87">
        <f t="shared" si="14"/>
        <v>649.86378652466624</v>
      </c>
      <c r="AH29" s="88">
        <f t="shared" si="14"/>
        <v>644.08999999999992</v>
      </c>
      <c r="AI29" s="89">
        <f t="shared" si="14"/>
        <v>682.41200000000003</v>
      </c>
      <c r="AJ29" s="89">
        <f>AJ24+AJ28</f>
        <v>782.59760509903231</v>
      </c>
      <c r="AK29" s="89">
        <f>AK24+AK28</f>
        <v>757.0220691079096</v>
      </c>
      <c r="AL29" s="89">
        <f>AL24+AL28</f>
        <v>621.49065968125444</v>
      </c>
      <c r="AM29" s="89">
        <f>AM24+AM28</f>
        <v>450.36399999999998</v>
      </c>
      <c r="AN29" s="89">
        <v>480.88141649842606</v>
      </c>
      <c r="AO29" s="89">
        <v>788.10706660762844</v>
      </c>
      <c r="AP29" s="89">
        <v>611.45169899802625</v>
      </c>
      <c r="AQ29" s="89">
        <v>744.5</v>
      </c>
      <c r="AR29" s="89">
        <f t="shared" ref="AR29:AS29" si="15">AR24+AR28</f>
        <v>932.05191873000001</v>
      </c>
      <c r="AS29" s="89">
        <f t="shared" si="15"/>
        <v>1431.1</v>
      </c>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row>
    <row r="30" spans="1:254" s="51" customFormat="1" ht="16.5">
      <c r="A30" s="90" t="s">
        <v>433</v>
      </c>
      <c r="B30" s="91">
        <v>0</v>
      </c>
      <c r="C30" s="91">
        <v>0</v>
      </c>
      <c r="D30" s="91">
        <v>0</v>
      </c>
      <c r="E30" s="91">
        <v>0</v>
      </c>
      <c r="F30" s="91">
        <v>0</v>
      </c>
      <c r="G30" s="91">
        <v>0</v>
      </c>
      <c r="H30" s="91">
        <v>0</v>
      </c>
      <c r="I30" s="91">
        <v>0</v>
      </c>
      <c r="J30" s="91">
        <v>0</v>
      </c>
      <c r="K30" s="91">
        <v>0</v>
      </c>
      <c r="L30" s="91">
        <v>0</v>
      </c>
      <c r="M30" s="91">
        <v>0</v>
      </c>
      <c r="N30" s="91">
        <v>0</v>
      </c>
      <c r="O30" s="91">
        <v>0</v>
      </c>
      <c r="P30" s="91">
        <v>0</v>
      </c>
      <c r="Q30" s="91"/>
      <c r="R30" s="91"/>
      <c r="S30" s="91"/>
      <c r="T30" s="91"/>
      <c r="U30" s="91"/>
      <c r="V30" s="91"/>
      <c r="W30" s="91"/>
      <c r="X30" s="91"/>
      <c r="Y30" s="91"/>
      <c r="Z30" s="91"/>
      <c r="AA30" s="91"/>
      <c r="AB30" s="77"/>
      <c r="AC30" s="92"/>
      <c r="AD30" s="92"/>
      <c r="AE30" s="92"/>
      <c r="AF30" s="92"/>
      <c r="AG30" s="92"/>
      <c r="AH30" s="93"/>
      <c r="AI30" s="92"/>
      <c r="AJ30" s="92"/>
      <c r="AK30" s="92"/>
      <c r="AL30" s="92"/>
      <c r="AM30" s="92"/>
      <c r="AN30" s="92"/>
      <c r="AO30" s="92"/>
      <c r="AP30" s="92"/>
      <c r="AQ30" s="92"/>
      <c r="AR30" s="92"/>
      <c r="AS30" s="92"/>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row>
    <row r="31" spans="1:254" s="34" customFormat="1" ht="15">
      <c r="A31" s="35" t="s">
        <v>434</v>
      </c>
      <c r="B31" s="36">
        <v>0</v>
      </c>
      <c r="C31" s="36">
        <v>0</v>
      </c>
      <c r="D31" s="36">
        <v>0</v>
      </c>
      <c r="E31" s="36">
        <v>0</v>
      </c>
      <c r="F31" s="36">
        <v>0</v>
      </c>
      <c r="G31" s="36">
        <v>0</v>
      </c>
      <c r="H31" s="36">
        <v>0</v>
      </c>
      <c r="I31" s="36">
        <v>0</v>
      </c>
      <c r="J31" s="36">
        <v>0</v>
      </c>
      <c r="K31" s="36">
        <v>0</v>
      </c>
      <c r="L31" s="36">
        <v>0</v>
      </c>
      <c r="M31" s="36">
        <v>0</v>
      </c>
      <c r="N31" s="36">
        <v>0</v>
      </c>
      <c r="O31" s="36">
        <v>0</v>
      </c>
      <c r="P31" s="36">
        <v>0</v>
      </c>
      <c r="Q31" s="36">
        <v>-45.2</v>
      </c>
      <c r="R31" s="36">
        <v>-25.5</v>
      </c>
      <c r="S31" s="36">
        <v>-29.7</v>
      </c>
      <c r="T31" s="36">
        <v>-35.700000000000003</v>
      </c>
      <c r="U31" s="36">
        <v>-46</v>
      </c>
      <c r="V31" s="36">
        <v>-50.4</v>
      </c>
      <c r="W31" s="36">
        <v>-336.6</v>
      </c>
      <c r="X31" s="36">
        <v>-66.400000000000006</v>
      </c>
      <c r="Y31" s="36">
        <v>-73.599999999999994</v>
      </c>
      <c r="Z31" s="36">
        <v>-77</v>
      </c>
      <c r="AA31" s="36">
        <v>-57.7</v>
      </c>
      <c r="AB31" s="37">
        <v>-76.352833301624401</v>
      </c>
      <c r="AC31" s="38">
        <v>-66.099999999999994</v>
      </c>
      <c r="AD31" s="38">
        <v>-100.50973003828143</v>
      </c>
      <c r="AE31" s="38">
        <v>-99.498658511615204</v>
      </c>
      <c r="AF31" s="38">
        <v>-122.842830841389</v>
      </c>
      <c r="AG31" s="38">
        <v>-85.34922832657</v>
      </c>
      <c r="AH31" s="94">
        <f>-(AH4+AH5+AH9+AH27)*0.223</f>
        <v>-76.981896231000007</v>
      </c>
      <c r="AI31" s="38">
        <f>-(AI4+AI5+AI9+AI10+AI27)*0.223</f>
        <v>-84.094192000000007</v>
      </c>
      <c r="AJ31" s="38">
        <f>-(AJ4+AJ5+AJ9+AJ10+AJ27)*0.223</f>
        <v>-103.85257379362</v>
      </c>
      <c r="AK31" s="38">
        <f>-(AK4+AK5+AK9+AK10+AK27)*0.223</f>
        <v>-77.718258299588697</v>
      </c>
      <c r="AL31" s="38">
        <f>-(AL4+AL5+AL9+AL10+AL27)*0.223</f>
        <v>-72.627647443790963</v>
      </c>
      <c r="AM31" s="38">
        <f>-(AM4+AM5+AM9+AM10+AM27)*0.223</f>
        <v>-53.734971999999999</v>
      </c>
      <c r="AN31" s="38">
        <v>-70.129514034696797</v>
      </c>
      <c r="AO31" s="38">
        <v>-98.195331043509995</v>
      </c>
      <c r="AP31" s="38">
        <v>-95.507757760520008</v>
      </c>
      <c r="AQ31" s="38">
        <v>-90.560300000000012</v>
      </c>
      <c r="AR31" s="38">
        <f t="shared" ref="AR31" si="16">-(AR4+AR5+AR9+AR10+AR27)*0.223</f>
        <v>-112.31422281820001</v>
      </c>
      <c r="AS31" s="38">
        <f>-(AS4+AS5+AS9+AS10+AS27)*0.223</f>
        <v>-257.74340000000001</v>
      </c>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row>
    <row r="32" spans="1:254" s="34" customFormat="1" ht="15.75" thickBot="1">
      <c r="A32" s="249" t="s">
        <v>435</v>
      </c>
      <c r="B32" s="42">
        <v>0</v>
      </c>
      <c r="C32" s="42">
        <v>0</v>
      </c>
      <c r="D32" s="42">
        <v>0</v>
      </c>
      <c r="E32" s="42">
        <v>0</v>
      </c>
      <c r="F32" s="42">
        <v>0</v>
      </c>
      <c r="G32" s="42">
        <v>0</v>
      </c>
      <c r="H32" s="42">
        <v>0</v>
      </c>
      <c r="I32" s="42">
        <v>0</v>
      </c>
      <c r="J32" s="42">
        <v>0</v>
      </c>
      <c r="K32" s="42">
        <v>0</v>
      </c>
      <c r="L32" s="42">
        <v>0</v>
      </c>
      <c r="M32" s="42">
        <v>0</v>
      </c>
      <c r="N32" s="42">
        <v>0</v>
      </c>
      <c r="O32" s="42">
        <v>0</v>
      </c>
      <c r="P32" s="42">
        <v>0</v>
      </c>
      <c r="Q32" s="42">
        <v>0</v>
      </c>
      <c r="R32" s="42">
        <v>0</v>
      </c>
      <c r="S32" s="42">
        <v>0</v>
      </c>
      <c r="T32" s="42">
        <v>0</v>
      </c>
      <c r="U32" s="42">
        <v>0</v>
      </c>
      <c r="V32" s="42">
        <v>0</v>
      </c>
      <c r="W32" s="42">
        <v>-246.5</v>
      </c>
      <c r="X32" s="42">
        <v>0</v>
      </c>
      <c r="Y32" s="42">
        <v>-78.7</v>
      </c>
      <c r="Z32" s="42">
        <v>0</v>
      </c>
      <c r="AA32" s="42">
        <v>0</v>
      </c>
      <c r="AB32" s="95">
        <v>0</v>
      </c>
      <c r="AC32" s="95">
        <v>0</v>
      </c>
      <c r="AD32" s="95">
        <v>0</v>
      </c>
      <c r="AE32" s="95">
        <v>0</v>
      </c>
      <c r="AF32" s="95">
        <v>0</v>
      </c>
      <c r="AG32" s="95">
        <v>0</v>
      </c>
      <c r="AH32" s="96">
        <v>0</v>
      </c>
      <c r="AI32" s="95">
        <v>0</v>
      </c>
      <c r="AJ32" s="95">
        <v>0</v>
      </c>
      <c r="AK32" s="95">
        <v>0</v>
      </c>
      <c r="AL32" s="95">
        <v>0</v>
      </c>
      <c r="AM32" s="95">
        <v>0</v>
      </c>
      <c r="AN32" s="95">
        <v>0</v>
      </c>
      <c r="AO32" s="95">
        <v>0</v>
      </c>
      <c r="AP32" s="95">
        <v>0</v>
      </c>
      <c r="AQ32" s="95">
        <v>0</v>
      </c>
      <c r="AR32" s="95"/>
      <c r="AS32" s="95">
        <v>0</v>
      </c>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row>
    <row r="33" spans="1:254" s="51" customFormat="1" ht="17.25" thickBot="1">
      <c r="A33" s="97" t="s">
        <v>436</v>
      </c>
      <c r="B33" s="48">
        <f t="shared" ref="B33:AH33" si="17">SUM(B31:B32)</f>
        <v>0</v>
      </c>
      <c r="C33" s="48">
        <f t="shared" si="17"/>
        <v>0</v>
      </c>
      <c r="D33" s="48">
        <f t="shared" si="17"/>
        <v>0</v>
      </c>
      <c r="E33" s="48">
        <f t="shared" si="17"/>
        <v>0</v>
      </c>
      <c r="F33" s="48">
        <f t="shared" si="17"/>
        <v>0</v>
      </c>
      <c r="G33" s="48">
        <f t="shared" si="17"/>
        <v>0</v>
      </c>
      <c r="H33" s="48">
        <f t="shared" si="17"/>
        <v>0</v>
      </c>
      <c r="I33" s="48">
        <f t="shared" si="17"/>
        <v>0</v>
      </c>
      <c r="J33" s="48">
        <f t="shared" si="17"/>
        <v>0</v>
      </c>
      <c r="K33" s="48">
        <f t="shared" si="17"/>
        <v>0</v>
      </c>
      <c r="L33" s="48">
        <f t="shared" si="17"/>
        <v>0</v>
      </c>
      <c r="M33" s="48">
        <f t="shared" si="17"/>
        <v>0</v>
      </c>
      <c r="N33" s="48">
        <f t="shared" si="17"/>
        <v>0</v>
      </c>
      <c r="O33" s="48">
        <f t="shared" si="17"/>
        <v>0</v>
      </c>
      <c r="P33" s="48">
        <f t="shared" si="17"/>
        <v>0</v>
      </c>
      <c r="Q33" s="48">
        <f t="shared" si="17"/>
        <v>-45.2</v>
      </c>
      <c r="R33" s="48">
        <f t="shared" si="17"/>
        <v>-25.5</v>
      </c>
      <c r="S33" s="48">
        <f t="shared" si="17"/>
        <v>-29.7</v>
      </c>
      <c r="T33" s="48">
        <f t="shared" si="17"/>
        <v>-35.700000000000003</v>
      </c>
      <c r="U33" s="48">
        <f t="shared" si="17"/>
        <v>-46</v>
      </c>
      <c r="V33" s="48">
        <f t="shared" si="17"/>
        <v>-50.4</v>
      </c>
      <c r="W33" s="48">
        <f t="shared" si="17"/>
        <v>-583.1</v>
      </c>
      <c r="X33" s="48">
        <f t="shared" si="17"/>
        <v>-66.400000000000006</v>
      </c>
      <c r="Y33" s="48">
        <f t="shared" si="17"/>
        <v>-152.30000000000001</v>
      </c>
      <c r="Z33" s="48">
        <f t="shared" si="17"/>
        <v>-77</v>
      </c>
      <c r="AA33" s="48">
        <f t="shared" si="17"/>
        <v>-57.7</v>
      </c>
      <c r="AB33" s="98">
        <f t="shared" si="17"/>
        <v>-76.352833301624401</v>
      </c>
      <c r="AC33" s="99">
        <f t="shared" si="17"/>
        <v>-66.099999999999994</v>
      </c>
      <c r="AD33" s="99">
        <f t="shared" si="17"/>
        <v>-100.50973003828143</v>
      </c>
      <c r="AE33" s="99">
        <f t="shared" si="17"/>
        <v>-99.498658511615204</v>
      </c>
      <c r="AF33" s="99">
        <f t="shared" si="17"/>
        <v>-122.842830841389</v>
      </c>
      <c r="AG33" s="49">
        <f>SUM(AG31:AG32)</f>
        <v>-85.34922832657</v>
      </c>
      <c r="AH33" s="50">
        <f t="shared" si="17"/>
        <v>-76.981896231000007</v>
      </c>
      <c r="AI33" s="49">
        <f>SUM(AI31:AI32)</f>
        <v>-84.094192000000007</v>
      </c>
      <c r="AJ33" s="49">
        <f>SUM(AJ31:AJ32)</f>
        <v>-103.85257379362</v>
      </c>
      <c r="AK33" s="49">
        <f>SUM(AK31:AK32)</f>
        <v>-77.718258299588697</v>
      </c>
      <c r="AL33" s="49">
        <f>SUM(AL31:AL32)</f>
        <v>-72.627647443790963</v>
      </c>
      <c r="AM33" s="49">
        <f>SUM(AM31:AM32)</f>
        <v>-53.734971999999999</v>
      </c>
      <c r="AN33" s="49">
        <v>-70.129514034696797</v>
      </c>
      <c r="AO33" s="49">
        <v>-98.195331043509995</v>
      </c>
      <c r="AP33" s="49">
        <v>-95.507757760520008</v>
      </c>
      <c r="AQ33" s="49">
        <v>-90.560300000000012</v>
      </c>
      <c r="AR33" s="49">
        <f t="shared" ref="AR33:AS33" si="18">SUM(AR31:AR32)</f>
        <v>-112.31422281820001</v>
      </c>
      <c r="AS33" s="49">
        <f t="shared" si="18"/>
        <v>-257.74340000000001</v>
      </c>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row>
    <row r="34" spans="1:254" s="34" customFormat="1" ht="15">
      <c r="A34" s="411" t="s">
        <v>437</v>
      </c>
      <c r="B34" s="411"/>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row>
    <row r="35" spans="1:254" s="34" customFormat="1" ht="15">
      <c r="A35" s="200" t="s">
        <v>438</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row>
    <row r="36" spans="1:254" s="34" customFormat="1" ht="15">
      <c r="A36" s="200" t="s">
        <v>477</v>
      </c>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row>
    <row r="37" spans="1:254" s="34" customFormat="1" ht="15">
      <c r="A37" s="200" t="s">
        <v>478</v>
      </c>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row>
    <row r="38" spans="1:254" ht="19.5" customHeight="1">
      <c r="A38" s="200" t="s">
        <v>439</v>
      </c>
      <c r="AC38" s="24"/>
      <c r="AD38" s="24"/>
      <c r="AE38" s="24"/>
      <c r="AF38" s="24"/>
      <c r="AG38" s="24"/>
      <c r="AH38" s="24"/>
      <c r="AI38" s="24"/>
      <c r="AJ38" s="24"/>
      <c r="AK38" s="24"/>
      <c r="AL38" s="24"/>
      <c r="AM38" s="24"/>
      <c r="AN38" s="24"/>
      <c r="AO38" s="24"/>
      <c r="AP38" s="24"/>
    </row>
    <row r="39" spans="1:254" ht="15" customHeight="1">
      <c r="A39" s="200" t="s">
        <v>482</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54" ht="1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54" ht="1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54" ht="1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54" ht="1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54" ht="1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54" ht="1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54" ht="1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54">
      <c r="AD47" s="22"/>
    </row>
    <row r="48" spans="1:254">
      <c r="AD48" s="22"/>
    </row>
    <row r="49" spans="30:30">
      <c r="AD49" s="22"/>
    </row>
    <row r="50" spans="30:30">
      <c r="AD50" s="22"/>
    </row>
    <row r="51" spans="30:30">
      <c r="AD51" s="22"/>
    </row>
    <row r="52" spans="30:30">
      <c r="AD52" s="22"/>
    </row>
    <row r="53" spans="30:30">
      <c r="AD53" s="22"/>
    </row>
    <row r="54" spans="30:30">
      <c r="AD54" s="22"/>
    </row>
    <row r="55" spans="30:30">
      <c r="AD55" s="22"/>
    </row>
    <row r="56" spans="30:30">
      <c r="AD56" s="22"/>
    </row>
    <row r="57" spans="30:30">
      <c r="AD57" s="22"/>
    </row>
    <row r="58" spans="30:30">
      <c r="AD58" s="22"/>
    </row>
    <row r="59" spans="30:30">
      <c r="AD59" s="22"/>
    </row>
    <row r="60" spans="30:30">
      <c r="AD60" s="22"/>
    </row>
    <row r="61" spans="30:30">
      <c r="AD61" s="22"/>
    </row>
    <row r="62" spans="30:30">
      <c r="AD62" s="22"/>
    </row>
    <row r="63" spans="30:30">
      <c r="AD63" s="22"/>
    </row>
    <row r="64" spans="30:30">
      <c r="AD64" s="22"/>
    </row>
    <row r="65" spans="1:30">
      <c r="AD65" s="22"/>
    </row>
    <row r="66" spans="1:30">
      <c r="AD66" s="22"/>
    </row>
    <row r="67" spans="1:30">
      <c r="A67" s="21"/>
      <c r="B67" s="22"/>
      <c r="C67" s="22"/>
      <c r="D67" s="22"/>
      <c r="E67" s="22"/>
      <c r="F67" s="22"/>
      <c r="G67" s="22"/>
      <c r="H67" s="22"/>
      <c r="I67" s="22"/>
      <c r="J67" s="22"/>
      <c r="K67" s="22"/>
      <c r="L67" s="22"/>
      <c r="M67" s="22"/>
      <c r="N67" s="22"/>
      <c r="O67" s="22"/>
      <c r="Q67" s="22"/>
      <c r="R67" s="22"/>
      <c r="S67" s="22"/>
      <c r="T67" s="22"/>
      <c r="U67" s="22"/>
      <c r="V67" s="22"/>
      <c r="W67" s="22"/>
      <c r="X67" s="22"/>
      <c r="Y67" s="22"/>
      <c r="Z67" s="22"/>
      <c r="AA67" s="22"/>
      <c r="AB67" s="22"/>
      <c r="AC67" s="22"/>
      <c r="AD67" s="22"/>
    </row>
    <row r="68" spans="1:30">
      <c r="A68" s="21"/>
      <c r="B68" s="22"/>
      <c r="C68" s="22"/>
      <c r="D68" s="22"/>
      <c r="E68" s="22"/>
      <c r="F68" s="22"/>
      <c r="G68" s="22"/>
      <c r="H68" s="22"/>
      <c r="I68" s="22"/>
      <c r="J68" s="22"/>
      <c r="K68" s="22"/>
      <c r="L68" s="22"/>
      <c r="M68" s="22"/>
      <c r="N68" s="22"/>
      <c r="O68" s="22"/>
      <c r="Q68" s="22"/>
      <c r="R68" s="22"/>
      <c r="S68" s="22"/>
      <c r="T68" s="22"/>
      <c r="U68" s="22"/>
      <c r="V68" s="22"/>
      <c r="W68" s="22"/>
      <c r="X68" s="22"/>
      <c r="Y68" s="22"/>
      <c r="Z68" s="22"/>
      <c r="AA68" s="22"/>
      <c r="AB68" s="22"/>
      <c r="AC68" s="22"/>
      <c r="AD68" s="22"/>
    </row>
    <row r="69" spans="1:30">
      <c r="A69" s="21"/>
      <c r="B69" s="22"/>
      <c r="C69" s="22"/>
      <c r="D69" s="22"/>
      <c r="E69" s="22"/>
      <c r="F69" s="22"/>
      <c r="G69" s="22"/>
      <c r="H69" s="22"/>
      <c r="I69" s="22"/>
      <c r="J69" s="22"/>
      <c r="K69" s="22"/>
      <c r="L69" s="22"/>
      <c r="M69" s="22"/>
      <c r="N69" s="22"/>
      <c r="O69" s="22"/>
      <c r="Q69" s="22"/>
      <c r="R69" s="22"/>
      <c r="S69" s="22"/>
      <c r="T69" s="22"/>
      <c r="U69" s="22"/>
      <c r="V69" s="22"/>
      <c r="W69" s="22"/>
      <c r="X69" s="22"/>
      <c r="Y69" s="22"/>
      <c r="Z69" s="22"/>
      <c r="AA69" s="22"/>
      <c r="AB69" s="22"/>
      <c r="AC69" s="22"/>
      <c r="AD69" s="22"/>
    </row>
    <row r="70" spans="1:30">
      <c r="A70" s="21"/>
      <c r="B70" s="22"/>
      <c r="C70" s="22"/>
      <c r="D70" s="22"/>
      <c r="E70" s="22"/>
      <c r="F70" s="22"/>
      <c r="G70" s="22"/>
      <c r="H70" s="22"/>
      <c r="I70" s="22"/>
      <c r="J70" s="22"/>
      <c r="K70" s="22"/>
      <c r="L70" s="22"/>
      <c r="M70" s="22"/>
      <c r="N70" s="22"/>
      <c r="O70" s="22"/>
      <c r="Q70" s="22"/>
      <c r="R70" s="22"/>
      <c r="S70" s="22"/>
      <c r="T70" s="22"/>
      <c r="U70" s="22"/>
      <c r="V70" s="22"/>
      <c r="W70" s="22"/>
      <c r="X70" s="22"/>
      <c r="Y70" s="22"/>
      <c r="Z70" s="22"/>
      <c r="AA70" s="22"/>
      <c r="AB70" s="22"/>
      <c r="AC70" s="22"/>
      <c r="AD70" s="22"/>
    </row>
    <row r="71" spans="1:30">
      <c r="A71" s="21"/>
      <c r="B71" s="22"/>
      <c r="C71" s="22"/>
      <c r="D71" s="22"/>
      <c r="E71" s="22"/>
      <c r="F71" s="22"/>
      <c r="G71" s="22"/>
      <c r="H71" s="22"/>
      <c r="I71" s="22"/>
      <c r="J71" s="22"/>
      <c r="K71" s="22"/>
      <c r="L71" s="22"/>
      <c r="M71" s="22"/>
      <c r="N71" s="22"/>
      <c r="O71" s="22"/>
      <c r="Q71" s="22"/>
      <c r="R71" s="22"/>
      <c r="S71" s="22"/>
      <c r="T71" s="22"/>
      <c r="U71" s="22"/>
      <c r="V71" s="22"/>
      <c r="W71" s="22"/>
      <c r="X71" s="22"/>
      <c r="Y71" s="22"/>
      <c r="Z71" s="22"/>
      <c r="AA71" s="22"/>
      <c r="AB71" s="22"/>
      <c r="AC71" s="22"/>
      <c r="AD71" s="22"/>
    </row>
    <row r="72" spans="1:30">
      <c r="A72" s="21"/>
      <c r="B72" s="22"/>
      <c r="C72" s="22"/>
      <c r="D72" s="22"/>
      <c r="E72" s="22"/>
      <c r="F72" s="22"/>
      <c r="G72" s="22"/>
      <c r="H72" s="22"/>
      <c r="I72" s="22"/>
      <c r="J72" s="22"/>
      <c r="K72" s="22"/>
      <c r="L72" s="22"/>
      <c r="M72" s="22"/>
      <c r="N72" s="22"/>
      <c r="O72" s="22"/>
      <c r="Q72" s="22"/>
      <c r="R72" s="22"/>
      <c r="S72" s="22"/>
      <c r="T72" s="22"/>
      <c r="U72" s="22"/>
      <c r="V72" s="22"/>
      <c r="W72" s="22"/>
      <c r="X72" s="22"/>
      <c r="Y72" s="22"/>
      <c r="Z72" s="22"/>
      <c r="AA72" s="22"/>
      <c r="AB72" s="22"/>
      <c r="AC72" s="22"/>
      <c r="AD72" s="22"/>
    </row>
    <row r="73" spans="1:30">
      <c r="A73" s="21"/>
      <c r="B73" s="22"/>
      <c r="C73" s="22"/>
      <c r="D73" s="22"/>
      <c r="E73" s="22"/>
      <c r="F73" s="22"/>
      <c r="G73" s="22"/>
      <c r="H73" s="22"/>
      <c r="I73" s="22"/>
      <c r="J73" s="22"/>
      <c r="K73" s="22"/>
      <c r="L73" s="22"/>
      <c r="M73" s="22"/>
      <c r="N73" s="22"/>
      <c r="O73" s="22"/>
      <c r="Q73" s="22"/>
      <c r="R73" s="22"/>
      <c r="S73" s="22"/>
      <c r="T73" s="22"/>
      <c r="U73" s="22"/>
      <c r="V73" s="22"/>
      <c r="W73" s="22"/>
      <c r="X73" s="22"/>
      <c r="Y73" s="22"/>
      <c r="Z73" s="22"/>
      <c r="AA73" s="22"/>
      <c r="AB73" s="22"/>
      <c r="AC73" s="22"/>
      <c r="AD73" s="22"/>
    </row>
    <row r="74" spans="1:30" ht="19.5" customHeight="1">
      <c r="A74" s="21"/>
      <c r="B74" s="22"/>
      <c r="C74" s="22"/>
      <c r="D74" s="22"/>
      <c r="E74" s="22"/>
      <c r="F74" s="22"/>
      <c r="G74" s="22"/>
      <c r="H74" s="22"/>
      <c r="I74" s="22"/>
      <c r="J74" s="22"/>
      <c r="K74" s="22"/>
      <c r="L74" s="22"/>
      <c r="M74" s="22"/>
      <c r="N74" s="22"/>
      <c r="O74" s="22"/>
      <c r="Q74" s="22"/>
      <c r="R74" s="22"/>
      <c r="S74" s="22"/>
      <c r="T74" s="22"/>
      <c r="U74" s="22"/>
      <c r="V74" s="22"/>
      <c r="W74" s="22"/>
      <c r="X74" s="22"/>
      <c r="Y74" s="22"/>
      <c r="Z74" s="22"/>
      <c r="AA74" s="22"/>
      <c r="AB74" s="22"/>
      <c r="AC74" s="22"/>
      <c r="AD74" s="22"/>
    </row>
    <row r="75" spans="1:30">
      <c r="A75" s="21"/>
      <c r="B75" s="22"/>
      <c r="C75" s="22"/>
      <c r="D75" s="22"/>
      <c r="E75" s="22"/>
      <c r="F75" s="22"/>
      <c r="G75" s="22"/>
      <c r="H75" s="22"/>
      <c r="I75" s="22"/>
      <c r="J75" s="22"/>
      <c r="K75" s="22"/>
      <c r="L75" s="22"/>
      <c r="M75" s="22"/>
      <c r="N75" s="22"/>
      <c r="O75" s="22"/>
      <c r="Q75" s="22"/>
      <c r="R75" s="22"/>
      <c r="S75" s="22"/>
      <c r="T75" s="22"/>
      <c r="U75" s="22"/>
      <c r="V75" s="22"/>
      <c r="W75" s="22"/>
      <c r="X75" s="22"/>
      <c r="Y75" s="22"/>
      <c r="Z75" s="22"/>
      <c r="AA75" s="22"/>
      <c r="AB75" s="22"/>
      <c r="AC75" s="22"/>
      <c r="AD75" s="22"/>
    </row>
    <row r="76" spans="1:30" ht="19.5" customHeight="1">
      <c r="A76" s="21"/>
      <c r="B76" s="22"/>
      <c r="C76" s="22"/>
      <c r="D76" s="22"/>
      <c r="E76" s="22"/>
      <c r="F76" s="22"/>
      <c r="G76" s="22"/>
      <c r="H76" s="22"/>
      <c r="I76" s="22"/>
      <c r="J76" s="22"/>
      <c r="K76" s="22"/>
      <c r="L76" s="22"/>
      <c r="M76" s="22"/>
      <c r="N76" s="22"/>
      <c r="O76" s="22"/>
      <c r="Q76" s="22"/>
      <c r="R76" s="22"/>
      <c r="S76" s="22"/>
      <c r="T76" s="22"/>
      <c r="U76" s="22"/>
      <c r="V76" s="22"/>
      <c r="W76" s="22"/>
      <c r="X76" s="22"/>
      <c r="Y76" s="22"/>
      <c r="Z76" s="22"/>
      <c r="AA76" s="22"/>
      <c r="AB76" s="22"/>
      <c r="AC76" s="22"/>
      <c r="AD76" s="22"/>
    </row>
    <row r="77" spans="1:30" ht="19.5" customHeight="1">
      <c r="A77" s="21"/>
      <c r="B77" s="22"/>
      <c r="C77" s="22"/>
      <c r="D77" s="22"/>
      <c r="E77" s="22"/>
      <c r="F77" s="22"/>
      <c r="G77" s="22"/>
      <c r="H77" s="22"/>
      <c r="I77" s="22"/>
      <c r="J77" s="22"/>
      <c r="K77" s="22"/>
      <c r="L77" s="22"/>
      <c r="M77" s="22"/>
      <c r="N77" s="22"/>
      <c r="O77" s="22"/>
      <c r="Q77" s="22"/>
      <c r="R77" s="22"/>
      <c r="S77" s="22"/>
      <c r="T77" s="22"/>
      <c r="U77" s="22"/>
      <c r="V77" s="22"/>
      <c r="W77" s="22"/>
      <c r="X77" s="22"/>
      <c r="Y77" s="22"/>
      <c r="Z77" s="22"/>
      <c r="AA77" s="22"/>
      <c r="AB77" s="22"/>
      <c r="AC77" s="22"/>
      <c r="AD77" s="22"/>
    </row>
    <row r="78" spans="1:30" ht="19.5" customHeight="1">
      <c r="A78" s="21"/>
      <c r="B78" s="22"/>
      <c r="C78" s="22"/>
      <c r="D78" s="22"/>
      <c r="E78" s="22"/>
      <c r="F78" s="22"/>
      <c r="G78" s="22"/>
      <c r="H78" s="22"/>
      <c r="I78" s="22"/>
      <c r="J78" s="22"/>
      <c r="K78" s="22"/>
      <c r="L78" s="22"/>
      <c r="M78" s="22"/>
      <c r="N78" s="22"/>
      <c r="O78" s="22"/>
      <c r="Q78" s="22"/>
      <c r="R78" s="22"/>
      <c r="S78" s="22"/>
      <c r="T78" s="22"/>
      <c r="U78" s="22"/>
      <c r="V78" s="22"/>
      <c r="W78" s="22"/>
      <c r="X78" s="22"/>
      <c r="Y78" s="22"/>
      <c r="Z78" s="22"/>
      <c r="AA78" s="22"/>
      <c r="AB78" s="22"/>
      <c r="AC78" s="22"/>
      <c r="AD78" s="22"/>
    </row>
    <row r="79" spans="1:30" ht="19.5" customHeight="1">
      <c r="A79" s="21"/>
      <c r="B79" s="22"/>
      <c r="C79" s="22"/>
      <c r="D79" s="22"/>
      <c r="E79" s="22"/>
      <c r="F79" s="22"/>
      <c r="G79" s="22"/>
      <c r="H79" s="22"/>
      <c r="I79" s="22"/>
      <c r="J79" s="22"/>
      <c r="K79" s="22"/>
      <c r="L79" s="22"/>
      <c r="M79" s="22"/>
      <c r="N79" s="22"/>
      <c r="O79" s="22"/>
      <c r="Q79" s="22"/>
      <c r="R79" s="22"/>
      <c r="S79" s="22"/>
      <c r="T79" s="22"/>
      <c r="U79" s="22"/>
      <c r="V79" s="22"/>
      <c r="W79" s="22"/>
      <c r="X79" s="22"/>
      <c r="Y79" s="22"/>
      <c r="Z79" s="22"/>
      <c r="AA79" s="22"/>
      <c r="AB79" s="22"/>
      <c r="AC79" s="22"/>
      <c r="AD79" s="22"/>
    </row>
    <row r="80" spans="1:30" ht="19.5" customHeight="1">
      <c r="A80" s="21"/>
      <c r="B80" s="22"/>
      <c r="C80" s="22"/>
      <c r="D80" s="22"/>
      <c r="E80" s="22"/>
      <c r="F80" s="22"/>
      <c r="G80" s="22"/>
      <c r="H80" s="22"/>
      <c r="I80" s="22"/>
      <c r="J80" s="22"/>
      <c r="K80" s="22"/>
      <c r="L80" s="22"/>
      <c r="M80" s="22"/>
      <c r="N80" s="22"/>
      <c r="O80" s="22"/>
      <c r="Q80" s="22"/>
      <c r="R80" s="22"/>
      <c r="S80" s="22"/>
      <c r="T80" s="22"/>
      <c r="U80" s="22"/>
      <c r="V80" s="22"/>
      <c r="W80" s="22"/>
      <c r="X80" s="22"/>
      <c r="Y80" s="22"/>
      <c r="Z80" s="22"/>
      <c r="AA80" s="22"/>
      <c r="AB80" s="22"/>
      <c r="AC80" s="22"/>
      <c r="AD80" s="22"/>
    </row>
    <row r="81" spans="1:30">
      <c r="A81" s="21"/>
      <c r="B81" s="22"/>
      <c r="C81" s="22"/>
      <c r="D81" s="22"/>
      <c r="E81" s="22"/>
      <c r="F81" s="22"/>
      <c r="G81" s="22"/>
      <c r="H81" s="22"/>
      <c r="I81" s="22"/>
      <c r="J81" s="22"/>
      <c r="K81" s="22"/>
      <c r="L81" s="22"/>
      <c r="M81" s="22"/>
      <c r="N81" s="22"/>
      <c r="O81" s="22"/>
      <c r="Q81" s="22"/>
      <c r="R81" s="22"/>
      <c r="S81" s="22"/>
      <c r="T81" s="22"/>
      <c r="U81" s="22"/>
      <c r="V81" s="22"/>
      <c r="W81" s="22"/>
      <c r="X81" s="22"/>
      <c r="Y81" s="22"/>
      <c r="Z81" s="22"/>
      <c r="AA81" s="22"/>
      <c r="AB81" s="22"/>
      <c r="AC81" s="22"/>
      <c r="AD81" s="22"/>
    </row>
    <row r="82" spans="1:30">
      <c r="A82" s="21"/>
      <c r="B82" s="22"/>
      <c r="C82" s="22"/>
      <c r="D82" s="22"/>
      <c r="E82" s="22"/>
      <c r="F82" s="22"/>
      <c r="G82" s="22"/>
      <c r="H82" s="22"/>
      <c r="I82" s="22"/>
      <c r="J82" s="22"/>
      <c r="K82" s="22"/>
      <c r="L82" s="22"/>
      <c r="M82" s="22"/>
      <c r="N82" s="22"/>
      <c r="O82" s="22"/>
      <c r="Q82" s="22"/>
      <c r="R82" s="22"/>
      <c r="S82" s="22"/>
      <c r="T82" s="22"/>
      <c r="U82" s="22"/>
      <c r="V82" s="22"/>
      <c r="W82" s="22"/>
      <c r="X82" s="22"/>
      <c r="Y82" s="22"/>
      <c r="Z82" s="22"/>
      <c r="AA82" s="22"/>
      <c r="AB82" s="22"/>
      <c r="AC82" s="22"/>
      <c r="AD82" s="22"/>
    </row>
    <row r="83" spans="1:30">
      <c r="A83" s="21"/>
      <c r="B83" s="22"/>
      <c r="C83" s="22"/>
      <c r="D83" s="22"/>
      <c r="E83" s="22"/>
      <c r="F83" s="22"/>
      <c r="G83" s="22"/>
      <c r="H83" s="22"/>
      <c r="I83" s="22"/>
      <c r="J83" s="22"/>
      <c r="K83" s="22"/>
      <c r="L83" s="22"/>
      <c r="M83" s="22"/>
      <c r="N83" s="22"/>
      <c r="O83" s="22"/>
      <c r="Q83" s="22"/>
      <c r="R83" s="22"/>
      <c r="S83" s="22"/>
      <c r="T83" s="22"/>
      <c r="U83" s="22"/>
      <c r="V83" s="22"/>
      <c r="W83" s="22"/>
      <c r="X83" s="22"/>
      <c r="Y83" s="22"/>
      <c r="Z83" s="22"/>
      <c r="AA83" s="22"/>
      <c r="AB83" s="22"/>
      <c r="AC83" s="22"/>
      <c r="AD83" s="22"/>
    </row>
    <row r="84" spans="1:30">
      <c r="A84" s="21"/>
      <c r="B84" s="22"/>
      <c r="C84" s="22"/>
      <c r="D84" s="22"/>
      <c r="E84" s="22"/>
      <c r="F84" s="22"/>
      <c r="G84" s="22"/>
      <c r="H84" s="22"/>
      <c r="I84" s="22"/>
      <c r="J84" s="22"/>
      <c r="K84" s="22"/>
      <c r="L84" s="22"/>
      <c r="M84" s="22"/>
      <c r="N84" s="22"/>
      <c r="O84" s="22"/>
      <c r="Q84" s="22"/>
      <c r="R84" s="22"/>
      <c r="S84" s="22"/>
      <c r="T84" s="22"/>
      <c r="U84" s="22"/>
      <c r="V84" s="22"/>
      <c r="W84" s="22"/>
      <c r="X84" s="22"/>
      <c r="Y84" s="22"/>
      <c r="Z84" s="22"/>
      <c r="AA84" s="22"/>
      <c r="AB84" s="22"/>
      <c r="AC84" s="22"/>
      <c r="AD84" s="22"/>
    </row>
    <row r="85" spans="1:30">
      <c r="A85" s="21"/>
      <c r="B85" s="22"/>
      <c r="C85" s="22"/>
      <c r="D85" s="22"/>
      <c r="E85" s="22"/>
      <c r="F85" s="22"/>
      <c r="G85" s="22"/>
      <c r="H85" s="22"/>
      <c r="I85" s="22"/>
      <c r="J85" s="22"/>
      <c r="K85" s="22"/>
      <c r="L85" s="22"/>
      <c r="M85" s="22"/>
      <c r="N85" s="22"/>
      <c r="O85" s="22"/>
      <c r="Q85" s="22"/>
      <c r="R85" s="22"/>
      <c r="S85" s="22"/>
      <c r="T85" s="22"/>
      <c r="U85" s="22"/>
      <c r="V85" s="22"/>
      <c r="W85" s="22"/>
      <c r="X85" s="22"/>
      <c r="Y85" s="22"/>
      <c r="Z85" s="22"/>
      <c r="AA85" s="22"/>
      <c r="AB85" s="22"/>
      <c r="AC85" s="22"/>
      <c r="AD85" s="22"/>
    </row>
    <row r="86" spans="1:30">
      <c r="A86" s="21"/>
      <c r="B86" s="22"/>
      <c r="C86" s="22"/>
      <c r="D86" s="22"/>
      <c r="E86" s="22"/>
      <c r="F86" s="22"/>
      <c r="G86" s="22"/>
      <c r="H86" s="22"/>
      <c r="I86" s="22"/>
      <c r="J86" s="22"/>
      <c r="K86" s="22"/>
      <c r="L86" s="22"/>
      <c r="M86" s="22"/>
      <c r="N86" s="22"/>
      <c r="O86" s="22"/>
      <c r="Q86" s="22"/>
      <c r="R86" s="22"/>
      <c r="S86" s="22"/>
      <c r="T86" s="22"/>
      <c r="U86" s="22"/>
      <c r="V86" s="22"/>
      <c r="W86" s="22"/>
      <c r="X86" s="22"/>
      <c r="Y86" s="22"/>
      <c r="Z86" s="22"/>
      <c r="AA86" s="22"/>
      <c r="AB86" s="22"/>
      <c r="AC86" s="22"/>
      <c r="AD86" s="22"/>
    </row>
    <row r="87" spans="1:30">
      <c r="A87" s="21"/>
      <c r="B87" s="22"/>
      <c r="C87" s="22"/>
      <c r="D87" s="22"/>
      <c r="E87" s="22"/>
      <c r="F87" s="22"/>
      <c r="G87" s="22"/>
      <c r="H87" s="22"/>
      <c r="I87" s="22"/>
      <c r="J87" s="22"/>
      <c r="K87" s="22"/>
      <c r="L87" s="22"/>
      <c r="M87" s="22"/>
      <c r="N87" s="22"/>
      <c r="O87" s="22"/>
      <c r="Q87" s="22"/>
      <c r="R87" s="22"/>
      <c r="S87" s="22"/>
      <c r="T87" s="22"/>
      <c r="U87" s="22"/>
      <c r="V87" s="22"/>
      <c r="W87" s="22"/>
      <c r="X87" s="22"/>
      <c r="Y87" s="22"/>
      <c r="Z87" s="22"/>
      <c r="AA87" s="22"/>
      <c r="AB87" s="22"/>
      <c r="AC87" s="22"/>
      <c r="AD87" s="22"/>
    </row>
    <row r="88" spans="1:30">
      <c r="A88" s="21"/>
      <c r="B88" s="22"/>
      <c r="C88" s="22"/>
      <c r="D88" s="22"/>
      <c r="E88" s="22"/>
      <c r="F88" s="22"/>
      <c r="G88" s="22"/>
      <c r="H88" s="22"/>
      <c r="I88" s="22"/>
      <c r="J88" s="22"/>
      <c r="K88" s="22"/>
      <c r="L88" s="22"/>
      <c r="M88" s="22"/>
      <c r="N88" s="22"/>
      <c r="O88" s="22"/>
      <c r="Q88" s="22"/>
      <c r="R88" s="22"/>
      <c r="S88" s="22"/>
      <c r="T88" s="22"/>
      <c r="U88" s="22"/>
      <c r="V88" s="22"/>
      <c r="W88" s="22"/>
      <c r="X88" s="22"/>
      <c r="Y88" s="22"/>
      <c r="Z88" s="22"/>
      <c r="AA88" s="22"/>
      <c r="AB88" s="22"/>
      <c r="AC88" s="22"/>
      <c r="AD88" s="22"/>
    </row>
  </sheetData>
  <mergeCells count="2">
    <mergeCell ref="A1:Z1"/>
    <mergeCell ref="A34:AP34"/>
  </mergeCells>
  <pageMargins left="0.25" right="0.25" top="0.75" bottom="0.75" header="0.3" footer="0.3"/>
  <pageSetup scale="21"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064DE-4137-41B0-BCF7-EBEEBD812E04}">
  <sheetPr>
    <tabColor rgb="FF00B0F0"/>
    <pageSetUpPr fitToPage="1"/>
  </sheetPr>
  <dimension ref="A1:IT88"/>
  <sheetViews>
    <sheetView zoomScaleNormal="100" workbookViewId="0">
      <pane xSplit="1" ySplit="2" topLeftCell="B32" activePane="bottomRight" state="frozen"/>
      <selection pane="topRight" activeCell="B1" sqref="B1"/>
      <selection pane="bottomLeft" activeCell="A3" sqref="A3"/>
      <selection pane="bottomRight" activeCell="A36" sqref="A36"/>
    </sheetView>
  </sheetViews>
  <sheetFormatPr defaultColWidth="8.85546875" defaultRowHeight="19.5"/>
  <cols>
    <col min="1" max="1" width="90.42578125" style="24" customWidth="1"/>
    <col min="2" max="22" width="11.5703125" style="24" hidden="1" customWidth="1"/>
    <col min="23" max="23" width="13.5703125" style="24" hidden="1" customWidth="1"/>
    <col min="24" max="24" width="11.5703125" style="24" hidden="1" customWidth="1"/>
    <col min="25" max="25" width="12.140625" style="24" hidden="1" customWidth="1"/>
    <col min="26" max="28" width="11.5703125" style="24" hidden="1" customWidth="1"/>
    <col min="29" max="29" width="12.28515625" style="20" hidden="1" customWidth="1"/>
    <col min="30" max="30" width="13.28515625" style="21" hidden="1" customWidth="1"/>
    <col min="31" max="31" width="16.5703125" style="22" hidden="1" customWidth="1"/>
    <col min="32" max="45" width="8.28515625" style="22" customWidth="1"/>
    <col min="46" max="257" width="8.85546875" style="22"/>
    <col min="258" max="258" width="90.42578125" style="22" customWidth="1"/>
    <col min="259" max="279" width="11.5703125" style="22" customWidth="1"/>
    <col min="280" max="280" width="13.5703125" style="22" customWidth="1"/>
    <col min="281" max="281" width="11.5703125" style="22" customWidth="1"/>
    <col min="282" max="282" width="12.140625" style="22" customWidth="1"/>
    <col min="283" max="285" width="11.5703125" style="22" customWidth="1"/>
    <col min="286" max="286" width="12.28515625" style="22" customWidth="1"/>
    <col min="287" max="287" width="13.28515625" style="22" customWidth="1"/>
    <col min="288" max="288" width="16.5703125" style="22" customWidth="1"/>
    <col min="289" max="289" width="17.42578125" style="22" customWidth="1"/>
    <col min="290" max="290" width="14.7109375" style="22" customWidth="1"/>
    <col min="291" max="293" width="14.5703125" style="22" customWidth="1"/>
    <col min="294" max="294" width="20" style="22" bestFit="1" customWidth="1"/>
    <col min="295" max="295" width="20.85546875" style="22" customWidth="1"/>
    <col min="296" max="296" width="99" style="22" bestFit="1" customWidth="1"/>
    <col min="297" max="297" width="25.85546875" style="22" bestFit="1" customWidth="1"/>
    <col min="298" max="513" width="8.85546875" style="22"/>
    <col min="514" max="514" width="90.42578125" style="22" customWidth="1"/>
    <col min="515" max="535" width="11.5703125" style="22" customWidth="1"/>
    <col min="536" max="536" width="13.5703125" style="22" customWidth="1"/>
    <col min="537" max="537" width="11.5703125" style="22" customWidth="1"/>
    <col min="538" max="538" width="12.140625" style="22" customWidth="1"/>
    <col min="539" max="541" width="11.5703125" style="22" customWidth="1"/>
    <col min="542" max="542" width="12.28515625" style="22" customWidth="1"/>
    <col min="543" max="543" width="13.28515625" style="22" customWidth="1"/>
    <col min="544" max="544" width="16.5703125" style="22" customWidth="1"/>
    <col min="545" max="545" width="17.42578125" style="22" customWidth="1"/>
    <col min="546" max="546" width="14.7109375" style="22" customWidth="1"/>
    <col min="547" max="549" width="14.5703125" style="22" customWidth="1"/>
    <col min="550" max="550" width="20" style="22" bestFit="1" customWidth="1"/>
    <col min="551" max="551" width="20.85546875" style="22" customWidth="1"/>
    <col min="552" max="552" width="99" style="22" bestFit="1" customWidth="1"/>
    <col min="553" max="553" width="25.85546875" style="22" bestFit="1" customWidth="1"/>
    <col min="554" max="769" width="8.85546875" style="22"/>
    <col min="770" max="770" width="90.42578125" style="22" customWidth="1"/>
    <col min="771" max="791" width="11.5703125" style="22" customWidth="1"/>
    <col min="792" max="792" width="13.5703125" style="22" customWidth="1"/>
    <col min="793" max="793" width="11.5703125" style="22" customWidth="1"/>
    <col min="794" max="794" width="12.140625" style="22" customWidth="1"/>
    <col min="795" max="797" width="11.5703125" style="22" customWidth="1"/>
    <col min="798" max="798" width="12.28515625" style="22" customWidth="1"/>
    <col min="799" max="799" width="13.28515625" style="22" customWidth="1"/>
    <col min="800" max="800" width="16.5703125" style="22" customWidth="1"/>
    <col min="801" max="801" width="17.42578125" style="22" customWidth="1"/>
    <col min="802" max="802" width="14.7109375" style="22" customWidth="1"/>
    <col min="803" max="805" width="14.5703125" style="22" customWidth="1"/>
    <col min="806" max="806" width="20" style="22" bestFit="1" customWidth="1"/>
    <col min="807" max="807" width="20.85546875" style="22" customWidth="1"/>
    <col min="808" max="808" width="99" style="22" bestFit="1" customWidth="1"/>
    <col min="809" max="809" width="25.85546875" style="22" bestFit="1" customWidth="1"/>
    <col min="810" max="1025" width="8.85546875" style="22"/>
    <col min="1026" max="1026" width="90.42578125" style="22" customWidth="1"/>
    <col min="1027" max="1047" width="11.5703125" style="22" customWidth="1"/>
    <col min="1048" max="1048" width="13.5703125" style="22" customWidth="1"/>
    <col min="1049" max="1049" width="11.5703125" style="22" customWidth="1"/>
    <col min="1050" max="1050" width="12.140625" style="22" customWidth="1"/>
    <col min="1051" max="1053" width="11.5703125" style="22" customWidth="1"/>
    <col min="1054" max="1054" width="12.28515625" style="22" customWidth="1"/>
    <col min="1055" max="1055" width="13.28515625" style="22" customWidth="1"/>
    <col min="1056" max="1056" width="16.5703125" style="22" customWidth="1"/>
    <col min="1057" max="1057" width="17.42578125" style="22" customWidth="1"/>
    <col min="1058" max="1058" width="14.7109375" style="22" customWidth="1"/>
    <col min="1059" max="1061" width="14.5703125" style="22" customWidth="1"/>
    <col min="1062" max="1062" width="20" style="22" bestFit="1" customWidth="1"/>
    <col min="1063" max="1063" width="20.85546875" style="22" customWidth="1"/>
    <col min="1064" max="1064" width="99" style="22" bestFit="1" customWidth="1"/>
    <col min="1065" max="1065" width="25.85546875" style="22" bestFit="1" customWidth="1"/>
    <col min="1066" max="1281" width="8.85546875" style="22"/>
    <col min="1282" max="1282" width="90.42578125" style="22" customWidth="1"/>
    <col min="1283" max="1303" width="11.5703125" style="22" customWidth="1"/>
    <col min="1304" max="1304" width="13.5703125" style="22" customWidth="1"/>
    <col min="1305" max="1305" width="11.5703125" style="22" customWidth="1"/>
    <col min="1306" max="1306" width="12.140625" style="22" customWidth="1"/>
    <col min="1307" max="1309" width="11.5703125" style="22" customWidth="1"/>
    <col min="1310" max="1310" width="12.28515625" style="22" customWidth="1"/>
    <col min="1311" max="1311" width="13.28515625" style="22" customWidth="1"/>
    <col min="1312" max="1312" width="16.5703125" style="22" customWidth="1"/>
    <col min="1313" max="1313" width="17.42578125" style="22" customWidth="1"/>
    <col min="1314" max="1314" width="14.7109375" style="22" customWidth="1"/>
    <col min="1315" max="1317" width="14.5703125" style="22" customWidth="1"/>
    <col min="1318" max="1318" width="20" style="22" bestFit="1" customWidth="1"/>
    <col min="1319" max="1319" width="20.85546875" style="22" customWidth="1"/>
    <col min="1320" max="1320" width="99" style="22" bestFit="1" customWidth="1"/>
    <col min="1321" max="1321" width="25.85546875" style="22" bestFit="1" customWidth="1"/>
    <col min="1322" max="1537" width="8.85546875" style="22"/>
    <col min="1538" max="1538" width="90.42578125" style="22" customWidth="1"/>
    <col min="1539" max="1559" width="11.5703125" style="22" customWidth="1"/>
    <col min="1560" max="1560" width="13.5703125" style="22" customWidth="1"/>
    <col min="1561" max="1561" width="11.5703125" style="22" customWidth="1"/>
    <col min="1562" max="1562" width="12.140625" style="22" customWidth="1"/>
    <col min="1563" max="1565" width="11.5703125" style="22" customWidth="1"/>
    <col min="1566" max="1566" width="12.28515625" style="22" customWidth="1"/>
    <col min="1567" max="1567" width="13.28515625" style="22" customWidth="1"/>
    <col min="1568" max="1568" width="16.5703125" style="22" customWidth="1"/>
    <col min="1569" max="1569" width="17.42578125" style="22" customWidth="1"/>
    <col min="1570" max="1570" width="14.7109375" style="22" customWidth="1"/>
    <col min="1571" max="1573" width="14.5703125" style="22" customWidth="1"/>
    <col min="1574" max="1574" width="20" style="22" bestFit="1" customWidth="1"/>
    <col min="1575" max="1575" width="20.85546875" style="22" customWidth="1"/>
    <col min="1576" max="1576" width="99" style="22" bestFit="1" customWidth="1"/>
    <col min="1577" max="1577" width="25.85546875" style="22" bestFit="1" customWidth="1"/>
    <col min="1578" max="1793" width="8.85546875" style="22"/>
    <col min="1794" max="1794" width="90.42578125" style="22" customWidth="1"/>
    <col min="1795" max="1815" width="11.5703125" style="22" customWidth="1"/>
    <col min="1816" max="1816" width="13.5703125" style="22" customWidth="1"/>
    <col min="1817" max="1817" width="11.5703125" style="22" customWidth="1"/>
    <col min="1818" max="1818" width="12.140625" style="22" customWidth="1"/>
    <col min="1819" max="1821" width="11.5703125" style="22" customWidth="1"/>
    <col min="1822" max="1822" width="12.28515625" style="22" customWidth="1"/>
    <col min="1823" max="1823" width="13.28515625" style="22" customWidth="1"/>
    <col min="1824" max="1824" width="16.5703125" style="22" customWidth="1"/>
    <col min="1825" max="1825" width="17.42578125" style="22" customWidth="1"/>
    <col min="1826" max="1826" width="14.7109375" style="22" customWidth="1"/>
    <col min="1827" max="1829" width="14.5703125" style="22" customWidth="1"/>
    <col min="1830" max="1830" width="20" style="22" bestFit="1" customWidth="1"/>
    <col min="1831" max="1831" width="20.85546875" style="22" customWidth="1"/>
    <col min="1832" max="1832" width="99" style="22" bestFit="1" customWidth="1"/>
    <col min="1833" max="1833" width="25.85546875" style="22" bestFit="1" customWidth="1"/>
    <col min="1834" max="2049" width="8.85546875" style="22"/>
    <col min="2050" max="2050" width="90.42578125" style="22" customWidth="1"/>
    <col min="2051" max="2071" width="11.5703125" style="22" customWidth="1"/>
    <col min="2072" max="2072" width="13.5703125" style="22" customWidth="1"/>
    <col min="2073" max="2073" width="11.5703125" style="22" customWidth="1"/>
    <col min="2074" max="2074" width="12.140625" style="22" customWidth="1"/>
    <col min="2075" max="2077" width="11.5703125" style="22" customWidth="1"/>
    <col min="2078" max="2078" width="12.28515625" style="22" customWidth="1"/>
    <col min="2079" max="2079" width="13.28515625" style="22" customWidth="1"/>
    <col min="2080" max="2080" width="16.5703125" style="22" customWidth="1"/>
    <col min="2081" max="2081" width="17.42578125" style="22" customWidth="1"/>
    <col min="2082" max="2082" width="14.7109375" style="22" customWidth="1"/>
    <col min="2083" max="2085" width="14.5703125" style="22" customWidth="1"/>
    <col min="2086" max="2086" width="20" style="22" bestFit="1" customWidth="1"/>
    <col min="2087" max="2087" width="20.85546875" style="22" customWidth="1"/>
    <col min="2088" max="2088" width="99" style="22" bestFit="1" customWidth="1"/>
    <col min="2089" max="2089" width="25.85546875" style="22" bestFit="1" customWidth="1"/>
    <col min="2090" max="2305" width="8.85546875" style="22"/>
    <col min="2306" max="2306" width="90.42578125" style="22" customWidth="1"/>
    <col min="2307" max="2327" width="11.5703125" style="22" customWidth="1"/>
    <col min="2328" max="2328" width="13.5703125" style="22" customWidth="1"/>
    <col min="2329" max="2329" width="11.5703125" style="22" customWidth="1"/>
    <col min="2330" max="2330" width="12.140625" style="22" customWidth="1"/>
    <col min="2331" max="2333" width="11.5703125" style="22" customWidth="1"/>
    <col min="2334" max="2334" width="12.28515625" style="22" customWidth="1"/>
    <col min="2335" max="2335" width="13.28515625" style="22" customWidth="1"/>
    <col min="2336" max="2336" width="16.5703125" style="22" customWidth="1"/>
    <col min="2337" max="2337" width="17.42578125" style="22" customWidth="1"/>
    <col min="2338" max="2338" width="14.7109375" style="22" customWidth="1"/>
    <col min="2339" max="2341" width="14.5703125" style="22" customWidth="1"/>
    <col min="2342" max="2342" width="20" style="22" bestFit="1" customWidth="1"/>
    <col min="2343" max="2343" width="20.85546875" style="22" customWidth="1"/>
    <col min="2344" max="2344" width="99" style="22" bestFit="1" customWidth="1"/>
    <col min="2345" max="2345" width="25.85546875" style="22" bestFit="1" customWidth="1"/>
    <col min="2346" max="2561" width="8.85546875" style="22"/>
    <col min="2562" max="2562" width="90.42578125" style="22" customWidth="1"/>
    <col min="2563" max="2583" width="11.5703125" style="22" customWidth="1"/>
    <col min="2584" max="2584" width="13.5703125" style="22" customWidth="1"/>
    <col min="2585" max="2585" width="11.5703125" style="22" customWidth="1"/>
    <col min="2586" max="2586" width="12.140625" style="22" customWidth="1"/>
    <col min="2587" max="2589" width="11.5703125" style="22" customWidth="1"/>
    <col min="2590" max="2590" width="12.28515625" style="22" customWidth="1"/>
    <col min="2591" max="2591" width="13.28515625" style="22" customWidth="1"/>
    <col min="2592" max="2592" width="16.5703125" style="22" customWidth="1"/>
    <col min="2593" max="2593" width="17.42578125" style="22" customWidth="1"/>
    <col min="2594" max="2594" width="14.7109375" style="22" customWidth="1"/>
    <col min="2595" max="2597" width="14.5703125" style="22" customWidth="1"/>
    <col min="2598" max="2598" width="20" style="22" bestFit="1" customWidth="1"/>
    <col min="2599" max="2599" width="20.85546875" style="22" customWidth="1"/>
    <col min="2600" max="2600" width="99" style="22" bestFit="1" customWidth="1"/>
    <col min="2601" max="2601" width="25.85546875" style="22" bestFit="1" customWidth="1"/>
    <col min="2602" max="2817" width="8.85546875" style="22"/>
    <col min="2818" max="2818" width="90.42578125" style="22" customWidth="1"/>
    <col min="2819" max="2839" width="11.5703125" style="22" customWidth="1"/>
    <col min="2840" max="2840" width="13.5703125" style="22" customWidth="1"/>
    <col min="2841" max="2841" width="11.5703125" style="22" customWidth="1"/>
    <col min="2842" max="2842" width="12.140625" style="22" customWidth="1"/>
    <col min="2843" max="2845" width="11.5703125" style="22" customWidth="1"/>
    <col min="2846" max="2846" width="12.28515625" style="22" customWidth="1"/>
    <col min="2847" max="2847" width="13.28515625" style="22" customWidth="1"/>
    <col min="2848" max="2848" width="16.5703125" style="22" customWidth="1"/>
    <col min="2849" max="2849" width="17.42578125" style="22" customWidth="1"/>
    <col min="2850" max="2850" width="14.7109375" style="22" customWidth="1"/>
    <col min="2851" max="2853" width="14.5703125" style="22" customWidth="1"/>
    <col min="2854" max="2854" width="20" style="22" bestFit="1" customWidth="1"/>
    <col min="2855" max="2855" width="20.85546875" style="22" customWidth="1"/>
    <col min="2856" max="2856" width="99" style="22" bestFit="1" customWidth="1"/>
    <col min="2857" max="2857" width="25.85546875" style="22" bestFit="1" customWidth="1"/>
    <col min="2858" max="3073" width="8.85546875" style="22"/>
    <col min="3074" max="3074" width="90.42578125" style="22" customWidth="1"/>
    <col min="3075" max="3095" width="11.5703125" style="22" customWidth="1"/>
    <col min="3096" max="3096" width="13.5703125" style="22" customWidth="1"/>
    <col min="3097" max="3097" width="11.5703125" style="22" customWidth="1"/>
    <col min="3098" max="3098" width="12.140625" style="22" customWidth="1"/>
    <col min="3099" max="3101" width="11.5703125" style="22" customWidth="1"/>
    <col min="3102" max="3102" width="12.28515625" style="22" customWidth="1"/>
    <col min="3103" max="3103" width="13.28515625" style="22" customWidth="1"/>
    <col min="3104" max="3104" width="16.5703125" style="22" customWidth="1"/>
    <col min="3105" max="3105" width="17.42578125" style="22" customWidth="1"/>
    <col min="3106" max="3106" width="14.7109375" style="22" customWidth="1"/>
    <col min="3107" max="3109" width="14.5703125" style="22" customWidth="1"/>
    <col min="3110" max="3110" width="20" style="22" bestFit="1" customWidth="1"/>
    <col min="3111" max="3111" width="20.85546875" style="22" customWidth="1"/>
    <col min="3112" max="3112" width="99" style="22" bestFit="1" customWidth="1"/>
    <col min="3113" max="3113" width="25.85546875" style="22" bestFit="1" customWidth="1"/>
    <col min="3114" max="3329" width="8.85546875" style="22"/>
    <col min="3330" max="3330" width="90.42578125" style="22" customWidth="1"/>
    <col min="3331" max="3351" width="11.5703125" style="22" customWidth="1"/>
    <col min="3352" max="3352" width="13.5703125" style="22" customWidth="1"/>
    <col min="3353" max="3353" width="11.5703125" style="22" customWidth="1"/>
    <col min="3354" max="3354" width="12.140625" style="22" customWidth="1"/>
    <col min="3355" max="3357" width="11.5703125" style="22" customWidth="1"/>
    <col min="3358" max="3358" width="12.28515625" style="22" customWidth="1"/>
    <col min="3359" max="3359" width="13.28515625" style="22" customWidth="1"/>
    <col min="3360" max="3360" width="16.5703125" style="22" customWidth="1"/>
    <col min="3361" max="3361" width="17.42578125" style="22" customWidth="1"/>
    <col min="3362" max="3362" width="14.7109375" style="22" customWidth="1"/>
    <col min="3363" max="3365" width="14.5703125" style="22" customWidth="1"/>
    <col min="3366" max="3366" width="20" style="22" bestFit="1" customWidth="1"/>
    <col min="3367" max="3367" width="20.85546875" style="22" customWidth="1"/>
    <col min="3368" max="3368" width="99" style="22" bestFit="1" customWidth="1"/>
    <col min="3369" max="3369" width="25.85546875" style="22" bestFit="1" customWidth="1"/>
    <col min="3370" max="3585" width="8.85546875" style="22"/>
    <col min="3586" max="3586" width="90.42578125" style="22" customWidth="1"/>
    <col min="3587" max="3607" width="11.5703125" style="22" customWidth="1"/>
    <col min="3608" max="3608" width="13.5703125" style="22" customWidth="1"/>
    <col min="3609" max="3609" width="11.5703125" style="22" customWidth="1"/>
    <col min="3610" max="3610" width="12.140625" style="22" customWidth="1"/>
    <col min="3611" max="3613" width="11.5703125" style="22" customWidth="1"/>
    <col min="3614" max="3614" width="12.28515625" style="22" customWidth="1"/>
    <col min="3615" max="3615" width="13.28515625" style="22" customWidth="1"/>
    <col min="3616" max="3616" width="16.5703125" style="22" customWidth="1"/>
    <col min="3617" max="3617" width="17.42578125" style="22" customWidth="1"/>
    <col min="3618" max="3618" width="14.7109375" style="22" customWidth="1"/>
    <col min="3619" max="3621" width="14.5703125" style="22" customWidth="1"/>
    <col min="3622" max="3622" width="20" style="22" bestFit="1" customWidth="1"/>
    <col min="3623" max="3623" width="20.85546875" style="22" customWidth="1"/>
    <col min="3624" max="3624" width="99" style="22" bestFit="1" customWidth="1"/>
    <col min="3625" max="3625" width="25.85546875" style="22" bestFit="1" customWidth="1"/>
    <col min="3626" max="3841" width="8.85546875" style="22"/>
    <col min="3842" max="3842" width="90.42578125" style="22" customWidth="1"/>
    <col min="3843" max="3863" width="11.5703125" style="22" customWidth="1"/>
    <col min="3864" max="3864" width="13.5703125" style="22" customWidth="1"/>
    <col min="3865" max="3865" width="11.5703125" style="22" customWidth="1"/>
    <col min="3866" max="3866" width="12.140625" style="22" customWidth="1"/>
    <col min="3867" max="3869" width="11.5703125" style="22" customWidth="1"/>
    <col min="3870" max="3870" width="12.28515625" style="22" customWidth="1"/>
    <col min="3871" max="3871" width="13.28515625" style="22" customWidth="1"/>
    <col min="3872" max="3872" width="16.5703125" style="22" customWidth="1"/>
    <col min="3873" max="3873" width="17.42578125" style="22" customWidth="1"/>
    <col min="3874" max="3874" width="14.7109375" style="22" customWidth="1"/>
    <col min="3875" max="3877" width="14.5703125" style="22" customWidth="1"/>
    <col min="3878" max="3878" width="20" style="22" bestFit="1" customWidth="1"/>
    <col min="3879" max="3879" width="20.85546875" style="22" customWidth="1"/>
    <col min="3880" max="3880" width="99" style="22" bestFit="1" customWidth="1"/>
    <col min="3881" max="3881" width="25.85546875" style="22" bestFit="1" customWidth="1"/>
    <col min="3882" max="4097" width="8.85546875" style="22"/>
    <col min="4098" max="4098" width="90.42578125" style="22" customWidth="1"/>
    <col min="4099" max="4119" width="11.5703125" style="22" customWidth="1"/>
    <col min="4120" max="4120" width="13.5703125" style="22" customWidth="1"/>
    <col min="4121" max="4121" width="11.5703125" style="22" customWidth="1"/>
    <col min="4122" max="4122" width="12.140625" style="22" customWidth="1"/>
    <col min="4123" max="4125" width="11.5703125" style="22" customWidth="1"/>
    <col min="4126" max="4126" width="12.28515625" style="22" customWidth="1"/>
    <col min="4127" max="4127" width="13.28515625" style="22" customWidth="1"/>
    <col min="4128" max="4128" width="16.5703125" style="22" customWidth="1"/>
    <col min="4129" max="4129" width="17.42578125" style="22" customWidth="1"/>
    <col min="4130" max="4130" width="14.7109375" style="22" customWidth="1"/>
    <col min="4131" max="4133" width="14.5703125" style="22" customWidth="1"/>
    <col min="4134" max="4134" width="20" style="22" bestFit="1" customWidth="1"/>
    <col min="4135" max="4135" width="20.85546875" style="22" customWidth="1"/>
    <col min="4136" max="4136" width="99" style="22" bestFit="1" customWidth="1"/>
    <col min="4137" max="4137" width="25.85546875" style="22" bestFit="1" customWidth="1"/>
    <col min="4138" max="4353" width="8.85546875" style="22"/>
    <col min="4354" max="4354" width="90.42578125" style="22" customWidth="1"/>
    <col min="4355" max="4375" width="11.5703125" style="22" customWidth="1"/>
    <col min="4376" max="4376" width="13.5703125" style="22" customWidth="1"/>
    <col min="4377" max="4377" width="11.5703125" style="22" customWidth="1"/>
    <col min="4378" max="4378" width="12.140625" style="22" customWidth="1"/>
    <col min="4379" max="4381" width="11.5703125" style="22" customWidth="1"/>
    <col min="4382" max="4382" width="12.28515625" style="22" customWidth="1"/>
    <col min="4383" max="4383" width="13.28515625" style="22" customWidth="1"/>
    <col min="4384" max="4384" width="16.5703125" style="22" customWidth="1"/>
    <col min="4385" max="4385" width="17.42578125" style="22" customWidth="1"/>
    <col min="4386" max="4386" width="14.7109375" style="22" customWidth="1"/>
    <col min="4387" max="4389" width="14.5703125" style="22" customWidth="1"/>
    <col min="4390" max="4390" width="20" style="22" bestFit="1" customWidth="1"/>
    <col min="4391" max="4391" width="20.85546875" style="22" customWidth="1"/>
    <col min="4392" max="4392" width="99" style="22" bestFit="1" customWidth="1"/>
    <col min="4393" max="4393" width="25.85546875" style="22" bestFit="1" customWidth="1"/>
    <col min="4394" max="4609" width="8.85546875" style="22"/>
    <col min="4610" max="4610" width="90.42578125" style="22" customWidth="1"/>
    <col min="4611" max="4631" width="11.5703125" style="22" customWidth="1"/>
    <col min="4632" max="4632" width="13.5703125" style="22" customWidth="1"/>
    <col min="4633" max="4633" width="11.5703125" style="22" customWidth="1"/>
    <col min="4634" max="4634" width="12.140625" style="22" customWidth="1"/>
    <col min="4635" max="4637" width="11.5703125" style="22" customWidth="1"/>
    <col min="4638" max="4638" width="12.28515625" style="22" customWidth="1"/>
    <col min="4639" max="4639" width="13.28515625" style="22" customWidth="1"/>
    <col min="4640" max="4640" width="16.5703125" style="22" customWidth="1"/>
    <col min="4641" max="4641" width="17.42578125" style="22" customWidth="1"/>
    <col min="4642" max="4642" width="14.7109375" style="22" customWidth="1"/>
    <col min="4643" max="4645" width="14.5703125" style="22" customWidth="1"/>
    <col min="4646" max="4646" width="20" style="22" bestFit="1" customWidth="1"/>
    <col min="4647" max="4647" width="20.85546875" style="22" customWidth="1"/>
    <col min="4648" max="4648" width="99" style="22" bestFit="1" customWidth="1"/>
    <col min="4649" max="4649" width="25.85546875" style="22" bestFit="1" customWidth="1"/>
    <col min="4650" max="4865" width="8.85546875" style="22"/>
    <col min="4866" max="4866" width="90.42578125" style="22" customWidth="1"/>
    <col min="4867" max="4887" width="11.5703125" style="22" customWidth="1"/>
    <col min="4888" max="4888" width="13.5703125" style="22" customWidth="1"/>
    <col min="4889" max="4889" width="11.5703125" style="22" customWidth="1"/>
    <col min="4890" max="4890" width="12.140625" style="22" customWidth="1"/>
    <col min="4891" max="4893" width="11.5703125" style="22" customWidth="1"/>
    <col min="4894" max="4894" width="12.28515625" style="22" customWidth="1"/>
    <col min="4895" max="4895" width="13.28515625" style="22" customWidth="1"/>
    <col min="4896" max="4896" width="16.5703125" style="22" customWidth="1"/>
    <col min="4897" max="4897" width="17.42578125" style="22" customWidth="1"/>
    <col min="4898" max="4898" width="14.7109375" style="22" customWidth="1"/>
    <col min="4899" max="4901" width="14.5703125" style="22" customWidth="1"/>
    <col min="4902" max="4902" width="20" style="22" bestFit="1" customWidth="1"/>
    <col min="4903" max="4903" width="20.85546875" style="22" customWidth="1"/>
    <col min="4904" max="4904" width="99" style="22" bestFit="1" customWidth="1"/>
    <col min="4905" max="4905" width="25.85546875" style="22" bestFit="1" customWidth="1"/>
    <col min="4906" max="5121" width="8.85546875" style="22"/>
    <col min="5122" max="5122" width="90.42578125" style="22" customWidth="1"/>
    <col min="5123" max="5143" width="11.5703125" style="22" customWidth="1"/>
    <col min="5144" max="5144" width="13.5703125" style="22" customWidth="1"/>
    <col min="5145" max="5145" width="11.5703125" style="22" customWidth="1"/>
    <col min="5146" max="5146" width="12.140625" style="22" customWidth="1"/>
    <col min="5147" max="5149" width="11.5703125" style="22" customWidth="1"/>
    <col min="5150" max="5150" width="12.28515625" style="22" customWidth="1"/>
    <col min="5151" max="5151" width="13.28515625" style="22" customWidth="1"/>
    <col min="5152" max="5152" width="16.5703125" style="22" customWidth="1"/>
    <col min="5153" max="5153" width="17.42578125" style="22" customWidth="1"/>
    <col min="5154" max="5154" width="14.7109375" style="22" customWidth="1"/>
    <col min="5155" max="5157" width="14.5703125" style="22" customWidth="1"/>
    <col min="5158" max="5158" width="20" style="22" bestFit="1" customWidth="1"/>
    <col min="5159" max="5159" width="20.85546875" style="22" customWidth="1"/>
    <col min="5160" max="5160" width="99" style="22" bestFit="1" customWidth="1"/>
    <col min="5161" max="5161" width="25.85546875" style="22" bestFit="1" customWidth="1"/>
    <col min="5162" max="5377" width="8.85546875" style="22"/>
    <col min="5378" max="5378" width="90.42578125" style="22" customWidth="1"/>
    <col min="5379" max="5399" width="11.5703125" style="22" customWidth="1"/>
    <col min="5400" max="5400" width="13.5703125" style="22" customWidth="1"/>
    <col min="5401" max="5401" width="11.5703125" style="22" customWidth="1"/>
    <col min="5402" max="5402" width="12.140625" style="22" customWidth="1"/>
    <col min="5403" max="5405" width="11.5703125" style="22" customWidth="1"/>
    <col min="5406" max="5406" width="12.28515625" style="22" customWidth="1"/>
    <col min="5407" max="5407" width="13.28515625" style="22" customWidth="1"/>
    <col min="5408" max="5408" width="16.5703125" style="22" customWidth="1"/>
    <col min="5409" max="5409" width="17.42578125" style="22" customWidth="1"/>
    <col min="5410" max="5410" width="14.7109375" style="22" customWidth="1"/>
    <col min="5411" max="5413" width="14.5703125" style="22" customWidth="1"/>
    <col min="5414" max="5414" width="20" style="22" bestFit="1" customWidth="1"/>
    <col min="5415" max="5415" width="20.85546875" style="22" customWidth="1"/>
    <col min="5416" max="5416" width="99" style="22" bestFit="1" customWidth="1"/>
    <col min="5417" max="5417" width="25.85546875" style="22" bestFit="1" customWidth="1"/>
    <col min="5418" max="5633" width="8.85546875" style="22"/>
    <col min="5634" max="5634" width="90.42578125" style="22" customWidth="1"/>
    <col min="5635" max="5655" width="11.5703125" style="22" customWidth="1"/>
    <col min="5656" max="5656" width="13.5703125" style="22" customWidth="1"/>
    <col min="5657" max="5657" width="11.5703125" style="22" customWidth="1"/>
    <col min="5658" max="5658" width="12.140625" style="22" customWidth="1"/>
    <col min="5659" max="5661" width="11.5703125" style="22" customWidth="1"/>
    <col min="5662" max="5662" width="12.28515625" style="22" customWidth="1"/>
    <col min="5663" max="5663" width="13.28515625" style="22" customWidth="1"/>
    <col min="5664" max="5664" width="16.5703125" style="22" customWidth="1"/>
    <col min="5665" max="5665" width="17.42578125" style="22" customWidth="1"/>
    <col min="5666" max="5666" width="14.7109375" style="22" customWidth="1"/>
    <col min="5667" max="5669" width="14.5703125" style="22" customWidth="1"/>
    <col min="5670" max="5670" width="20" style="22" bestFit="1" customWidth="1"/>
    <col min="5671" max="5671" width="20.85546875" style="22" customWidth="1"/>
    <col min="5672" max="5672" width="99" style="22" bestFit="1" customWidth="1"/>
    <col min="5673" max="5673" width="25.85546875" style="22" bestFit="1" customWidth="1"/>
    <col min="5674" max="5889" width="8.85546875" style="22"/>
    <col min="5890" max="5890" width="90.42578125" style="22" customWidth="1"/>
    <col min="5891" max="5911" width="11.5703125" style="22" customWidth="1"/>
    <col min="5912" max="5912" width="13.5703125" style="22" customWidth="1"/>
    <col min="5913" max="5913" width="11.5703125" style="22" customWidth="1"/>
    <col min="5914" max="5914" width="12.140625" style="22" customWidth="1"/>
    <col min="5915" max="5917" width="11.5703125" style="22" customWidth="1"/>
    <col min="5918" max="5918" width="12.28515625" style="22" customWidth="1"/>
    <col min="5919" max="5919" width="13.28515625" style="22" customWidth="1"/>
    <col min="5920" max="5920" width="16.5703125" style="22" customWidth="1"/>
    <col min="5921" max="5921" width="17.42578125" style="22" customWidth="1"/>
    <col min="5922" max="5922" width="14.7109375" style="22" customWidth="1"/>
    <col min="5923" max="5925" width="14.5703125" style="22" customWidth="1"/>
    <col min="5926" max="5926" width="20" style="22" bestFit="1" customWidth="1"/>
    <col min="5927" max="5927" width="20.85546875" style="22" customWidth="1"/>
    <col min="5928" max="5928" width="99" style="22" bestFit="1" customWidth="1"/>
    <col min="5929" max="5929" width="25.85546875" style="22" bestFit="1" customWidth="1"/>
    <col min="5930" max="6145" width="8.85546875" style="22"/>
    <col min="6146" max="6146" width="90.42578125" style="22" customWidth="1"/>
    <col min="6147" max="6167" width="11.5703125" style="22" customWidth="1"/>
    <col min="6168" max="6168" width="13.5703125" style="22" customWidth="1"/>
    <col min="6169" max="6169" width="11.5703125" style="22" customWidth="1"/>
    <col min="6170" max="6170" width="12.140625" style="22" customWidth="1"/>
    <col min="6171" max="6173" width="11.5703125" style="22" customWidth="1"/>
    <col min="6174" max="6174" width="12.28515625" style="22" customWidth="1"/>
    <col min="6175" max="6175" width="13.28515625" style="22" customWidth="1"/>
    <col min="6176" max="6176" width="16.5703125" style="22" customWidth="1"/>
    <col min="6177" max="6177" width="17.42578125" style="22" customWidth="1"/>
    <col min="6178" max="6178" width="14.7109375" style="22" customWidth="1"/>
    <col min="6179" max="6181" width="14.5703125" style="22" customWidth="1"/>
    <col min="6182" max="6182" width="20" style="22" bestFit="1" customWidth="1"/>
    <col min="6183" max="6183" width="20.85546875" style="22" customWidth="1"/>
    <col min="6184" max="6184" width="99" style="22" bestFit="1" customWidth="1"/>
    <col min="6185" max="6185" width="25.85546875" style="22" bestFit="1" customWidth="1"/>
    <col min="6186" max="6401" width="8.85546875" style="22"/>
    <col min="6402" max="6402" width="90.42578125" style="22" customWidth="1"/>
    <col min="6403" max="6423" width="11.5703125" style="22" customWidth="1"/>
    <col min="6424" max="6424" width="13.5703125" style="22" customWidth="1"/>
    <col min="6425" max="6425" width="11.5703125" style="22" customWidth="1"/>
    <col min="6426" max="6426" width="12.140625" style="22" customWidth="1"/>
    <col min="6427" max="6429" width="11.5703125" style="22" customWidth="1"/>
    <col min="6430" max="6430" width="12.28515625" style="22" customWidth="1"/>
    <col min="6431" max="6431" width="13.28515625" style="22" customWidth="1"/>
    <col min="6432" max="6432" width="16.5703125" style="22" customWidth="1"/>
    <col min="6433" max="6433" width="17.42578125" style="22" customWidth="1"/>
    <col min="6434" max="6434" width="14.7109375" style="22" customWidth="1"/>
    <col min="6435" max="6437" width="14.5703125" style="22" customWidth="1"/>
    <col min="6438" max="6438" width="20" style="22" bestFit="1" customWidth="1"/>
    <col min="6439" max="6439" width="20.85546875" style="22" customWidth="1"/>
    <col min="6440" max="6440" width="99" style="22" bestFit="1" customWidth="1"/>
    <col min="6441" max="6441" width="25.85546875" style="22" bestFit="1" customWidth="1"/>
    <col min="6442" max="6657" width="8.85546875" style="22"/>
    <col min="6658" max="6658" width="90.42578125" style="22" customWidth="1"/>
    <col min="6659" max="6679" width="11.5703125" style="22" customWidth="1"/>
    <col min="6680" max="6680" width="13.5703125" style="22" customWidth="1"/>
    <col min="6681" max="6681" width="11.5703125" style="22" customWidth="1"/>
    <col min="6682" max="6682" width="12.140625" style="22" customWidth="1"/>
    <col min="6683" max="6685" width="11.5703125" style="22" customWidth="1"/>
    <col min="6686" max="6686" width="12.28515625" style="22" customWidth="1"/>
    <col min="6687" max="6687" width="13.28515625" style="22" customWidth="1"/>
    <col min="6688" max="6688" width="16.5703125" style="22" customWidth="1"/>
    <col min="6689" max="6689" width="17.42578125" style="22" customWidth="1"/>
    <col min="6690" max="6690" width="14.7109375" style="22" customWidth="1"/>
    <col min="6691" max="6693" width="14.5703125" style="22" customWidth="1"/>
    <col min="6694" max="6694" width="20" style="22" bestFit="1" customWidth="1"/>
    <col min="6695" max="6695" width="20.85546875" style="22" customWidth="1"/>
    <col min="6696" max="6696" width="99" style="22" bestFit="1" customWidth="1"/>
    <col min="6697" max="6697" width="25.85546875" style="22" bestFit="1" customWidth="1"/>
    <col min="6698" max="6913" width="8.85546875" style="22"/>
    <col min="6914" max="6914" width="90.42578125" style="22" customWidth="1"/>
    <col min="6915" max="6935" width="11.5703125" style="22" customWidth="1"/>
    <col min="6936" max="6936" width="13.5703125" style="22" customWidth="1"/>
    <col min="6937" max="6937" width="11.5703125" style="22" customWidth="1"/>
    <col min="6938" max="6938" width="12.140625" style="22" customWidth="1"/>
    <col min="6939" max="6941" width="11.5703125" style="22" customWidth="1"/>
    <col min="6942" max="6942" width="12.28515625" style="22" customWidth="1"/>
    <col min="6943" max="6943" width="13.28515625" style="22" customWidth="1"/>
    <col min="6944" max="6944" width="16.5703125" style="22" customWidth="1"/>
    <col min="6945" max="6945" width="17.42578125" style="22" customWidth="1"/>
    <col min="6946" max="6946" width="14.7109375" style="22" customWidth="1"/>
    <col min="6947" max="6949" width="14.5703125" style="22" customWidth="1"/>
    <col min="6950" max="6950" width="20" style="22" bestFit="1" customWidth="1"/>
    <col min="6951" max="6951" width="20.85546875" style="22" customWidth="1"/>
    <col min="6952" max="6952" width="99" style="22" bestFit="1" customWidth="1"/>
    <col min="6953" max="6953" width="25.85546875" style="22" bestFit="1" customWidth="1"/>
    <col min="6954" max="7169" width="8.85546875" style="22"/>
    <col min="7170" max="7170" width="90.42578125" style="22" customWidth="1"/>
    <col min="7171" max="7191" width="11.5703125" style="22" customWidth="1"/>
    <col min="7192" max="7192" width="13.5703125" style="22" customWidth="1"/>
    <col min="7193" max="7193" width="11.5703125" style="22" customWidth="1"/>
    <col min="7194" max="7194" width="12.140625" style="22" customWidth="1"/>
    <col min="7195" max="7197" width="11.5703125" style="22" customWidth="1"/>
    <col min="7198" max="7198" width="12.28515625" style="22" customWidth="1"/>
    <col min="7199" max="7199" width="13.28515625" style="22" customWidth="1"/>
    <col min="7200" max="7200" width="16.5703125" style="22" customWidth="1"/>
    <col min="7201" max="7201" width="17.42578125" style="22" customWidth="1"/>
    <col min="7202" max="7202" width="14.7109375" style="22" customWidth="1"/>
    <col min="7203" max="7205" width="14.5703125" style="22" customWidth="1"/>
    <col min="7206" max="7206" width="20" style="22" bestFit="1" customWidth="1"/>
    <col min="7207" max="7207" width="20.85546875" style="22" customWidth="1"/>
    <col min="7208" max="7208" width="99" style="22" bestFit="1" customWidth="1"/>
    <col min="7209" max="7209" width="25.85546875" style="22" bestFit="1" customWidth="1"/>
    <col min="7210" max="7425" width="8.85546875" style="22"/>
    <col min="7426" max="7426" width="90.42578125" style="22" customWidth="1"/>
    <col min="7427" max="7447" width="11.5703125" style="22" customWidth="1"/>
    <col min="7448" max="7448" width="13.5703125" style="22" customWidth="1"/>
    <col min="7449" max="7449" width="11.5703125" style="22" customWidth="1"/>
    <col min="7450" max="7450" width="12.140625" style="22" customWidth="1"/>
    <col min="7451" max="7453" width="11.5703125" style="22" customWidth="1"/>
    <col min="7454" max="7454" width="12.28515625" style="22" customWidth="1"/>
    <col min="7455" max="7455" width="13.28515625" style="22" customWidth="1"/>
    <col min="7456" max="7456" width="16.5703125" style="22" customWidth="1"/>
    <col min="7457" max="7457" width="17.42578125" style="22" customWidth="1"/>
    <col min="7458" max="7458" width="14.7109375" style="22" customWidth="1"/>
    <col min="7459" max="7461" width="14.5703125" style="22" customWidth="1"/>
    <col min="7462" max="7462" width="20" style="22" bestFit="1" customWidth="1"/>
    <col min="7463" max="7463" width="20.85546875" style="22" customWidth="1"/>
    <col min="7464" max="7464" width="99" style="22" bestFit="1" customWidth="1"/>
    <col min="7465" max="7465" width="25.85546875" style="22" bestFit="1" customWidth="1"/>
    <col min="7466" max="7681" width="8.85546875" style="22"/>
    <col min="7682" max="7682" width="90.42578125" style="22" customWidth="1"/>
    <col min="7683" max="7703" width="11.5703125" style="22" customWidth="1"/>
    <col min="7704" max="7704" width="13.5703125" style="22" customWidth="1"/>
    <col min="7705" max="7705" width="11.5703125" style="22" customWidth="1"/>
    <col min="7706" max="7706" width="12.140625" style="22" customWidth="1"/>
    <col min="7707" max="7709" width="11.5703125" style="22" customWidth="1"/>
    <col min="7710" max="7710" width="12.28515625" style="22" customWidth="1"/>
    <col min="7711" max="7711" width="13.28515625" style="22" customWidth="1"/>
    <col min="7712" max="7712" width="16.5703125" style="22" customWidth="1"/>
    <col min="7713" max="7713" width="17.42578125" style="22" customWidth="1"/>
    <col min="7714" max="7714" width="14.7109375" style="22" customWidth="1"/>
    <col min="7715" max="7717" width="14.5703125" style="22" customWidth="1"/>
    <col min="7718" max="7718" width="20" style="22" bestFit="1" customWidth="1"/>
    <col min="7719" max="7719" width="20.85546875" style="22" customWidth="1"/>
    <col min="7720" max="7720" width="99" style="22" bestFit="1" customWidth="1"/>
    <col min="7721" max="7721" width="25.85546875" style="22" bestFit="1" customWidth="1"/>
    <col min="7722" max="7937" width="8.85546875" style="22"/>
    <col min="7938" max="7938" width="90.42578125" style="22" customWidth="1"/>
    <col min="7939" max="7959" width="11.5703125" style="22" customWidth="1"/>
    <col min="7960" max="7960" width="13.5703125" style="22" customWidth="1"/>
    <col min="7961" max="7961" width="11.5703125" style="22" customWidth="1"/>
    <col min="7962" max="7962" width="12.140625" style="22" customWidth="1"/>
    <col min="7963" max="7965" width="11.5703125" style="22" customWidth="1"/>
    <col min="7966" max="7966" width="12.28515625" style="22" customWidth="1"/>
    <col min="7967" max="7967" width="13.28515625" style="22" customWidth="1"/>
    <col min="7968" max="7968" width="16.5703125" style="22" customWidth="1"/>
    <col min="7969" max="7969" width="17.42578125" style="22" customWidth="1"/>
    <col min="7970" max="7970" width="14.7109375" style="22" customWidth="1"/>
    <col min="7971" max="7973" width="14.5703125" style="22" customWidth="1"/>
    <col min="7974" max="7974" width="20" style="22" bestFit="1" customWidth="1"/>
    <col min="7975" max="7975" width="20.85546875" style="22" customWidth="1"/>
    <col min="7976" max="7976" width="99" style="22" bestFit="1" customWidth="1"/>
    <col min="7977" max="7977" width="25.85546875" style="22" bestFit="1" customWidth="1"/>
    <col min="7978" max="8193" width="8.85546875" style="22"/>
    <col min="8194" max="8194" width="90.42578125" style="22" customWidth="1"/>
    <col min="8195" max="8215" width="11.5703125" style="22" customWidth="1"/>
    <col min="8216" max="8216" width="13.5703125" style="22" customWidth="1"/>
    <col min="8217" max="8217" width="11.5703125" style="22" customWidth="1"/>
    <col min="8218" max="8218" width="12.140625" style="22" customWidth="1"/>
    <col min="8219" max="8221" width="11.5703125" style="22" customWidth="1"/>
    <col min="8222" max="8222" width="12.28515625" style="22" customWidth="1"/>
    <col min="8223" max="8223" width="13.28515625" style="22" customWidth="1"/>
    <col min="8224" max="8224" width="16.5703125" style="22" customWidth="1"/>
    <col min="8225" max="8225" width="17.42578125" style="22" customWidth="1"/>
    <col min="8226" max="8226" width="14.7109375" style="22" customWidth="1"/>
    <col min="8227" max="8229" width="14.5703125" style="22" customWidth="1"/>
    <col min="8230" max="8230" width="20" style="22" bestFit="1" customWidth="1"/>
    <col min="8231" max="8231" width="20.85546875" style="22" customWidth="1"/>
    <col min="8232" max="8232" width="99" style="22" bestFit="1" customWidth="1"/>
    <col min="8233" max="8233" width="25.85546875" style="22" bestFit="1" customWidth="1"/>
    <col min="8234" max="8449" width="8.85546875" style="22"/>
    <col min="8450" max="8450" width="90.42578125" style="22" customWidth="1"/>
    <col min="8451" max="8471" width="11.5703125" style="22" customWidth="1"/>
    <col min="8472" max="8472" width="13.5703125" style="22" customWidth="1"/>
    <col min="8473" max="8473" width="11.5703125" style="22" customWidth="1"/>
    <col min="8474" max="8474" width="12.140625" style="22" customWidth="1"/>
    <col min="8475" max="8477" width="11.5703125" style="22" customWidth="1"/>
    <col min="8478" max="8478" width="12.28515625" style="22" customWidth="1"/>
    <col min="8479" max="8479" width="13.28515625" style="22" customWidth="1"/>
    <col min="8480" max="8480" width="16.5703125" style="22" customWidth="1"/>
    <col min="8481" max="8481" width="17.42578125" style="22" customWidth="1"/>
    <col min="8482" max="8482" width="14.7109375" style="22" customWidth="1"/>
    <col min="8483" max="8485" width="14.5703125" style="22" customWidth="1"/>
    <col min="8486" max="8486" width="20" style="22" bestFit="1" customWidth="1"/>
    <col min="8487" max="8487" width="20.85546875" style="22" customWidth="1"/>
    <col min="8488" max="8488" width="99" style="22" bestFit="1" customWidth="1"/>
    <col min="8489" max="8489" width="25.85546875" style="22" bestFit="1" customWidth="1"/>
    <col min="8490" max="8705" width="8.85546875" style="22"/>
    <col min="8706" max="8706" width="90.42578125" style="22" customWidth="1"/>
    <col min="8707" max="8727" width="11.5703125" style="22" customWidth="1"/>
    <col min="8728" max="8728" width="13.5703125" style="22" customWidth="1"/>
    <col min="8729" max="8729" width="11.5703125" style="22" customWidth="1"/>
    <col min="8730" max="8730" width="12.140625" style="22" customWidth="1"/>
    <col min="8731" max="8733" width="11.5703125" style="22" customWidth="1"/>
    <col min="8734" max="8734" width="12.28515625" style="22" customWidth="1"/>
    <col min="8735" max="8735" width="13.28515625" style="22" customWidth="1"/>
    <col min="8736" max="8736" width="16.5703125" style="22" customWidth="1"/>
    <col min="8737" max="8737" width="17.42578125" style="22" customWidth="1"/>
    <col min="8738" max="8738" width="14.7109375" style="22" customWidth="1"/>
    <col min="8739" max="8741" width="14.5703125" style="22" customWidth="1"/>
    <col min="8742" max="8742" width="20" style="22" bestFit="1" customWidth="1"/>
    <col min="8743" max="8743" width="20.85546875" style="22" customWidth="1"/>
    <col min="8744" max="8744" width="99" style="22" bestFit="1" customWidth="1"/>
    <col min="8745" max="8745" width="25.85546875" style="22" bestFit="1" customWidth="1"/>
    <col min="8746" max="8961" width="8.85546875" style="22"/>
    <col min="8962" max="8962" width="90.42578125" style="22" customWidth="1"/>
    <col min="8963" max="8983" width="11.5703125" style="22" customWidth="1"/>
    <col min="8984" max="8984" width="13.5703125" style="22" customWidth="1"/>
    <col min="8985" max="8985" width="11.5703125" style="22" customWidth="1"/>
    <col min="8986" max="8986" width="12.140625" style="22" customWidth="1"/>
    <col min="8987" max="8989" width="11.5703125" style="22" customWidth="1"/>
    <col min="8990" max="8990" width="12.28515625" style="22" customWidth="1"/>
    <col min="8991" max="8991" width="13.28515625" style="22" customWidth="1"/>
    <col min="8992" max="8992" width="16.5703125" style="22" customWidth="1"/>
    <col min="8993" max="8993" width="17.42578125" style="22" customWidth="1"/>
    <col min="8994" max="8994" width="14.7109375" style="22" customWidth="1"/>
    <col min="8995" max="8997" width="14.5703125" style="22" customWidth="1"/>
    <col min="8998" max="8998" width="20" style="22" bestFit="1" customWidth="1"/>
    <col min="8999" max="8999" width="20.85546875" style="22" customWidth="1"/>
    <col min="9000" max="9000" width="99" style="22" bestFit="1" customWidth="1"/>
    <col min="9001" max="9001" width="25.85546875" style="22" bestFit="1" customWidth="1"/>
    <col min="9002" max="9217" width="8.85546875" style="22"/>
    <col min="9218" max="9218" width="90.42578125" style="22" customWidth="1"/>
    <col min="9219" max="9239" width="11.5703125" style="22" customWidth="1"/>
    <col min="9240" max="9240" width="13.5703125" style="22" customWidth="1"/>
    <col min="9241" max="9241" width="11.5703125" style="22" customWidth="1"/>
    <col min="9242" max="9242" width="12.140625" style="22" customWidth="1"/>
    <col min="9243" max="9245" width="11.5703125" style="22" customWidth="1"/>
    <col min="9246" max="9246" width="12.28515625" style="22" customWidth="1"/>
    <col min="9247" max="9247" width="13.28515625" style="22" customWidth="1"/>
    <col min="9248" max="9248" width="16.5703125" style="22" customWidth="1"/>
    <col min="9249" max="9249" width="17.42578125" style="22" customWidth="1"/>
    <col min="9250" max="9250" width="14.7109375" style="22" customWidth="1"/>
    <col min="9251" max="9253" width="14.5703125" style="22" customWidth="1"/>
    <col min="9254" max="9254" width="20" style="22" bestFit="1" customWidth="1"/>
    <col min="9255" max="9255" width="20.85546875" style="22" customWidth="1"/>
    <col min="9256" max="9256" width="99" style="22" bestFit="1" customWidth="1"/>
    <col min="9257" max="9257" width="25.85546875" style="22" bestFit="1" customWidth="1"/>
    <col min="9258" max="9473" width="8.85546875" style="22"/>
    <col min="9474" max="9474" width="90.42578125" style="22" customWidth="1"/>
    <col min="9475" max="9495" width="11.5703125" style="22" customWidth="1"/>
    <col min="9496" max="9496" width="13.5703125" style="22" customWidth="1"/>
    <col min="9497" max="9497" width="11.5703125" style="22" customWidth="1"/>
    <col min="9498" max="9498" width="12.140625" style="22" customWidth="1"/>
    <col min="9499" max="9501" width="11.5703125" style="22" customWidth="1"/>
    <col min="9502" max="9502" width="12.28515625" style="22" customWidth="1"/>
    <col min="9503" max="9503" width="13.28515625" style="22" customWidth="1"/>
    <col min="9504" max="9504" width="16.5703125" style="22" customWidth="1"/>
    <col min="9505" max="9505" width="17.42578125" style="22" customWidth="1"/>
    <col min="9506" max="9506" width="14.7109375" style="22" customWidth="1"/>
    <col min="9507" max="9509" width="14.5703125" style="22" customWidth="1"/>
    <col min="9510" max="9510" width="20" style="22" bestFit="1" customWidth="1"/>
    <col min="9511" max="9511" width="20.85546875" style="22" customWidth="1"/>
    <col min="9512" max="9512" width="99" style="22" bestFit="1" customWidth="1"/>
    <col min="9513" max="9513" width="25.85546875" style="22" bestFit="1" customWidth="1"/>
    <col min="9514" max="9729" width="8.85546875" style="22"/>
    <col min="9730" max="9730" width="90.42578125" style="22" customWidth="1"/>
    <col min="9731" max="9751" width="11.5703125" style="22" customWidth="1"/>
    <col min="9752" max="9752" width="13.5703125" style="22" customWidth="1"/>
    <col min="9753" max="9753" width="11.5703125" style="22" customWidth="1"/>
    <col min="9754" max="9754" width="12.140625" style="22" customWidth="1"/>
    <col min="9755" max="9757" width="11.5703125" style="22" customWidth="1"/>
    <col min="9758" max="9758" width="12.28515625" style="22" customWidth="1"/>
    <col min="9759" max="9759" width="13.28515625" style="22" customWidth="1"/>
    <col min="9760" max="9760" width="16.5703125" style="22" customWidth="1"/>
    <col min="9761" max="9761" width="17.42578125" style="22" customWidth="1"/>
    <col min="9762" max="9762" width="14.7109375" style="22" customWidth="1"/>
    <col min="9763" max="9765" width="14.5703125" style="22" customWidth="1"/>
    <col min="9766" max="9766" width="20" style="22" bestFit="1" customWidth="1"/>
    <col min="9767" max="9767" width="20.85546875" style="22" customWidth="1"/>
    <col min="9768" max="9768" width="99" style="22" bestFit="1" customWidth="1"/>
    <col min="9769" max="9769" width="25.85546875" style="22" bestFit="1" customWidth="1"/>
    <col min="9770" max="9985" width="8.85546875" style="22"/>
    <col min="9986" max="9986" width="90.42578125" style="22" customWidth="1"/>
    <col min="9987" max="10007" width="11.5703125" style="22" customWidth="1"/>
    <col min="10008" max="10008" width="13.5703125" style="22" customWidth="1"/>
    <col min="10009" max="10009" width="11.5703125" style="22" customWidth="1"/>
    <col min="10010" max="10010" width="12.140625" style="22" customWidth="1"/>
    <col min="10011" max="10013" width="11.5703125" style="22" customWidth="1"/>
    <col min="10014" max="10014" width="12.28515625" style="22" customWidth="1"/>
    <col min="10015" max="10015" width="13.28515625" style="22" customWidth="1"/>
    <col min="10016" max="10016" width="16.5703125" style="22" customWidth="1"/>
    <col min="10017" max="10017" width="17.42578125" style="22" customWidth="1"/>
    <col min="10018" max="10018" width="14.7109375" style="22" customWidth="1"/>
    <col min="10019" max="10021" width="14.5703125" style="22" customWidth="1"/>
    <col min="10022" max="10022" width="20" style="22" bestFit="1" customWidth="1"/>
    <col min="10023" max="10023" width="20.85546875" style="22" customWidth="1"/>
    <col min="10024" max="10024" width="99" style="22" bestFit="1" customWidth="1"/>
    <col min="10025" max="10025" width="25.85546875" style="22" bestFit="1" customWidth="1"/>
    <col min="10026" max="10241" width="8.85546875" style="22"/>
    <col min="10242" max="10242" width="90.42578125" style="22" customWidth="1"/>
    <col min="10243" max="10263" width="11.5703125" style="22" customWidth="1"/>
    <col min="10264" max="10264" width="13.5703125" style="22" customWidth="1"/>
    <col min="10265" max="10265" width="11.5703125" style="22" customWidth="1"/>
    <col min="10266" max="10266" width="12.140625" style="22" customWidth="1"/>
    <col min="10267" max="10269" width="11.5703125" style="22" customWidth="1"/>
    <col min="10270" max="10270" width="12.28515625" style="22" customWidth="1"/>
    <col min="10271" max="10271" width="13.28515625" style="22" customWidth="1"/>
    <col min="10272" max="10272" width="16.5703125" style="22" customWidth="1"/>
    <col min="10273" max="10273" width="17.42578125" style="22" customWidth="1"/>
    <col min="10274" max="10274" width="14.7109375" style="22" customWidth="1"/>
    <col min="10275" max="10277" width="14.5703125" style="22" customWidth="1"/>
    <col min="10278" max="10278" width="20" style="22" bestFit="1" customWidth="1"/>
    <col min="10279" max="10279" width="20.85546875" style="22" customWidth="1"/>
    <col min="10280" max="10280" width="99" style="22" bestFit="1" customWidth="1"/>
    <col min="10281" max="10281" width="25.85546875" style="22" bestFit="1" customWidth="1"/>
    <col min="10282" max="10497" width="8.85546875" style="22"/>
    <col min="10498" max="10498" width="90.42578125" style="22" customWidth="1"/>
    <col min="10499" max="10519" width="11.5703125" style="22" customWidth="1"/>
    <col min="10520" max="10520" width="13.5703125" style="22" customWidth="1"/>
    <col min="10521" max="10521" width="11.5703125" style="22" customWidth="1"/>
    <col min="10522" max="10522" width="12.140625" style="22" customWidth="1"/>
    <col min="10523" max="10525" width="11.5703125" style="22" customWidth="1"/>
    <col min="10526" max="10526" width="12.28515625" style="22" customWidth="1"/>
    <col min="10527" max="10527" width="13.28515625" style="22" customWidth="1"/>
    <col min="10528" max="10528" width="16.5703125" style="22" customWidth="1"/>
    <col min="10529" max="10529" width="17.42578125" style="22" customWidth="1"/>
    <col min="10530" max="10530" width="14.7109375" style="22" customWidth="1"/>
    <col min="10531" max="10533" width="14.5703125" style="22" customWidth="1"/>
    <col min="10534" max="10534" width="20" style="22" bestFit="1" customWidth="1"/>
    <col min="10535" max="10535" width="20.85546875" style="22" customWidth="1"/>
    <col min="10536" max="10536" width="99" style="22" bestFit="1" customWidth="1"/>
    <col min="10537" max="10537" width="25.85546875" style="22" bestFit="1" customWidth="1"/>
    <col min="10538" max="10753" width="8.85546875" style="22"/>
    <col min="10754" max="10754" width="90.42578125" style="22" customWidth="1"/>
    <col min="10755" max="10775" width="11.5703125" style="22" customWidth="1"/>
    <col min="10776" max="10776" width="13.5703125" style="22" customWidth="1"/>
    <col min="10777" max="10777" width="11.5703125" style="22" customWidth="1"/>
    <col min="10778" max="10778" width="12.140625" style="22" customWidth="1"/>
    <col min="10779" max="10781" width="11.5703125" style="22" customWidth="1"/>
    <col min="10782" max="10782" width="12.28515625" style="22" customWidth="1"/>
    <col min="10783" max="10783" width="13.28515625" style="22" customWidth="1"/>
    <col min="10784" max="10784" width="16.5703125" style="22" customWidth="1"/>
    <col min="10785" max="10785" width="17.42578125" style="22" customWidth="1"/>
    <col min="10786" max="10786" width="14.7109375" style="22" customWidth="1"/>
    <col min="10787" max="10789" width="14.5703125" style="22" customWidth="1"/>
    <col min="10790" max="10790" width="20" style="22" bestFit="1" customWidth="1"/>
    <col min="10791" max="10791" width="20.85546875" style="22" customWidth="1"/>
    <col min="10792" max="10792" width="99" style="22" bestFit="1" customWidth="1"/>
    <col min="10793" max="10793" width="25.85546875" style="22" bestFit="1" customWidth="1"/>
    <col min="10794" max="11009" width="8.85546875" style="22"/>
    <col min="11010" max="11010" width="90.42578125" style="22" customWidth="1"/>
    <col min="11011" max="11031" width="11.5703125" style="22" customWidth="1"/>
    <col min="11032" max="11032" width="13.5703125" style="22" customWidth="1"/>
    <col min="11033" max="11033" width="11.5703125" style="22" customWidth="1"/>
    <col min="11034" max="11034" width="12.140625" style="22" customWidth="1"/>
    <col min="11035" max="11037" width="11.5703125" style="22" customWidth="1"/>
    <col min="11038" max="11038" width="12.28515625" style="22" customWidth="1"/>
    <col min="11039" max="11039" width="13.28515625" style="22" customWidth="1"/>
    <col min="11040" max="11040" width="16.5703125" style="22" customWidth="1"/>
    <col min="11041" max="11041" width="17.42578125" style="22" customWidth="1"/>
    <col min="11042" max="11042" width="14.7109375" style="22" customWidth="1"/>
    <col min="11043" max="11045" width="14.5703125" style="22" customWidth="1"/>
    <col min="11046" max="11046" width="20" style="22" bestFit="1" customWidth="1"/>
    <col min="11047" max="11047" width="20.85546875" style="22" customWidth="1"/>
    <col min="11048" max="11048" width="99" style="22" bestFit="1" customWidth="1"/>
    <col min="11049" max="11049" width="25.85546875" style="22" bestFit="1" customWidth="1"/>
    <col min="11050" max="11265" width="8.85546875" style="22"/>
    <col min="11266" max="11266" width="90.42578125" style="22" customWidth="1"/>
    <col min="11267" max="11287" width="11.5703125" style="22" customWidth="1"/>
    <col min="11288" max="11288" width="13.5703125" style="22" customWidth="1"/>
    <col min="11289" max="11289" width="11.5703125" style="22" customWidth="1"/>
    <col min="11290" max="11290" width="12.140625" style="22" customWidth="1"/>
    <col min="11291" max="11293" width="11.5703125" style="22" customWidth="1"/>
    <col min="11294" max="11294" width="12.28515625" style="22" customWidth="1"/>
    <col min="11295" max="11295" width="13.28515625" style="22" customWidth="1"/>
    <col min="11296" max="11296" width="16.5703125" style="22" customWidth="1"/>
    <col min="11297" max="11297" width="17.42578125" style="22" customWidth="1"/>
    <col min="11298" max="11298" width="14.7109375" style="22" customWidth="1"/>
    <col min="11299" max="11301" width="14.5703125" style="22" customWidth="1"/>
    <col min="11302" max="11302" width="20" style="22" bestFit="1" customWidth="1"/>
    <col min="11303" max="11303" width="20.85546875" style="22" customWidth="1"/>
    <col min="11304" max="11304" width="99" style="22" bestFit="1" customWidth="1"/>
    <col min="11305" max="11305" width="25.85546875" style="22" bestFit="1" customWidth="1"/>
    <col min="11306" max="11521" width="8.85546875" style="22"/>
    <col min="11522" max="11522" width="90.42578125" style="22" customWidth="1"/>
    <col min="11523" max="11543" width="11.5703125" style="22" customWidth="1"/>
    <col min="11544" max="11544" width="13.5703125" style="22" customWidth="1"/>
    <col min="11545" max="11545" width="11.5703125" style="22" customWidth="1"/>
    <col min="11546" max="11546" width="12.140625" style="22" customWidth="1"/>
    <col min="11547" max="11549" width="11.5703125" style="22" customWidth="1"/>
    <col min="11550" max="11550" width="12.28515625" style="22" customWidth="1"/>
    <col min="11551" max="11551" width="13.28515625" style="22" customWidth="1"/>
    <col min="11552" max="11552" width="16.5703125" style="22" customWidth="1"/>
    <col min="11553" max="11553" width="17.42578125" style="22" customWidth="1"/>
    <col min="11554" max="11554" width="14.7109375" style="22" customWidth="1"/>
    <col min="11555" max="11557" width="14.5703125" style="22" customWidth="1"/>
    <col min="11558" max="11558" width="20" style="22" bestFit="1" customWidth="1"/>
    <col min="11559" max="11559" width="20.85546875" style="22" customWidth="1"/>
    <col min="11560" max="11560" width="99" style="22" bestFit="1" customWidth="1"/>
    <col min="11561" max="11561" width="25.85546875" style="22" bestFit="1" customWidth="1"/>
    <col min="11562" max="11777" width="8.85546875" style="22"/>
    <col min="11778" max="11778" width="90.42578125" style="22" customWidth="1"/>
    <col min="11779" max="11799" width="11.5703125" style="22" customWidth="1"/>
    <col min="11800" max="11800" width="13.5703125" style="22" customWidth="1"/>
    <col min="11801" max="11801" width="11.5703125" style="22" customWidth="1"/>
    <col min="11802" max="11802" width="12.140625" style="22" customWidth="1"/>
    <col min="11803" max="11805" width="11.5703125" style="22" customWidth="1"/>
    <col min="11806" max="11806" width="12.28515625" style="22" customWidth="1"/>
    <col min="11807" max="11807" width="13.28515625" style="22" customWidth="1"/>
    <col min="11808" max="11808" width="16.5703125" style="22" customWidth="1"/>
    <col min="11809" max="11809" width="17.42578125" style="22" customWidth="1"/>
    <col min="11810" max="11810" width="14.7109375" style="22" customWidth="1"/>
    <col min="11811" max="11813" width="14.5703125" style="22" customWidth="1"/>
    <col min="11814" max="11814" width="20" style="22" bestFit="1" customWidth="1"/>
    <col min="11815" max="11815" width="20.85546875" style="22" customWidth="1"/>
    <col min="11816" max="11816" width="99" style="22" bestFit="1" customWidth="1"/>
    <col min="11817" max="11817" width="25.85546875" style="22" bestFit="1" customWidth="1"/>
    <col min="11818" max="12033" width="8.85546875" style="22"/>
    <col min="12034" max="12034" width="90.42578125" style="22" customWidth="1"/>
    <col min="12035" max="12055" width="11.5703125" style="22" customWidth="1"/>
    <col min="12056" max="12056" width="13.5703125" style="22" customWidth="1"/>
    <col min="12057" max="12057" width="11.5703125" style="22" customWidth="1"/>
    <col min="12058" max="12058" width="12.140625" style="22" customWidth="1"/>
    <col min="12059" max="12061" width="11.5703125" style="22" customWidth="1"/>
    <col min="12062" max="12062" width="12.28515625" style="22" customWidth="1"/>
    <col min="12063" max="12063" width="13.28515625" style="22" customWidth="1"/>
    <col min="12064" max="12064" width="16.5703125" style="22" customWidth="1"/>
    <col min="12065" max="12065" width="17.42578125" style="22" customWidth="1"/>
    <col min="12066" max="12066" width="14.7109375" style="22" customWidth="1"/>
    <col min="12067" max="12069" width="14.5703125" style="22" customWidth="1"/>
    <col min="12070" max="12070" width="20" style="22" bestFit="1" customWidth="1"/>
    <col min="12071" max="12071" width="20.85546875" style="22" customWidth="1"/>
    <col min="12072" max="12072" width="99" style="22" bestFit="1" customWidth="1"/>
    <col min="12073" max="12073" width="25.85546875" style="22" bestFit="1" customWidth="1"/>
    <col min="12074" max="12289" width="8.85546875" style="22"/>
    <col min="12290" max="12290" width="90.42578125" style="22" customWidth="1"/>
    <col min="12291" max="12311" width="11.5703125" style="22" customWidth="1"/>
    <col min="12312" max="12312" width="13.5703125" style="22" customWidth="1"/>
    <col min="12313" max="12313" width="11.5703125" style="22" customWidth="1"/>
    <col min="12314" max="12314" width="12.140625" style="22" customWidth="1"/>
    <col min="12315" max="12317" width="11.5703125" style="22" customWidth="1"/>
    <col min="12318" max="12318" width="12.28515625" style="22" customWidth="1"/>
    <col min="12319" max="12319" width="13.28515625" style="22" customWidth="1"/>
    <col min="12320" max="12320" width="16.5703125" style="22" customWidth="1"/>
    <col min="12321" max="12321" width="17.42578125" style="22" customWidth="1"/>
    <col min="12322" max="12322" width="14.7109375" style="22" customWidth="1"/>
    <col min="12323" max="12325" width="14.5703125" style="22" customWidth="1"/>
    <col min="12326" max="12326" width="20" style="22" bestFit="1" customWidth="1"/>
    <col min="12327" max="12327" width="20.85546875" style="22" customWidth="1"/>
    <col min="12328" max="12328" width="99" style="22" bestFit="1" customWidth="1"/>
    <col min="12329" max="12329" width="25.85546875" style="22" bestFit="1" customWidth="1"/>
    <col min="12330" max="12545" width="8.85546875" style="22"/>
    <col min="12546" max="12546" width="90.42578125" style="22" customWidth="1"/>
    <col min="12547" max="12567" width="11.5703125" style="22" customWidth="1"/>
    <col min="12568" max="12568" width="13.5703125" style="22" customWidth="1"/>
    <col min="12569" max="12569" width="11.5703125" style="22" customWidth="1"/>
    <col min="12570" max="12570" width="12.140625" style="22" customWidth="1"/>
    <col min="12571" max="12573" width="11.5703125" style="22" customWidth="1"/>
    <col min="12574" max="12574" width="12.28515625" style="22" customWidth="1"/>
    <col min="12575" max="12575" width="13.28515625" style="22" customWidth="1"/>
    <col min="12576" max="12576" width="16.5703125" style="22" customWidth="1"/>
    <col min="12577" max="12577" width="17.42578125" style="22" customWidth="1"/>
    <col min="12578" max="12578" width="14.7109375" style="22" customWidth="1"/>
    <col min="12579" max="12581" width="14.5703125" style="22" customWidth="1"/>
    <col min="12582" max="12582" width="20" style="22" bestFit="1" customWidth="1"/>
    <col min="12583" max="12583" width="20.85546875" style="22" customWidth="1"/>
    <col min="12584" max="12584" width="99" style="22" bestFit="1" customWidth="1"/>
    <col min="12585" max="12585" width="25.85546875" style="22" bestFit="1" customWidth="1"/>
    <col min="12586" max="12801" width="8.85546875" style="22"/>
    <col min="12802" max="12802" width="90.42578125" style="22" customWidth="1"/>
    <col min="12803" max="12823" width="11.5703125" style="22" customWidth="1"/>
    <col min="12824" max="12824" width="13.5703125" style="22" customWidth="1"/>
    <col min="12825" max="12825" width="11.5703125" style="22" customWidth="1"/>
    <col min="12826" max="12826" width="12.140625" style="22" customWidth="1"/>
    <col min="12827" max="12829" width="11.5703125" style="22" customWidth="1"/>
    <col min="12830" max="12830" width="12.28515625" style="22" customWidth="1"/>
    <col min="12831" max="12831" width="13.28515625" style="22" customWidth="1"/>
    <col min="12832" max="12832" width="16.5703125" style="22" customWidth="1"/>
    <col min="12833" max="12833" width="17.42578125" style="22" customWidth="1"/>
    <col min="12834" max="12834" width="14.7109375" style="22" customWidth="1"/>
    <col min="12835" max="12837" width="14.5703125" style="22" customWidth="1"/>
    <col min="12838" max="12838" width="20" style="22" bestFit="1" customWidth="1"/>
    <col min="12839" max="12839" width="20.85546875" style="22" customWidth="1"/>
    <col min="12840" max="12840" width="99" style="22" bestFit="1" customWidth="1"/>
    <col min="12841" max="12841" width="25.85546875" style="22" bestFit="1" customWidth="1"/>
    <col min="12842" max="13057" width="8.85546875" style="22"/>
    <col min="13058" max="13058" width="90.42578125" style="22" customWidth="1"/>
    <col min="13059" max="13079" width="11.5703125" style="22" customWidth="1"/>
    <col min="13080" max="13080" width="13.5703125" style="22" customWidth="1"/>
    <col min="13081" max="13081" width="11.5703125" style="22" customWidth="1"/>
    <col min="13082" max="13082" width="12.140625" style="22" customWidth="1"/>
    <col min="13083" max="13085" width="11.5703125" style="22" customWidth="1"/>
    <col min="13086" max="13086" width="12.28515625" style="22" customWidth="1"/>
    <col min="13087" max="13087" width="13.28515625" style="22" customWidth="1"/>
    <col min="13088" max="13088" width="16.5703125" style="22" customWidth="1"/>
    <col min="13089" max="13089" width="17.42578125" style="22" customWidth="1"/>
    <col min="13090" max="13090" width="14.7109375" style="22" customWidth="1"/>
    <col min="13091" max="13093" width="14.5703125" style="22" customWidth="1"/>
    <col min="13094" max="13094" width="20" style="22" bestFit="1" customWidth="1"/>
    <col min="13095" max="13095" width="20.85546875" style="22" customWidth="1"/>
    <col min="13096" max="13096" width="99" style="22" bestFit="1" customWidth="1"/>
    <col min="13097" max="13097" width="25.85546875" style="22" bestFit="1" customWidth="1"/>
    <col min="13098" max="13313" width="8.85546875" style="22"/>
    <col min="13314" max="13314" width="90.42578125" style="22" customWidth="1"/>
    <col min="13315" max="13335" width="11.5703125" style="22" customWidth="1"/>
    <col min="13336" max="13336" width="13.5703125" style="22" customWidth="1"/>
    <col min="13337" max="13337" width="11.5703125" style="22" customWidth="1"/>
    <col min="13338" max="13338" width="12.140625" style="22" customWidth="1"/>
    <col min="13339" max="13341" width="11.5703125" style="22" customWidth="1"/>
    <col min="13342" max="13342" width="12.28515625" style="22" customWidth="1"/>
    <col min="13343" max="13343" width="13.28515625" style="22" customWidth="1"/>
    <col min="13344" max="13344" width="16.5703125" style="22" customWidth="1"/>
    <col min="13345" max="13345" width="17.42578125" style="22" customWidth="1"/>
    <col min="13346" max="13346" width="14.7109375" style="22" customWidth="1"/>
    <col min="13347" max="13349" width="14.5703125" style="22" customWidth="1"/>
    <col min="13350" max="13350" width="20" style="22" bestFit="1" customWidth="1"/>
    <col min="13351" max="13351" width="20.85546875" style="22" customWidth="1"/>
    <col min="13352" max="13352" width="99" style="22" bestFit="1" customWidth="1"/>
    <col min="13353" max="13353" width="25.85546875" style="22" bestFit="1" customWidth="1"/>
    <col min="13354" max="13569" width="8.85546875" style="22"/>
    <col min="13570" max="13570" width="90.42578125" style="22" customWidth="1"/>
    <col min="13571" max="13591" width="11.5703125" style="22" customWidth="1"/>
    <col min="13592" max="13592" width="13.5703125" style="22" customWidth="1"/>
    <col min="13593" max="13593" width="11.5703125" style="22" customWidth="1"/>
    <col min="13594" max="13594" width="12.140625" style="22" customWidth="1"/>
    <col min="13595" max="13597" width="11.5703125" style="22" customWidth="1"/>
    <col min="13598" max="13598" width="12.28515625" style="22" customWidth="1"/>
    <col min="13599" max="13599" width="13.28515625" style="22" customWidth="1"/>
    <col min="13600" max="13600" width="16.5703125" style="22" customWidth="1"/>
    <col min="13601" max="13601" width="17.42578125" style="22" customWidth="1"/>
    <col min="13602" max="13602" width="14.7109375" style="22" customWidth="1"/>
    <col min="13603" max="13605" width="14.5703125" style="22" customWidth="1"/>
    <col min="13606" max="13606" width="20" style="22" bestFit="1" customWidth="1"/>
    <col min="13607" max="13607" width="20.85546875" style="22" customWidth="1"/>
    <col min="13608" max="13608" width="99" style="22" bestFit="1" customWidth="1"/>
    <col min="13609" max="13609" width="25.85546875" style="22" bestFit="1" customWidth="1"/>
    <col min="13610" max="13825" width="8.85546875" style="22"/>
    <col min="13826" max="13826" width="90.42578125" style="22" customWidth="1"/>
    <col min="13827" max="13847" width="11.5703125" style="22" customWidth="1"/>
    <col min="13848" max="13848" width="13.5703125" style="22" customWidth="1"/>
    <col min="13849" max="13849" width="11.5703125" style="22" customWidth="1"/>
    <col min="13850" max="13850" width="12.140625" style="22" customWidth="1"/>
    <col min="13851" max="13853" width="11.5703125" style="22" customWidth="1"/>
    <col min="13854" max="13854" width="12.28515625" style="22" customWidth="1"/>
    <col min="13855" max="13855" width="13.28515625" style="22" customWidth="1"/>
    <col min="13856" max="13856" width="16.5703125" style="22" customWidth="1"/>
    <col min="13857" max="13857" width="17.42578125" style="22" customWidth="1"/>
    <col min="13858" max="13858" width="14.7109375" style="22" customWidth="1"/>
    <col min="13859" max="13861" width="14.5703125" style="22" customWidth="1"/>
    <col min="13862" max="13862" width="20" style="22" bestFit="1" customWidth="1"/>
    <col min="13863" max="13863" width="20.85546875" style="22" customWidth="1"/>
    <col min="13864" max="13864" width="99" style="22" bestFit="1" customWidth="1"/>
    <col min="13865" max="13865" width="25.85546875" style="22" bestFit="1" customWidth="1"/>
    <col min="13866" max="14081" width="8.85546875" style="22"/>
    <col min="14082" max="14082" width="90.42578125" style="22" customWidth="1"/>
    <col min="14083" max="14103" width="11.5703125" style="22" customWidth="1"/>
    <col min="14104" max="14104" width="13.5703125" style="22" customWidth="1"/>
    <col min="14105" max="14105" width="11.5703125" style="22" customWidth="1"/>
    <col min="14106" max="14106" width="12.140625" style="22" customWidth="1"/>
    <col min="14107" max="14109" width="11.5703125" style="22" customWidth="1"/>
    <col min="14110" max="14110" width="12.28515625" style="22" customWidth="1"/>
    <col min="14111" max="14111" width="13.28515625" style="22" customWidth="1"/>
    <col min="14112" max="14112" width="16.5703125" style="22" customWidth="1"/>
    <col min="14113" max="14113" width="17.42578125" style="22" customWidth="1"/>
    <col min="14114" max="14114" width="14.7109375" style="22" customWidth="1"/>
    <col min="14115" max="14117" width="14.5703125" style="22" customWidth="1"/>
    <col min="14118" max="14118" width="20" style="22" bestFit="1" customWidth="1"/>
    <col min="14119" max="14119" width="20.85546875" style="22" customWidth="1"/>
    <col min="14120" max="14120" width="99" style="22" bestFit="1" customWidth="1"/>
    <col min="14121" max="14121" width="25.85546875" style="22" bestFit="1" customWidth="1"/>
    <col min="14122" max="14337" width="8.85546875" style="22"/>
    <col min="14338" max="14338" width="90.42578125" style="22" customWidth="1"/>
    <col min="14339" max="14359" width="11.5703125" style="22" customWidth="1"/>
    <col min="14360" max="14360" width="13.5703125" style="22" customWidth="1"/>
    <col min="14361" max="14361" width="11.5703125" style="22" customWidth="1"/>
    <col min="14362" max="14362" width="12.140625" style="22" customWidth="1"/>
    <col min="14363" max="14365" width="11.5703125" style="22" customWidth="1"/>
    <col min="14366" max="14366" width="12.28515625" style="22" customWidth="1"/>
    <col min="14367" max="14367" width="13.28515625" style="22" customWidth="1"/>
    <col min="14368" max="14368" width="16.5703125" style="22" customWidth="1"/>
    <col min="14369" max="14369" width="17.42578125" style="22" customWidth="1"/>
    <col min="14370" max="14370" width="14.7109375" style="22" customWidth="1"/>
    <col min="14371" max="14373" width="14.5703125" style="22" customWidth="1"/>
    <col min="14374" max="14374" width="20" style="22" bestFit="1" customWidth="1"/>
    <col min="14375" max="14375" width="20.85546875" style="22" customWidth="1"/>
    <col min="14376" max="14376" width="99" style="22" bestFit="1" customWidth="1"/>
    <col min="14377" max="14377" width="25.85546875" style="22" bestFit="1" customWidth="1"/>
    <col min="14378" max="14593" width="8.85546875" style="22"/>
    <col min="14594" max="14594" width="90.42578125" style="22" customWidth="1"/>
    <col min="14595" max="14615" width="11.5703125" style="22" customWidth="1"/>
    <col min="14616" max="14616" width="13.5703125" style="22" customWidth="1"/>
    <col min="14617" max="14617" width="11.5703125" style="22" customWidth="1"/>
    <col min="14618" max="14618" width="12.140625" style="22" customWidth="1"/>
    <col min="14619" max="14621" width="11.5703125" style="22" customWidth="1"/>
    <col min="14622" max="14622" width="12.28515625" style="22" customWidth="1"/>
    <col min="14623" max="14623" width="13.28515625" style="22" customWidth="1"/>
    <col min="14624" max="14624" width="16.5703125" style="22" customWidth="1"/>
    <col min="14625" max="14625" width="17.42578125" style="22" customWidth="1"/>
    <col min="14626" max="14626" width="14.7109375" style="22" customWidth="1"/>
    <col min="14627" max="14629" width="14.5703125" style="22" customWidth="1"/>
    <col min="14630" max="14630" width="20" style="22" bestFit="1" customWidth="1"/>
    <col min="14631" max="14631" width="20.85546875" style="22" customWidth="1"/>
    <col min="14632" max="14632" width="99" style="22" bestFit="1" customWidth="1"/>
    <col min="14633" max="14633" width="25.85546875" style="22" bestFit="1" customWidth="1"/>
    <col min="14634" max="14849" width="8.85546875" style="22"/>
    <col min="14850" max="14850" width="90.42578125" style="22" customWidth="1"/>
    <col min="14851" max="14871" width="11.5703125" style="22" customWidth="1"/>
    <col min="14872" max="14872" width="13.5703125" style="22" customWidth="1"/>
    <col min="14873" max="14873" width="11.5703125" style="22" customWidth="1"/>
    <col min="14874" max="14874" width="12.140625" style="22" customWidth="1"/>
    <col min="14875" max="14877" width="11.5703125" style="22" customWidth="1"/>
    <col min="14878" max="14878" width="12.28515625" style="22" customWidth="1"/>
    <col min="14879" max="14879" width="13.28515625" style="22" customWidth="1"/>
    <col min="14880" max="14880" width="16.5703125" style="22" customWidth="1"/>
    <col min="14881" max="14881" width="17.42578125" style="22" customWidth="1"/>
    <col min="14882" max="14882" width="14.7109375" style="22" customWidth="1"/>
    <col min="14883" max="14885" width="14.5703125" style="22" customWidth="1"/>
    <col min="14886" max="14886" width="20" style="22" bestFit="1" customWidth="1"/>
    <col min="14887" max="14887" width="20.85546875" style="22" customWidth="1"/>
    <col min="14888" max="14888" width="99" style="22" bestFit="1" customWidth="1"/>
    <col min="14889" max="14889" width="25.85546875" style="22" bestFit="1" customWidth="1"/>
    <col min="14890" max="15105" width="8.85546875" style="22"/>
    <col min="15106" max="15106" width="90.42578125" style="22" customWidth="1"/>
    <col min="15107" max="15127" width="11.5703125" style="22" customWidth="1"/>
    <col min="15128" max="15128" width="13.5703125" style="22" customWidth="1"/>
    <col min="15129" max="15129" width="11.5703125" style="22" customWidth="1"/>
    <col min="15130" max="15130" width="12.140625" style="22" customWidth="1"/>
    <col min="15131" max="15133" width="11.5703125" style="22" customWidth="1"/>
    <col min="15134" max="15134" width="12.28515625" style="22" customWidth="1"/>
    <col min="15135" max="15135" width="13.28515625" style="22" customWidth="1"/>
    <col min="15136" max="15136" width="16.5703125" style="22" customWidth="1"/>
    <col min="15137" max="15137" width="17.42578125" style="22" customWidth="1"/>
    <col min="15138" max="15138" width="14.7109375" style="22" customWidth="1"/>
    <col min="15139" max="15141" width="14.5703125" style="22" customWidth="1"/>
    <col min="15142" max="15142" width="20" style="22" bestFit="1" customWidth="1"/>
    <col min="15143" max="15143" width="20.85546875" style="22" customWidth="1"/>
    <col min="15144" max="15144" width="99" style="22" bestFit="1" customWidth="1"/>
    <col min="15145" max="15145" width="25.85546875" style="22" bestFit="1" customWidth="1"/>
    <col min="15146" max="15361" width="8.85546875" style="22"/>
    <col min="15362" max="15362" width="90.42578125" style="22" customWidth="1"/>
    <col min="15363" max="15383" width="11.5703125" style="22" customWidth="1"/>
    <col min="15384" max="15384" width="13.5703125" style="22" customWidth="1"/>
    <col min="15385" max="15385" width="11.5703125" style="22" customWidth="1"/>
    <col min="15386" max="15386" width="12.140625" style="22" customWidth="1"/>
    <col min="15387" max="15389" width="11.5703125" style="22" customWidth="1"/>
    <col min="15390" max="15390" width="12.28515625" style="22" customWidth="1"/>
    <col min="15391" max="15391" width="13.28515625" style="22" customWidth="1"/>
    <col min="15392" max="15392" width="16.5703125" style="22" customWidth="1"/>
    <col min="15393" max="15393" width="17.42578125" style="22" customWidth="1"/>
    <col min="15394" max="15394" width="14.7109375" style="22" customWidth="1"/>
    <col min="15395" max="15397" width="14.5703125" style="22" customWidth="1"/>
    <col min="15398" max="15398" width="20" style="22" bestFit="1" customWidth="1"/>
    <col min="15399" max="15399" width="20.85546875" style="22" customWidth="1"/>
    <col min="15400" max="15400" width="99" style="22" bestFit="1" customWidth="1"/>
    <col min="15401" max="15401" width="25.85546875" style="22" bestFit="1" customWidth="1"/>
    <col min="15402" max="15617" width="8.85546875" style="22"/>
    <col min="15618" max="15618" width="90.42578125" style="22" customWidth="1"/>
    <col min="15619" max="15639" width="11.5703125" style="22" customWidth="1"/>
    <col min="15640" max="15640" width="13.5703125" style="22" customWidth="1"/>
    <col min="15641" max="15641" width="11.5703125" style="22" customWidth="1"/>
    <col min="15642" max="15642" width="12.140625" style="22" customWidth="1"/>
    <col min="15643" max="15645" width="11.5703125" style="22" customWidth="1"/>
    <col min="15646" max="15646" width="12.28515625" style="22" customWidth="1"/>
    <col min="15647" max="15647" width="13.28515625" style="22" customWidth="1"/>
    <col min="15648" max="15648" width="16.5703125" style="22" customWidth="1"/>
    <col min="15649" max="15649" width="17.42578125" style="22" customWidth="1"/>
    <col min="15650" max="15650" width="14.7109375" style="22" customWidth="1"/>
    <col min="15651" max="15653" width="14.5703125" style="22" customWidth="1"/>
    <col min="15654" max="15654" width="20" style="22" bestFit="1" customWidth="1"/>
    <col min="15655" max="15655" width="20.85546875" style="22" customWidth="1"/>
    <col min="15656" max="15656" width="99" style="22" bestFit="1" customWidth="1"/>
    <col min="15657" max="15657" width="25.85546875" style="22" bestFit="1" customWidth="1"/>
    <col min="15658" max="15873" width="8.85546875" style="22"/>
    <col min="15874" max="15874" width="90.42578125" style="22" customWidth="1"/>
    <col min="15875" max="15895" width="11.5703125" style="22" customWidth="1"/>
    <col min="15896" max="15896" width="13.5703125" style="22" customWidth="1"/>
    <col min="15897" max="15897" width="11.5703125" style="22" customWidth="1"/>
    <col min="15898" max="15898" width="12.140625" style="22" customWidth="1"/>
    <col min="15899" max="15901" width="11.5703125" style="22" customWidth="1"/>
    <col min="15902" max="15902" width="12.28515625" style="22" customWidth="1"/>
    <col min="15903" max="15903" width="13.28515625" style="22" customWidth="1"/>
    <col min="15904" max="15904" width="16.5703125" style="22" customWidth="1"/>
    <col min="15905" max="15905" width="17.42578125" style="22" customWidth="1"/>
    <col min="15906" max="15906" width="14.7109375" style="22" customWidth="1"/>
    <col min="15907" max="15909" width="14.5703125" style="22" customWidth="1"/>
    <col min="15910" max="15910" width="20" style="22" bestFit="1" customWidth="1"/>
    <col min="15911" max="15911" width="20.85546875" style="22" customWidth="1"/>
    <col min="15912" max="15912" width="99" style="22" bestFit="1" customWidth="1"/>
    <col min="15913" max="15913" width="25.85546875" style="22" bestFit="1" customWidth="1"/>
    <col min="15914" max="16129" width="8.85546875" style="22"/>
    <col min="16130" max="16130" width="90.42578125" style="22" customWidth="1"/>
    <col min="16131" max="16151" width="11.5703125" style="22" customWidth="1"/>
    <col min="16152" max="16152" width="13.5703125" style="22" customWidth="1"/>
    <col min="16153" max="16153" width="11.5703125" style="22" customWidth="1"/>
    <col min="16154" max="16154" width="12.140625" style="22" customWidth="1"/>
    <col min="16155" max="16157" width="11.5703125" style="22" customWidth="1"/>
    <col min="16158" max="16158" width="12.28515625" style="22" customWidth="1"/>
    <col min="16159" max="16159" width="13.28515625" style="22" customWidth="1"/>
    <col min="16160" max="16160" width="16.5703125" style="22" customWidth="1"/>
    <col min="16161" max="16161" width="17.42578125" style="22" customWidth="1"/>
    <col min="16162" max="16162" width="14.7109375" style="22" customWidth="1"/>
    <col min="16163" max="16165" width="14.5703125" style="22" customWidth="1"/>
    <col min="16166" max="16166" width="20" style="22" bestFit="1" customWidth="1"/>
    <col min="16167" max="16167" width="20.85546875" style="22" customWidth="1"/>
    <col min="16168" max="16168" width="99" style="22" bestFit="1" customWidth="1"/>
    <col min="16169" max="16169" width="25.85546875" style="22" bestFit="1" customWidth="1"/>
    <col min="16170" max="16384" width="8.85546875" style="22"/>
  </cols>
  <sheetData>
    <row r="1" spans="1:254" ht="26.25" thickBot="1">
      <c r="A1" s="409" t="s">
        <v>393</v>
      </c>
      <c r="B1" s="409"/>
      <c r="C1" s="409"/>
      <c r="D1" s="409"/>
      <c r="E1" s="409"/>
      <c r="F1" s="409"/>
      <c r="G1" s="409"/>
      <c r="H1" s="409"/>
      <c r="I1" s="409"/>
      <c r="J1" s="409"/>
      <c r="K1" s="409"/>
      <c r="L1" s="409"/>
      <c r="M1" s="409"/>
      <c r="N1" s="409"/>
      <c r="O1" s="409"/>
      <c r="P1" s="409"/>
      <c r="Q1" s="410"/>
      <c r="R1" s="410"/>
      <c r="S1" s="410"/>
      <c r="T1" s="410"/>
      <c r="U1" s="410"/>
      <c r="V1" s="410"/>
      <c r="W1" s="410"/>
      <c r="X1" s="410"/>
      <c r="Y1" s="410"/>
      <c r="Z1" s="410"/>
      <c r="AA1" s="19"/>
      <c r="AB1" s="19"/>
    </row>
    <row r="2" spans="1:254" s="29" customFormat="1" ht="17.25" thickBot="1">
      <c r="A2" s="25" t="s">
        <v>394</v>
      </c>
      <c r="B2" s="371" t="s">
        <v>395</v>
      </c>
      <c r="C2" s="371" t="s">
        <v>396</v>
      </c>
      <c r="D2" s="371" t="s">
        <v>397</v>
      </c>
      <c r="E2" s="371" t="s">
        <v>398</v>
      </c>
      <c r="F2" s="371" t="s">
        <v>399</v>
      </c>
      <c r="G2" s="371" t="s">
        <v>400</v>
      </c>
      <c r="H2" s="371" t="s">
        <v>401</v>
      </c>
      <c r="I2" s="371" t="s">
        <v>402</v>
      </c>
      <c r="J2" s="371" t="s">
        <v>403</v>
      </c>
      <c r="K2" s="371" t="s">
        <v>404</v>
      </c>
      <c r="L2" s="371" t="s">
        <v>405</v>
      </c>
      <c r="M2" s="371" t="s">
        <v>406</v>
      </c>
      <c r="N2" s="26">
        <v>1992</v>
      </c>
      <c r="O2" s="26">
        <v>1993</v>
      </c>
      <c r="P2" s="26">
        <v>1994</v>
      </c>
      <c r="Q2" s="26">
        <v>1995</v>
      </c>
      <c r="R2" s="26">
        <v>1996</v>
      </c>
      <c r="S2" s="26">
        <v>1997</v>
      </c>
      <c r="T2" s="26">
        <v>1998</v>
      </c>
      <c r="U2" s="26">
        <v>1999</v>
      </c>
      <c r="V2" s="26">
        <v>2000</v>
      </c>
      <c r="W2" s="26">
        <v>2001</v>
      </c>
      <c r="X2" s="26">
        <v>2002</v>
      </c>
      <c r="Y2" s="26">
        <v>2003</v>
      </c>
      <c r="Z2" s="26">
        <v>2004</v>
      </c>
      <c r="AA2" s="26">
        <v>2005</v>
      </c>
      <c r="AB2" s="27">
        <v>2006</v>
      </c>
      <c r="AC2" s="27">
        <v>2007</v>
      </c>
      <c r="AD2" s="27">
        <v>2008</v>
      </c>
      <c r="AE2" s="27">
        <v>2009</v>
      </c>
      <c r="AF2" s="27">
        <v>2010</v>
      </c>
      <c r="AG2" s="27">
        <v>2011</v>
      </c>
      <c r="AH2" s="27">
        <v>2012</v>
      </c>
      <c r="AI2" s="27">
        <v>2013</v>
      </c>
      <c r="AJ2" s="27">
        <v>2014</v>
      </c>
      <c r="AK2" s="27">
        <v>2015</v>
      </c>
      <c r="AL2" s="27">
        <v>2016</v>
      </c>
      <c r="AM2" s="27">
        <v>2017</v>
      </c>
      <c r="AN2" s="27">
        <v>2018</v>
      </c>
      <c r="AO2" s="27">
        <v>2019</v>
      </c>
      <c r="AP2" s="27">
        <v>2020</v>
      </c>
      <c r="AQ2" s="27">
        <v>2021</v>
      </c>
      <c r="AR2" s="27">
        <v>2022</v>
      </c>
      <c r="AS2" s="27">
        <v>2023</v>
      </c>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row>
    <row r="3" spans="1:254" s="34" customFormat="1" ht="15.75">
      <c r="A3" s="30" t="s">
        <v>407</v>
      </c>
      <c r="B3" s="372"/>
      <c r="C3" s="31"/>
      <c r="D3" s="31"/>
      <c r="E3" s="31"/>
      <c r="F3" s="31"/>
      <c r="G3" s="31"/>
      <c r="H3" s="31"/>
      <c r="I3" s="31"/>
      <c r="J3" s="31"/>
      <c r="K3" s="31"/>
      <c r="L3" s="31"/>
      <c r="M3" s="31"/>
      <c r="N3" s="31"/>
      <c r="O3" s="31"/>
      <c r="P3" s="31"/>
      <c r="Q3" s="31"/>
      <c r="R3" s="31"/>
      <c r="S3" s="31"/>
      <c r="T3" s="31"/>
      <c r="U3" s="31"/>
      <c r="V3" s="31"/>
      <c r="W3" s="31"/>
      <c r="X3" s="31"/>
      <c r="Y3" s="31"/>
      <c r="Z3" s="31"/>
      <c r="AA3" s="31"/>
      <c r="AB3" s="32"/>
      <c r="AC3" s="33"/>
      <c r="AD3" s="33"/>
      <c r="AE3" s="33"/>
      <c r="AF3" s="33"/>
      <c r="AG3" s="33"/>
      <c r="AH3" s="33"/>
      <c r="AI3" s="33"/>
      <c r="AJ3" s="33"/>
      <c r="AK3" s="33"/>
      <c r="AL3" s="33"/>
      <c r="AM3" s="33"/>
      <c r="AN3" s="33"/>
      <c r="AO3" s="33"/>
      <c r="AP3" s="33"/>
      <c r="AQ3" s="33"/>
      <c r="AR3" s="33"/>
      <c r="AS3" s="33"/>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row>
    <row r="4" spans="1:254" s="34" customFormat="1" ht="15">
      <c r="A4" s="35" t="s">
        <v>408</v>
      </c>
      <c r="B4" s="36">
        <v>0</v>
      </c>
      <c r="C4" s="373">
        <v>0</v>
      </c>
      <c r="D4" s="373">
        <v>0</v>
      </c>
      <c r="E4" s="373">
        <v>0</v>
      </c>
      <c r="F4" s="373">
        <v>0</v>
      </c>
      <c r="G4" s="373">
        <v>10.199999999999999</v>
      </c>
      <c r="H4" s="36">
        <v>8</v>
      </c>
      <c r="I4" s="36">
        <v>4.7</v>
      </c>
      <c r="J4" s="36">
        <v>7.7</v>
      </c>
      <c r="K4" s="36">
        <v>8.3000000000000007</v>
      </c>
      <c r="L4" s="36">
        <v>16.2</v>
      </c>
      <c r="M4" s="36">
        <v>17.7</v>
      </c>
      <c r="N4" s="36">
        <v>11.2</v>
      </c>
      <c r="O4" s="36">
        <v>17.3</v>
      </c>
      <c r="P4" s="36">
        <v>20.5</v>
      </c>
      <c r="Q4" s="36">
        <v>32.5</v>
      </c>
      <c r="R4" s="36">
        <v>26</v>
      </c>
      <c r="S4" s="36">
        <v>28.1</v>
      </c>
      <c r="T4" s="36">
        <v>22</v>
      </c>
      <c r="U4" s="36">
        <v>14.7</v>
      </c>
      <c r="V4" s="36">
        <v>13.9</v>
      </c>
      <c r="W4" s="36">
        <v>16.5</v>
      </c>
      <c r="X4" s="36">
        <v>6.1</v>
      </c>
      <c r="Y4" s="36">
        <v>11.6</v>
      </c>
      <c r="Z4" s="36">
        <v>8.5</v>
      </c>
      <c r="AA4" s="36">
        <v>12.2</v>
      </c>
      <c r="AB4" s="37">
        <v>35.4</v>
      </c>
      <c r="AC4" s="38">
        <v>35.168999999999997</v>
      </c>
      <c r="AD4" s="38">
        <v>25.53447087</v>
      </c>
      <c r="AE4" s="38">
        <v>27.412362430000002</v>
      </c>
      <c r="AF4" s="38">
        <v>39.998391389999995</v>
      </c>
      <c r="AG4" s="38">
        <v>90.166620269999981</v>
      </c>
      <c r="AH4" s="39">
        <v>57.45</v>
      </c>
      <c r="AI4" s="40">
        <v>52.1</v>
      </c>
      <c r="AJ4" s="40">
        <v>37.353348319999995</v>
      </c>
      <c r="AK4" s="40">
        <v>21.373337419999999</v>
      </c>
      <c r="AL4" s="40">
        <v>16.02998393</v>
      </c>
      <c r="AM4" s="40">
        <v>5.4</v>
      </c>
      <c r="AN4" s="40">
        <v>30.668736860000003</v>
      </c>
      <c r="AO4" s="40">
        <v>22.312997709999998</v>
      </c>
      <c r="AP4" s="40">
        <v>40.184699219999999</v>
      </c>
      <c r="AQ4" s="40">
        <v>41.9</v>
      </c>
      <c r="AR4" s="40">
        <v>16.119304669999998</v>
      </c>
      <c r="AS4" s="40">
        <v>14.6</v>
      </c>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row>
    <row r="5" spans="1:254" s="34" customFormat="1" ht="15">
      <c r="A5" s="41" t="s">
        <v>409</v>
      </c>
      <c r="B5" s="42">
        <v>0</v>
      </c>
      <c r="C5" s="42">
        <v>0</v>
      </c>
      <c r="D5" s="42">
        <v>0</v>
      </c>
      <c r="E5" s="42">
        <v>0</v>
      </c>
      <c r="F5" s="42">
        <v>0</v>
      </c>
      <c r="G5" s="42">
        <v>0</v>
      </c>
      <c r="H5" s="42">
        <v>0</v>
      </c>
      <c r="I5" s="42">
        <v>0</v>
      </c>
      <c r="J5" s="42">
        <v>0</v>
      </c>
      <c r="K5" s="42">
        <v>0</v>
      </c>
      <c r="L5" s="42">
        <v>0</v>
      </c>
      <c r="M5" s="42">
        <v>0</v>
      </c>
      <c r="N5" s="42">
        <v>0</v>
      </c>
      <c r="O5" s="42">
        <v>0</v>
      </c>
      <c r="P5" s="42">
        <v>0</v>
      </c>
      <c r="Q5" s="42">
        <v>0</v>
      </c>
      <c r="R5" s="42">
        <v>0</v>
      </c>
      <c r="S5" s="42">
        <v>0</v>
      </c>
      <c r="T5" s="42">
        <v>0</v>
      </c>
      <c r="U5" s="42">
        <v>0</v>
      </c>
      <c r="V5" s="42">
        <v>0</v>
      </c>
      <c r="W5" s="42">
        <v>0</v>
      </c>
      <c r="X5" s="42">
        <v>0</v>
      </c>
      <c r="Y5" s="42">
        <v>0</v>
      </c>
      <c r="Z5" s="42">
        <v>0</v>
      </c>
      <c r="AA5" s="42">
        <v>0</v>
      </c>
      <c r="AB5" s="37">
        <v>0.9</v>
      </c>
      <c r="AC5" s="38">
        <v>1.0369999999999999</v>
      </c>
      <c r="AD5" s="38">
        <v>1.3368422</v>
      </c>
      <c r="AE5" s="38">
        <v>0.59909880000000004</v>
      </c>
      <c r="AF5" s="38">
        <v>1.2177011199999999</v>
      </c>
      <c r="AG5" s="38">
        <v>0.82124492000000027</v>
      </c>
      <c r="AH5" s="39">
        <v>0.380297</v>
      </c>
      <c r="AI5" s="40">
        <v>0</v>
      </c>
      <c r="AJ5" s="40">
        <v>0.1</v>
      </c>
      <c r="AK5" s="40">
        <v>1.3566744300000002</v>
      </c>
      <c r="AL5" s="40">
        <v>1.2080949699999999</v>
      </c>
      <c r="AM5" s="40">
        <v>1.4</v>
      </c>
      <c r="AN5" s="40">
        <v>0.78166014000000006</v>
      </c>
      <c r="AO5" s="40">
        <v>1.256752E-2</v>
      </c>
      <c r="AP5" s="40">
        <v>0</v>
      </c>
      <c r="AQ5" s="40">
        <v>0</v>
      </c>
      <c r="AR5" s="40">
        <v>0</v>
      </c>
      <c r="AS5" s="40">
        <v>0</v>
      </c>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row>
    <row r="6" spans="1:254" s="34" customFormat="1" ht="15.75" thickBot="1">
      <c r="A6" s="41" t="s">
        <v>410</v>
      </c>
      <c r="B6" s="42">
        <v>30</v>
      </c>
      <c r="C6" s="42">
        <v>17.899999999999999</v>
      </c>
      <c r="D6" s="42">
        <v>61.7</v>
      </c>
      <c r="E6" s="42">
        <v>55.1</v>
      </c>
      <c r="F6" s="42">
        <v>9</v>
      </c>
      <c r="G6" s="42">
        <v>46.4</v>
      </c>
      <c r="H6" s="42">
        <v>9.1</v>
      </c>
      <c r="I6" s="42">
        <v>78.599999999999994</v>
      </c>
      <c r="J6" s="42">
        <v>7.6</v>
      </c>
      <c r="K6" s="42">
        <v>5.3</v>
      </c>
      <c r="L6" s="42">
        <v>4.5</v>
      </c>
      <c r="M6" s="42">
        <v>4</v>
      </c>
      <c r="N6" s="42">
        <v>0.9</v>
      </c>
      <c r="O6" s="42">
        <v>85.8</v>
      </c>
      <c r="P6" s="42">
        <v>39.4</v>
      </c>
      <c r="Q6" s="42">
        <v>39.299999999999997</v>
      </c>
      <c r="R6" s="42">
        <v>45.1</v>
      </c>
      <c r="S6" s="42">
        <v>-42.6</v>
      </c>
      <c r="T6" s="42">
        <v>0</v>
      </c>
      <c r="U6" s="42">
        <v>14.1</v>
      </c>
      <c r="V6" s="42">
        <v>47</v>
      </c>
      <c r="W6" s="42">
        <v>6.2</v>
      </c>
      <c r="X6" s="42">
        <v>8.8000000000000007</v>
      </c>
      <c r="Y6" s="42">
        <v>68.400000000000006</v>
      </c>
      <c r="Z6" s="42">
        <v>75.900000000000006</v>
      </c>
      <c r="AA6" s="42">
        <v>53.8</v>
      </c>
      <c r="AB6" s="43">
        <v>360</v>
      </c>
      <c r="AC6" s="44">
        <v>60.4</v>
      </c>
      <c r="AD6" s="44">
        <v>37.299999999999997</v>
      </c>
      <c r="AE6" s="44">
        <v>135.69999999999999</v>
      </c>
      <c r="AF6" s="44">
        <v>56.4</v>
      </c>
      <c r="AG6" s="44">
        <v>102.95</v>
      </c>
      <c r="AH6" s="45">
        <v>114.5</v>
      </c>
      <c r="AI6" s="46">
        <v>103.59</v>
      </c>
      <c r="AJ6" s="46">
        <v>101.7</v>
      </c>
      <c r="AK6" s="46">
        <v>81.39589715000001</v>
      </c>
      <c r="AL6" s="46">
        <v>34.134514600000003</v>
      </c>
      <c r="AM6" s="46">
        <v>58.9</v>
      </c>
      <c r="AN6" s="46">
        <v>51.766300999999999</v>
      </c>
      <c r="AO6" s="46">
        <v>55.546022000000001</v>
      </c>
      <c r="AP6" s="46">
        <v>106.55452</v>
      </c>
      <c r="AQ6" s="46">
        <v>66.7</v>
      </c>
      <c r="AR6" s="46">
        <v>10.4</v>
      </c>
      <c r="AS6" s="46">
        <v>4.7</v>
      </c>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row>
    <row r="7" spans="1:254" s="51" customFormat="1" ht="17.25" thickBot="1">
      <c r="A7" s="47" t="s">
        <v>411</v>
      </c>
      <c r="B7" s="48">
        <f t="shared" ref="B7:AJ7" si="0">SUM(B4:B6)</f>
        <v>30</v>
      </c>
      <c r="C7" s="48">
        <f t="shared" si="0"/>
        <v>17.899999999999999</v>
      </c>
      <c r="D7" s="48">
        <f t="shared" si="0"/>
        <v>61.7</v>
      </c>
      <c r="E7" s="48">
        <f t="shared" si="0"/>
        <v>55.1</v>
      </c>
      <c r="F7" s="48">
        <f t="shared" si="0"/>
        <v>9</v>
      </c>
      <c r="G7" s="48">
        <f t="shared" si="0"/>
        <v>56.599999999999994</v>
      </c>
      <c r="H7" s="48">
        <f t="shared" si="0"/>
        <v>17.100000000000001</v>
      </c>
      <c r="I7" s="48">
        <f t="shared" si="0"/>
        <v>83.3</v>
      </c>
      <c r="J7" s="48">
        <f t="shared" si="0"/>
        <v>15.3</v>
      </c>
      <c r="K7" s="48">
        <f t="shared" si="0"/>
        <v>13.600000000000001</v>
      </c>
      <c r="L7" s="48">
        <f t="shared" si="0"/>
        <v>20.7</v>
      </c>
      <c r="M7" s="48">
        <f t="shared" si="0"/>
        <v>21.7</v>
      </c>
      <c r="N7" s="48">
        <f t="shared" si="0"/>
        <v>12.1</v>
      </c>
      <c r="O7" s="48">
        <f t="shared" si="0"/>
        <v>103.1</v>
      </c>
      <c r="P7" s="48">
        <f t="shared" si="0"/>
        <v>59.9</v>
      </c>
      <c r="Q7" s="48">
        <f t="shared" si="0"/>
        <v>71.8</v>
      </c>
      <c r="R7" s="48">
        <f t="shared" si="0"/>
        <v>71.099999999999994</v>
      </c>
      <c r="S7" s="48">
        <f t="shared" si="0"/>
        <v>-14.5</v>
      </c>
      <c r="T7" s="48">
        <f t="shared" si="0"/>
        <v>22</v>
      </c>
      <c r="U7" s="48">
        <f t="shared" si="0"/>
        <v>28.799999999999997</v>
      </c>
      <c r="V7" s="48">
        <f t="shared" si="0"/>
        <v>60.9</v>
      </c>
      <c r="W7" s="48">
        <f t="shared" si="0"/>
        <v>22.7</v>
      </c>
      <c r="X7" s="48">
        <f t="shared" si="0"/>
        <v>14.9</v>
      </c>
      <c r="Y7" s="48">
        <f t="shared" si="0"/>
        <v>80</v>
      </c>
      <c r="Z7" s="48">
        <f t="shared" si="0"/>
        <v>84.4</v>
      </c>
      <c r="AA7" s="48">
        <f t="shared" si="0"/>
        <v>66</v>
      </c>
      <c r="AB7" s="49">
        <f t="shared" si="0"/>
        <v>396.3</v>
      </c>
      <c r="AC7" s="49">
        <f t="shared" si="0"/>
        <v>96.605999999999995</v>
      </c>
      <c r="AD7" s="49">
        <f t="shared" si="0"/>
        <v>64.171313069999997</v>
      </c>
      <c r="AE7" s="49">
        <f t="shared" si="0"/>
        <v>163.71146123</v>
      </c>
      <c r="AF7" s="49">
        <f t="shared" si="0"/>
        <v>97.616092509999987</v>
      </c>
      <c r="AG7" s="49">
        <f t="shared" si="0"/>
        <v>193.93786518999997</v>
      </c>
      <c r="AH7" s="50">
        <f t="shared" si="0"/>
        <v>172.330297</v>
      </c>
      <c r="AI7" s="50">
        <f t="shared" si="0"/>
        <v>155.69</v>
      </c>
      <c r="AJ7" s="50">
        <f t="shared" si="0"/>
        <v>139.15334831999999</v>
      </c>
      <c r="AK7" s="50">
        <f>SUM(AK4:AK6)</f>
        <v>104.12590900000001</v>
      </c>
      <c r="AL7" s="50">
        <f>SUM(AL4:AL6)</f>
        <v>51.372593500000008</v>
      </c>
      <c r="AM7" s="50">
        <f>SUM(AM4:AM6)</f>
        <v>65.7</v>
      </c>
      <c r="AN7" s="50">
        <v>83.216698000000008</v>
      </c>
      <c r="AO7" s="50">
        <v>77.871587230000003</v>
      </c>
      <c r="AP7" s="50">
        <v>146.73921922</v>
      </c>
      <c r="AQ7" s="50">
        <v>108.6</v>
      </c>
      <c r="AR7" s="50">
        <f t="shared" ref="AR7:AS7" si="1">SUM(AR4:AR6)</f>
        <v>26.519304669999997</v>
      </c>
      <c r="AS7" s="50">
        <f t="shared" si="1"/>
        <v>19.3</v>
      </c>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row>
    <row r="8" spans="1:254" s="34" customFormat="1" ht="15">
      <c r="A8" s="30" t="s">
        <v>412</v>
      </c>
      <c r="B8" s="52">
        <v>0</v>
      </c>
      <c r="C8" s="52">
        <v>0</v>
      </c>
      <c r="D8" s="52">
        <v>0</v>
      </c>
      <c r="E8" s="52">
        <v>0</v>
      </c>
      <c r="F8" s="52">
        <v>0</v>
      </c>
      <c r="G8" s="52">
        <v>0</v>
      </c>
      <c r="H8" s="52">
        <v>0</v>
      </c>
      <c r="I8" s="52">
        <v>0</v>
      </c>
      <c r="J8" s="52">
        <v>0</v>
      </c>
      <c r="K8" s="52">
        <v>0</v>
      </c>
      <c r="L8" s="52">
        <v>0</v>
      </c>
      <c r="M8" s="52">
        <v>0</v>
      </c>
      <c r="N8" s="52">
        <v>0</v>
      </c>
      <c r="O8" s="52">
        <v>0</v>
      </c>
      <c r="P8" s="52">
        <v>0</v>
      </c>
      <c r="Q8" s="52"/>
      <c r="R8" s="52"/>
      <c r="S8" s="52"/>
      <c r="T8" s="52"/>
      <c r="U8" s="52"/>
      <c r="V8" s="52"/>
      <c r="W8" s="52"/>
      <c r="X8" s="52"/>
      <c r="Y8" s="52"/>
      <c r="Z8" s="52"/>
      <c r="AA8" s="52"/>
      <c r="AB8" s="53"/>
      <c r="AC8" s="54"/>
      <c r="AD8" s="54"/>
      <c r="AE8" s="54"/>
      <c r="AF8" s="54"/>
      <c r="AG8" s="54"/>
      <c r="AH8" s="55"/>
      <c r="AI8" s="54"/>
      <c r="AJ8" s="54"/>
      <c r="AK8" s="54"/>
      <c r="AL8" s="54"/>
      <c r="AM8" s="54"/>
      <c r="AN8" s="54"/>
      <c r="AO8" s="54"/>
      <c r="AP8" s="54"/>
      <c r="AQ8" s="54"/>
      <c r="AR8" s="54"/>
      <c r="AS8" s="54"/>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row>
    <row r="9" spans="1:254" s="34" customFormat="1" ht="15">
      <c r="A9" s="56" t="s">
        <v>413</v>
      </c>
      <c r="B9" s="36">
        <v>2.2999999999999998</v>
      </c>
      <c r="C9" s="36">
        <v>2.2999999999999998</v>
      </c>
      <c r="D9" s="36">
        <v>4.5999999999999996</v>
      </c>
      <c r="E9" s="36">
        <v>9.1</v>
      </c>
      <c r="F9" s="36">
        <v>19.600000000000001</v>
      </c>
      <c r="G9" s="36">
        <v>15.9</v>
      </c>
      <c r="H9" s="36">
        <v>19.600000000000001</v>
      </c>
      <c r="I9" s="36">
        <v>22.2</v>
      </c>
      <c r="J9" s="36">
        <v>18.8</v>
      </c>
      <c r="K9" s="36">
        <v>23</v>
      </c>
      <c r="L9" s="36">
        <v>32.799999999999997</v>
      </c>
      <c r="M9" s="36">
        <v>33</v>
      </c>
      <c r="N9" s="36">
        <v>67</v>
      </c>
      <c r="O9" s="36">
        <v>49.6</v>
      </c>
      <c r="P9" s="36">
        <v>55.9</v>
      </c>
      <c r="Q9" s="36">
        <v>71.400000000000006</v>
      </c>
      <c r="R9" s="36">
        <v>68.5</v>
      </c>
      <c r="S9" s="36">
        <v>82.2</v>
      </c>
      <c r="T9" s="36">
        <v>104.9</v>
      </c>
      <c r="U9" s="36">
        <v>108.2</v>
      </c>
      <c r="V9" s="36">
        <v>108.2</v>
      </c>
      <c r="W9" s="36">
        <v>101.1</v>
      </c>
      <c r="X9" s="36">
        <v>137.1</v>
      </c>
      <c r="Y9" s="36">
        <v>140.69999999999999</v>
      </c>
      <c r="Z9" s="36">
        <v>137.9</v>
      </c>
      <c r="AA9" s="36">
        <v>135.80000000000001</v>
      </c>
      <c r="AB9" s="37">
        <v>137.9</v>
      </c>
      <c r="AC9" s="38">
        <v>139.482</v>
      </c>
      <c r="AD9" s="38">
        <v>148.89743393999996</v>
      </c>
      <c r="AE9" s="38">
        <v>177.85944282999998</v>
      </c>
      <c r="AF9" s="38">
        <v>199.58221303000002</v>
      </c>
      <c r="AG9" s="38">
        <v>221.05362423999992</v>
      </c>
      <c r="AH9" s="39">
        <v>248.93</v>
      </c>
      <c r="AI9" s="40">
        <v>239</v>
      </c>
      <c r="AJ9" s="40">
        <v>231.80148199999996</v>
      </c>
      <c r="AK9" s="40">
        <v>258.17721182999998</v>
      </c>
      <c r="AL9" s="40">
        <v>258.14218992999997</v>
      </c>
      <c r="AM9" s="40">
        <v>254.7</v>
      </c>
      <c r="AN9" s="40">
        <v>258.70465134000005</v>
      </c>
      <c r="AO9" s="40">
        <v>240.38390317</v>
      </c>
      <c r="AP9" s="40">
        <v>238.07312463000002</v>
      </c>
      <c r="AQ9" s="40">
        <v>253.6</v>
      </c>
      <c r="AR9" s="40">
        <v>249.43191873000001</v>
      </c>
      <c r="AS9" s="258">
        <v>260.89999999999998</v>
      </c>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row>
    <row r="10" spans="1:254" s="34" customFormat="1" ht="15">
      <c r="A10" s="56" t="s">
        <v>414</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37"/>
      <c r="AC10" s="38"/>
      <c r="AD10" s="38"/>
      <c r="AE10" s="38"/>
      <c r="AF10" s="38"/>
      <c r="AG10" s="38"/>
      <c r="AH10" s="39"/>
      <c r="AI10" s="40">
        <v>0.2</v>
      </c>
      <c r="AJ10" s="40">
        <v>0.3</v>
      </c>
      <c r="AK10" s="40">
        <v>0.12382228999999997</v>
      </c>
      <c r="AL10" s="40">
        <v>1.3212650000000003E-2</v>
      </c>
      <c r="AM10" s="40">
        <v>0</v>
      </c>
      <c r="AN10" s="40">
        <v>6.6416380000000011E-2</v>
      </c>
      <c r="AO10" s="40">
        <v>6.3245499999999991E-3</v>
      </c>
      <c r="AP10" s="40">
        <v>8.0871199999999997E-3</v>
      </c>
      <c r="AQ10" s="40">
        <v>0</v>
      </c>
      <c r="AR10" s="40">
        <v>0.2</v>
      </c>
      <c r="AS10" s="40">
        <v>1</v>
      </c>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row>
    <row r="11" spans="1:254" s="34" customFormat="1" ht="15.75">
      <c r="A11" s="56" t="s">
        <v>415</v>
      </c>
      <c r="B11" s="52">
        <v>0</v>
      </c>
      <c r="C11" s="52">
        <v>0</v>
      </c>
      <c r="D11" s="52">
        <v>0</v>
      </c>
      <c r="E11" s="52">
        <v>0</v>
      </c>
      <c r="F11" s="52">
        <v>0</v>
      </c>
      <c r="G11" s="52">
        <v>0</v>
      </c>
      <c r="H11" s="52">
        <v>0</v>
      </c>
      <c r="I11" s="52">
        <v>0</v>
      </c>
      <c r="J11" s="52">
        <v>0</v>
      </c>
      <c r="K11" s="52">
        <v>0</v>
      </c>
      <c r="L11" s="52">
        <v>0</v>
      </c>
      <c r="M11" s="52">
        <v>0</v>
      </c>
      <c r="N11" s="52">
        <v>0</v>
      </c>
      <c r="O11" s="52">
        <v>0</v>
      </c>
      <c r="P11" s="52">
        <v>0</v>
      </c>
      <c r="Q11" s="52"/>
      <c r="R11" s="52"/>
      <c r="S11" s="52"/>
      <c r="T11" s="52"/>
      <c r="U11" s="52"/>
      <c r="V11" s="52"/>
      <c r="W11" s="52">
        <v>2.9</v>
      </c>
      <c r="X11" s="52">
        <v>7.1</v>
      </c>
      <c r="Y11" s="52">
        <v>6.5</v>
      </c>
      <c r="Z11" s="52">
        <v>7.8</v>
      </c>
      <c r="AA11" s="52">
        <v>0.01</v>
      </c>
      <c r="AB11" s="37">
        <v>0</v>
      </c>
      <c r="AC11" s="38">
        <v>0</v>
      </c>
      <c r="AD11" s="38">
        <v>0</v>
      </c>
      <c r="AE11" s="38">
        <v>0</v>
      </c>
      <c r="AF11" s="38">
        <v>0</v>
      </c>
      <c r="AG11" s="38">
        <v>0</v>
      </c>
      <c r="AH11" s="39">
        <v>0</v>
      </c>
      <c r="AI11" s="40">
        <v>0</v>
      </c>
      <c r="AJ11" s="40">
        <v>0</v>
      </c>
      <c r="AK11" s="40">
        <v>0</v>
      </c>
      <c r="AL11" s="40">
        <v>0</v>
      </c>
      <c r="AM11" s="40">
        <v>0</v>
      </c>
      <c r="AN11" s="40">
        <v>0</v>
      </c>
      <c r="AO11" s="40">
        <v>0</v>
      </c>
      <c r="AP11" s="40">
        <v>0</v>
      </c>
      <c r="AQ11" s="40">
        <v>0</v>
      </c>
      <c r="AR11" s="40">
        <v>0</v>
      </c>
      <c r="AS11" s="40"/>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row>
    <row r="12" spans="1:254" s="34" customFormat="1" ht="15.75">
      <c r="A12" s="56" t="s">
        <v>416</v>
      </c>
      <c r="B12" s="36">
        <v>0</v>
      </c>
      <c r="C12" s="36">
        <v>0</v>
      </c>
      <c r="D12" s="36">
        <v>0</v>
      </c>
      <c r="E12" s="36">
        <v>0</v>
      </c>
      <c r="F12" s="36">
        <v>0</v>
      </c>
      <c r="G12" s="36">
        <v>0</v>
      </c>
      <c r="H12" s="36">
        <v>0</v>
      </c>
      <c r="I12" s="36">
        <v>0</v>
      </c>
      <c r="J12" s="36">
        <v>0</v>
      </c>
      <c r="K12" s="36">
        <v>0</v>
      </c>
      <c r="L12" s="36">
        <v>0</v>
      </c>
      <c r="M12" s="36">
        <v>0</v>
      </c>
      <c r="N12" s="36">
        <v>0</v>
      </c>
      <c r="O12" s="36">
        <v>0</v>
      </c>
      <c r="P12" s="36">
        <v>0</v>
      </c>
      <c r="Q12" s="36"/>
      <c r="R12" s="36"/>
      <c r="S12" s="36"/>
      <c r="T12" s="36"/>
      <c r="U12" s="36"/>
      <c r="V12" s="36"/>
      <c r="W12" s="36"/>
      <c r="X12" s="36"/>
      <c r="Y12" s="36"/>
      <c r="Z12" s="36"/>
      <c r="AA12" s="36"/>
      <c r="AB12" s="37"/>
      <c r="AC12" s="33"/>
      <c r="AD12" s="33"/>
      <c r="AE12" s="33"/>
      <c r="AF12" s="33"/>
      <c r="AG12" s="33"/>
      <c r="AH12" s="57"/>
      <c r="AI12" s="58"/>
      <c r="AJ12" s="58"/>
      <c r="AK12" s="58"/>
      <c r="AL12" s="58"/>
      <c r="AM12" s="58"/>
      <c r="AN12" s="58"/>
      <c r="AO12" s="58"/>
      <c r="AP12" s="58"/>
      <c r="AQ12" s="58"/>
      <c r="AR12" s="58"/>
      <c r="AS12" s="5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row>
    <row r="13" spans="1:254" s="34" customFormat="1" ht="15">
      <c r="A13" s="35" t="s">
        <v>417</v>
      </c>
      <c r="B13" s="36">
        <v>0</v>
      </c>
      <c r="C13" s="36">
        <v>0.5</v>
      </c>
      <c r="D13" s="36">
        <v>1</v>
      </c>
      <c r="E13" s="36">
        <v>2.2000000000000002</v>
      </c>
      <c r="F13" s="36">
        <v>3.6</v>
      </c>
      <c r="G13" s="36">
        <v>5.4</v>
      </c>
      <c r="H13" s="36">
        <v>4.9000000000000004</v>
      </c>
      <c r="I13" s="36">
        <v>5.8</v>
      </c>
      <c r="J13" s="36">
        <v>5.0999999999999996</v>
      </c>
      <c r="K13" s="36">
        <v>7.6</v>
      </c>
      <c r="L13" s="36">
        <v>8.3000000000000007</v>
      </c>
      <c r="M13" s="36">
        <v>8.6999999999999993</v>
      </c>
      <c r="N13" s="36">
        <v>11.2</v>
      </c>
      <c r="O13" s="36">
        <v>11.2</v>
      </c>
      <c r="P13" s="36">
        <v>12.4</v>
      </c>
      <c r="Q13" s="36">
        <v>12.7</v>
      </c>
      <c r="R13" s="36">
        <v>11.5</v>
      </c>
      <c r="S13" s="36">
        <v>11.8</v>
      </c>
      <c r="T13" s="36">
        <v>11.44</v>
      </c>
      <c r="U13" s="36">
        <v>13</v>
      </c>
      <c r="V13" s="36">
        <v>12.4</v>
      </c>
      <c r="W13" s="36">
        <v>12.7</v>
      </c>
      <c r="X13" s="36">
        <v>14.9</v>
      </c>
      <c r="Y13" s="36">
        <v>15.115</v>
      </c>
      <c r="Z13" s="36">
        <v>17.3</v>
      </c>
      <c r="AA13" s="36">
        <v>17.2</v>
      </c>
      <c r="AB13" s="37">
        <v>20.100000000000001</v>
      </c>
      <c r="AC13" s="38">
        <v>19.27</v>
      </c>
      <c r="AD13" s="38">
        <v>19.399999999999999</v>
      </c>
      <c r="AE13" s="38">
        <v>20.77</v>
      </c>
      <c r="AF13" s="38">
        <v>23.300685000000005</v>
      </c>
      <c r="AG13" s="38">
        <v>24.5</v>
      </c>
      <c r="AH13" s="39">
        <v>21.99</v>
      </c>
      <c r="AI13" s="40">
        <v>28.7</v>
      </c>
      <c r="AJ13" s="40">
        <v>31</v>
      </c>
      <c r="AK13" s="40">
        <v>30.930388000000001</v>
      </c>
      <c r="AL13" s="40">
        <v>28.64534832</v>
      </c>
      <c r="AM13" s="40">
        <v>26</v>
      </c>
      <c r="AN13" s="40">
        <v>31.391885770000005</v>
      </c>
      <c r="AO13" s="40">
        <v>26.667754219999999</v>
      </c>
      <c r="AP13" s="40">
        <v>31.852091000000001</v>
      </c>
      <c r="AQ13" s="40">
        <v>30.7</v>
      </c>
      <c r="AR13" s="40">
        <v>33</v>
      </c>
      <c r="AS13" s="40">
        <v>34.9</v>
      </c>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row>
    <row r="14" spans="1:254" s="34" customFormat="1" ht="15">
      <c r="A14" s="35" t="s">
        <v>418</v>
      </c>
      <c r="B14" s="36">
        <v>15</v>
      </c>
      <c r="C14" s="36">
        <v>5.4</v>
      </c>
      <c r="D14" s="36">
        <v>7.6</v>
      </c>
      <c r="E14" s="36">
        <v>9.1</v>
      </c>
      <c r="F14" s="36">
        <v>10</v>
      </c>
      <c r="G14" s="36">
        <v>11.4</v>
      </c>
      <c r="H14" s="36">
        <v>15.8</v>
      </c>
      <c r="I14" s="36">
        <v>20.7</v>
      </c>
      <c r="J14" s="36">
        <v>10.5</v>
      </c>
      <c r="K14" s="36">
        <v>12.3</v>
      </c>
      <c r="L14" s="36">
        <v>11.5</v>
      </c>
      <c r="M14" s="36">
        <v>11.8</v>
      </c>
      <c r="N14" s="36">
        <v>13.3</v>
      </c>
      <c r="O14" s="36">
        <v>14</v>
      </c>
      <c r="P14" s="36">
        <v>16.899999999999999</v>
      </c>
      <c r="Q14" s="36">
        <v>17.8</v>
      </c>
      <c r="R14" s="36">
        <v>18.2</v>
      </c>
      <c r="S14" s="36">
        <v>18.899999999999999</v>
      </c>
      <c r="T14" s="36">
        <v>18.54</v>
      </c>
      <c r="U14" s="36">
        <v>19.899999999999999</v>
      </c>
      <c r="V14" s="36">
        <v>19.7</v>
      </c>
      <c r="W14" s="36">
        <v>23.1</v>
      </c>
      <c r="X14" s="36">
        <v>28.23</v>
      </c>
      <c r="Y14" s="36">
        <v>30.32</v>
      </c>
      <c r="Z14" s="36">
        <v>32.299999999999997</v>
      </c>
      <c r="AA14" s="36">
        <v>32.5</v>
      </c>
      <c r="AB14" s="37">
        <v>31.8</v>
      </c>
      <c r="AC14" s="38">
        <v>32.9</v>
      </c>
      <c r="AD14" s="38">
        <v>34.4</v>
      </c>
      <c r="AE14" s="38">
        <v>34.299999999999997</v>
      </c>
      <c r="AF14" s="38">
        <v>36.515000000000001</v>
      </c>
      <c r="AG14" s="38">
        <v>40.299999999999997</v>
      </c>
      <c r="AH14" s="39">
        <v>41.1</v>
      </c>
      <c r="AI14" s="40">
        <v>39.200000000000003</v>
      </c>
      <c r="AJ14" s="40">
        <v>47.8</v>
      </c>
      <c r="AK14" s="40">
        <v>46.4</v>
      </c>
      <c r="AL14" s="40">
        <v>48.195</v>
      </c>
      <c r="AM14" s="40">
        <v>46.8</v>
      </c>
      <c r="AN14" s="40">
        <v>47.5</v>
      </c>
      <c r="AO14" s="40">
        <v>48.9</v>
      </c>
      <c r="AP14" s="40">
        <v>46.347048999999998</v>
      </c>
      <c r="AQ14" s="40">
        <v>48.3</v>
      </c>
      <c r="AR14" s="40">
        <v>47.4</v>
      </c>
      <c r="AS14" s="40">
        <v>46</v>
      </c>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row>
    <row r="15" spans="1:254" s="34" customFormat="1" ht="15">
      <c r="A15" s="35" t="s">
        <v>419</v>
      </c>
      <c r="B15" s="36">
        <v>0</v>
      </c>
      <c r="C15" s="36">
        <v>0</v>
      </c>
      <c r="D15" s="36">
        <v>0</v>
      </c>
      <c r="E15" s="36">
        <v>0</v>
      </c>
      <c r="F15" s="36">
        <v>0</v>
      </c>
      <c r="G15" s="36">
        <v>0</v>
      </c>
      <c r="H15" s="36">
        <v>0</v>
      </c>
      <c r="I15" s="36">
        <v>0</v>
      </c>
      <c r="J15" s="36">
        <v>0</v>
      </c>
      <c r="K15" s="36">
        <v>0</v>
      </c>
      <c r="L15" s="36">
        <v>0</v>
      </c>
      <c r="M15" s="36">
        <v>0</v>
      </c>
      <c r="N15" s="36">
        <v>0</v>
      </c>
      <c r="O15" s="36">
        <v>1.2</v>
      </c>
      <c r="P15" s="36">
        <v>1.3</v>
      </c>
      <c r="Q15" s="36">
        <v>1.3</v>
      </c>
      <c r="R15" s="36">
        <v>1.5</v>
      </c>
      <c r="S15" s="36">
        <v>1.5</v>
      </c>
      <c r="T15" s="36">
        <v>2.7</v>
      </c>
      <c r="U15" s="36">
        <v>2.6</v>
      </c>
      <c r="V15" s="36">
        <v>1.8</v>
      </c>
      <c r="W15" s="36">
        <v>3</v>
      </c>
      <c r="X15" s="36">
        <v>3.78</v>
      </c>
      <c r="Y15" s="36">
        <v>3.12</v>
      </c>
      <c r="Z15" s="36">
        <v>3.9</v>
      </c>
      <c r="AA15" s="36">
        <v>3.92</v>
      </c>
      <c r="AB15" s="37">
        <v>4.5</v>
      </c>
      <c r="AC15" s="38">
        <v>3.9</v>
      </c>
      <c r="AD15" s="38">
        <v>4.3</v>
      </c>
      <c r="AE15" s="38">
        <v>4.5</v>
      </c>
      <c r="AF15" s="38">
        <v>5.2329999999999997</v>
      </c>
      <c r="AG15" s="38">
        <v>5</v>
      </c>
      <c r="AH15" s="39">
        <v>5.3</v>
      </c>
      <c r="AI15" s="40">
        <v>5.6</v>
      </c>
      <c r="AJ15" s="40">
        <v>6.6</v>
      </c>
      <c r="AK15" s="40">
        <v>2.6</v>
      </c>
      <c r="AL15" s="40">
        <v>5.9850000000000003</v>
      </c>
      <c r="AM15" s="40">
        <v>7</v>
      </c>
      <c r="AN15" s="40">
        <v>5.5</v>
      </c>
      <c r="AO15" s="40">
        <v>8.6999999999999993</v>
      </c>
      <c r="AP15" s="40">
        <v>5.7902050000000003</v>
      </c>
      <c r="AQ15" s="40">
        <v>6.5</v>
      </c>
      <c r="AR15" s="40">
        <v>7.2</v>
      </c>
      <c r="AS15" s="40">
        <v>6.5</v>
      </c>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row>
    <row r="16" spans="1:254" s="34" customFormat="1" ht="15.75" thickBot="1">
      <c r="A16" s="41" t="s">
        <v>420</v>
      </c>
      <c r="B16" s="42">
        <v>0</v>
      </c>
      <c r="C16" s="42">
        <v>0.2</v>
      </c>
      <c r="D16" s="42">
        <v>2.9</v>
      </c>
      <c r="E16" s="42">
        <v>2.9</v>
      </c>
      <c r="F16" s="42">
        <v>2.4</v>
      </c>
      <c r="G16" s="42">
        <v>3.1</v>
      </c>
      <c r="H16" s="42">
        <v>3</v>
      </c>
      <c r="I16" s="42">
        <v>3.2</v>
      </c>
      <c r="J16" s="42">
        <v>3.4</v>
      </c>
      <c r="K16" s="42">
        <v>3.7</v>
      </c>
      <c r="L16" s="42">
        <v>3.6</v>
      </c>
      <c r="M16" s="42">
        <v>3.8</v>
      </c>
      <c r="N16" s="42">
        <v>3.9</v>
      </c>
      <c r="O16" s="42">
        <v>4.0999999999999996</v>
      </c>
      <c r="P16" s="42">
        <v>4.3</v>
      </c>
      <c r="Q16" s="42">
        <v>4.3</v>
      </c>
      <c r="R16" s="42">
        <v>4.2</v>
      </c>
      <c r="S16" s="42">
        <v>3.7</v>
      </c>
      <c r="T16" s="42">
        <v>3.7</v>
      </c>
      <c r="U16" s="42">
        <v>3.4</v>
      </c>
      <c r="V16" s="42">
        <v>3.7</v>
      </c>
      <c r="W16" s="42">
        <v>3.7</v>
      </c>
      <c r="X16" s="42">
        <v>4</v>
      </c>
      <c r="Y16" s="42">
        <v>4</v>
      </c>
      <c r="Z16" s="42">
        <v>3.7</v>
      </c>
      <c r="AA16" s="42">
        <v>4.3</v>
      </c>
      <c r="AB16" s="43">
        <v>4.25</v>
      </c>
      <c r="AC16" s="59">
        <v>4.1950000000000003</v>
      </c>
      <c r="AD16" s="59">
        <f>8.245/2</f>
        <v>4.1224999999999996</v>
      </c>
      <c r="AE16" s="59">
        <v>4.7</v>
      </c>
      <c r="AF16" s="59">
        <v>4.6523023600000002</v>
      </c>
      <c r="AG16" s="59">
        <v>4.4651007800000002</v>
      </c>
      <c r="AH16" s="60">
        <v>4.62</v>
      </c>
      <c r="AI16" s="61">
        <v>5</v>
      </c>
      <c r="AJ16" s="61">
        <v>4.9000000000000004</v>
      </c>
      <c r="AK16" s="61">
        <v>4.9350975000000004</v>
      </c>
      <c r="AL16" s="62">
        <v>5.36</v>
      </c>
      <c r="AM16" s="62">
        <v>5.4</v>
      </c>
      <c r="AN16" s="62">
        <v>5.4847033149999991</v>
      </c>
      <c r="AO16" s="62">
        <v>5.6375000000000002</v>
      </c>
      <c r="AP16" s="62">
        <v>5.59</v>
      </c>
      <c r="AQ16" s="62">
        <v>5.5</v>
      </c>
      <c r="AR16" s="62">
        <v>6</v>
      </c>
      <c r="AS16" s="62">
        <v>5.9</v>
      </c>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row>
    <row r="17" spans="1:254" s="34" customFormat="1" ht="16.5" thickTop="1" thickBot="1">
      <c r="A17" s="63" t="s">
        <v>421</v>
      </c>
      <c r="B17" s="64">
        <v>15</v>
      </c>
      <c r="C17" s="64">
        <v>6.1</v>
      </c>
      <c r="D17" s="64">
        <v>11.5</v>
      </c>
      <c r="E17" s="64">
        <v>14.2</v>
      </c>
      <c r="F17" s="64">
        <v>16</v>
      </c>
      <c r="G17" s="64">
        <v>19.899999999999999</v>
      </c>
      <c r="H17" s="64">
        <v>23.7</v>
      </c>
      <c r="I17" s="64">
        <v>29.7</v>
      </c>
      <c r="J17" s="64">
        <v>19</v>
      </c>
      <c r="K17" s="64">
        <v>23.6</v>
      </c>
      <c r="L17" s="64">
        <v>23.4</v>
      </c>
      <c r="M17" s="64">
        <v>24.3</v>
      </c>
      <c r="N17" s="64">
        <v>28.4</v>
      </c>
      <c r="O17" s="64">
        <v>30.5</v>
      </c>
      <c r="P17" s="64">
        <v>34.9</v>
      </c>
      <c r="Q17" s="64">
        <f t="shared" ref="Q17:AJ17" si="2">SUM(Q13:Q16)</f>
        <v>36.1</v>
      </c>
      <c r="R17" s="64">
        <f t="shared" si="2"/>
        <v>35.4</v>
      </c>
      <c r="S17" s="64">
        <f t="shared" si="2"/>
        <v>35.900000000000006</v>
      </c>
      <c r="T17" s="64">
        <f t="shared" si="2"/>
        <v>36.380000000000003</v>
      </c>
      <c r="U17" s="64">
        <f t="shared" si="2"/>
        <v>38.9</v>
      </c>
      <c r="V17" s="64">
        <f t="shared" si="2"/>
        <v>37.6</v>
      </c>
      <c r="W17" s="64">
        <f t="shared" si="2"/>
        <v>42.5</v>
      </c>
      <c r="X17" s="64">
        <f t="shared" si="2"/>
        <v>50.910000000000004</v>
      </c>
      <c r="Y17" s="64">
        <f t="shared" si="2"/>
        <v>52.555</v>
      </c>
      <c r="Z17" s="64">
        <f t="shared" si="2"/>
        <v>57.199999999999996</v>
      </c>
      <c r="AA17" s="64">
        <f t="shared" si="2"/>
        <v>57.92</v>
      </c>
      <c r="AB17" s="65">
        <f t="shared" si="2"/>
        <v>60.650000000000006</v>
      </c>
      <c r="AC17" s="65">
        <f t="shared" si="2"/>
        <v>60.265000000000001</v>
      </c>
      <c r="AD17" s="65">
        <f t="shared" si="2"/>
        <v>62.222499999999997</v>
      </c>
      <c r="AE17" s="65">
        <f t="shared" si="2"/>
        <v>64.27</v>
      </c>
      <c r="AF17" s="65">
        <f t="shared" si="2"/>
        <v>69.700987359999999</v>
      </c>
      <c r="AG17" s="65">
        <f t="shared" si="2"/>
        <v>74.265100779999997</v>
      </c>
      <c r="AH17" s="66">
        <f t="shared" si="2"/>
        <v>73.010000000000005</v>
      </c>
      <c r="AI17" s="66">
        <f t="shared" si="2"/>
        <v>78.5</v>
      </c>
      <c r="AJ17" s="66">
        <f t="shared" si="2"/>
        <v>90.3</v>
      </c>
      <c r="AK17" s="66">
        <f>SUM(AK13:AK16)</f>
        <v>84.865485499999991</v>
      </c>
      <c r="AL17" s="66">
        <f>SUM(AL13:AL16)</f>
        <v>88.185348320000003</v>
      </c>
      <c r="AM17" s="66">
        <f>SUM(AM13:AM16)</f>
        <v>85.2</v>
      </c>
      <c r="AN17" s="66">
        <v>89.876589085000006</v>
      </c>
      <c r="AO17" s="66">
        <v>89.905254220000003</v>
      </c>
      <c r="AP17" s="66">
        <v>89.579345000000004</v>
      </c>
      <c r="AQ17" s="66">
        <v>91</v>
      </c>
      <c r="AR17" s="66">
        <f t="shared" ref="AR17:AS17" si="3">SUM(AR13:AR16)</f>
        <v>93.600000000000009</v>
      </c>
      <c r="AS17" s="66">
        <f t="shared" si="3"/>
        <v>93.300000000000011</v>
      </c>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row>
    <row r="18" spans="1:254" s="68" customFormat="1" ht="17.25" thickBot="1">
      <c r="A18" s="47" t="s">
        <v>422</v>
      </c>
      <c r="B18" s="48">
        <f t="shared" ref="B18:AH18" si="4">B9+B11+B17</f>
        <v>17.3</v>
      </c>
      <c r="C18" s="48">
        <f t="shared" si="4"/>
        <v>8.3999999999999986</v>
      </c>
      <c r="D18" s="48">
        <f t="shared" si="4"/>
        <v>16.100000000000001</v>
      </c>
      <c r="E18" s="48">
        <f t="shared" si="4"/>
        <v>23.299999999999997</v>
      </c>
      <c r="F18" s="48">
        <f t="shared" si="4"/>
        <v>35.6</v>
      </c>
      <c r="G18" s="48">
        <f t="shared" si="4"/>
        <v>35.799999999999997</v>
      </c>
      <c r="H18" s="48">
        <f t="shared" si="4"/>
        <v>43.3</v>
      </c>
      <c r="I18" s="48">
        <f t="shared" si="4"/>
        <v>51.9</v>
      </c>
      <c r="J18" s="48">
        <f t="shared" si="4"/>
        <v>37.799999999999997</v>
      </c>
      <c r="K18" s="48">
        <f t="shared" si="4"/>
        <v>46.6</v>
      </c>
      <c r="L18" s="48">
        <f t="shared" si="4"/>
        <v>56.199999999999996</v>
      </c>
      <c r="M18" s="48">
        <f t="shared" si="4"/>
        <v>57.3</v>
      </c>
      <c r="N18" s="48">
        <f t="shared" si="4"/>
        <v>95.4</v>
      </c>
      <c r="O18" s="48">
        <f t="shared" si="4"/>
        <v>80.099999999999994</v>
      </c>
      <c r="P18" s="48">
        <f t="shared" si="4"/>
        <v>90.8</v>
      </c>
      <c r="Q18" s="48">
        <f t="shared" si="4"/>
        <v>107.5</v>
      </c>
      <c r="R18" s="48">
        <f t="shared" si="4"/>
        <v>103.9</v>
      </c>
      <c r="S18" s="48">
        <f t="shared" si="4"/>
        <v>118.10000000000001</v>
      </c>
      <c r="T18" s="48">
        <f t="shared" si="4"/>
        <v>141.28</v>
      </c>
      <c r="U18" s="48">
        <f t="shared" si="4"/>
        <v>147.1</v>
      </c>
      <c r="V18" s="48">
        <f t="shared" si="4"/>
        <v>145.80000000000001</v>
      </c>
      <c r="W18" s="48">
        <f t="shared" si="4"/>
        <v>146.5</v>
      </c>
      <c r="X18" s="48">
        <f t="shared" si="4"/>
        <v>195.10999999999999</v>
      </c>
      <c r="Y18" s="48">
        <f t="shared" si="4"/>
        <v>199.755</v>
      </c>
      <c r="Z18" s="48">
        <f t="shared" si="4"/>
        <v>202.9</v>
      </c>
      <c r="AA18" s="48">
        <f t="shared" si="4"/>
        <v>193.73000000000002</v>
      </c>
      <c r="AB18" s="49">
        <f t="shared" si="4"/>
        <v>198.55</v>
      </c>
      <c r="AC18" s="49">
        <f t="shared" si="4"/>
        <v>199.74700000000001</v>
      </c>
      <c r="AD18" s="49">
        <f t="shared" si="4"/>
        <v>211.11993393999995</v>
      </c>
      <c r="AE18" s="49">
        <f t="shared" si="4"/>
        <v>242.12944282999996</v>
      </c>
      <c r="AF18" s="49">
        <f t="shared" si="4"/>
        <v>269.28320039000005</v>
      </c>
      <c r="AG18" s="49">
        <f t="shared" si="4"/>
        <v>295.31872501999993</v>
      </c>
      <c r="AH18" s="50">
        <f t="shared" si="4"/>
        <v>321.94</v>
      </c>
      <c r="AI18" s="67">
        <f>AI9+AI10+AI17</f>
        <v>317.7</v>
      </c>
      <c r="AJ18" s="67">
        <f>AJ9+AJ10+AJ17</f>
        <v>322.40148199999999</v>
      </c>
      <c r="AK18" s="67">
        <f>AK9+AK10+AK17</f>
        <v>343.16651961999997</v>
      </c>
      <c r="AL18" s="67">
        <f>AL9+AL10+AL17</f>
        <v>346.34075089999999</v>
      </c>
      <c r="AM18" s="67">
        <f>AM9+AM10+AM17</f>
        <v>339.9</v>
      </c>
      <c r="AN18" s="67">
        <v>348.64765680500011</v>
      </c>
      <c r="AO18" s="67">
        <v>330.29548194</v>
      </c>
      <c r="AP18" s="67">
        <v>327.66055675000001</v>
      </c>
      <c r="AQ18" s="67">
        <v>344.6</v>
      </c>
      <c r="AR18" s="67">
        <f t="shared" ref="AR18:AS18" si="5">AR9+AR10+AR17</f>
        <v>343.23191873000002</v>
      </c>
      <c r="AS18" s="67">
        <f t="shared" si="5"/>
        <v>355.2</v>
      </c>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row>
    <row r="19" spans="1:254" s="34" customFormat="1" ht="15.75">
      <c r="A19" s="69" t="s">
        <v>423</v>
      </c>
      <c r="B19" s="52">
        <v>0</v>
      </c>
      <c r="C19" s="52">
        <v>0</v>
      </c>
      <c r="D19" s="52">
        <v>0</v>
      </c>
      <c r="E19" s="52">
        <v>0</v>
      </c>
      <c r="F19" s="52">
        <v>0</v>
      </c>
      <c r="G19" s="52">
        <v>0</v>
      </c>
      <c r="H19" s="52">
        <v>0</v>
      </c>
      <c r="I19" s="52">
        <v>0</v>
      </c>
      <c r="J19" s="52">
        <v>0</v>
      </c>
      <c r="K19" s="52">
        <v>0</v>
      </c>
      <c r="L19" s="52">
        <v>0</v>
      </c>
      <c r="M19" s="52">
        <v>0</v>
      </c>
      <c r="N19" s="52">
        <v>0</v>
      </c>
      <c r="O19" s="52">
        <v>0</v>
      </c>
      <c r="P19" s="52">
        <v>0</v>
      </c>
      <c r="Q19" s="52"/>
      <c r="R19" s="52"/>
      <c r="S19" s="52"/>
      <c r="T19" s="52"/>
      <c r="U19" s="52"/>
      <c r="V19" s="52"/>
      <c r="W19" s="52"/>
      <c r="X19" s="52"/>
      <c r="Y19" s="52"/>
      <c r="Z19" s="52"/>
      <c r="AA19" s="52"/>
      <c r="AB19" s="53"/>
      <c r="AC19" s="54"/>
      <c r="AD19" s="54"/>
      <c r="AE19" s="54"/>
      <c r="AF19" s="54"/>
      <c r="AG19" s="54"/>
      <c r="AH19" s="55"/>
      <c r="AI19" s="54"/>
      <c r="AJ19" s="54"/>
      <c r="AK19" s="54"/>
      <c r="AL19" s="54"/>
      <c r="AM19" s="54"/>
      <c r="AN19" s="54"/>
      <c r="AO19" s="54"/>
      <c r="AP19" s="54"/>
      <c r="AQ19" s="54"/>
      <c r="AR19" s="54"/>
      <c r="AS19" s="54"/>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row>
    <row r="20" spans="1:254" s="34" customFormat="1" ht="15">
      <c r="A20" s="70" t="s">
        <v>424</v>
      </c>
      <c r="B20" s="36">
        <v>15</v>
      </c>
      <c r="C20" s="36">
        <v>6.4</v>
      </c>
      <c r="D20" s="36">
        <v>9.1999999999999993</v>
      </c>
      <c r="E20" s="36">
        <v>12.1</v>
      </c>
      <c r="F20" s="36">
        <v>12.7</v>
      </c>
      <c r="G20" s="36">
        <v>15.3</v>
      </c>
      <c r="H20" s="36">
        <v>17.100000000000001</v>
      </c>
      <c r="I20" s="36">
        <v>22.2</v>
      </c>
      <c r="J20" s="36">
        <v>24.3</v>
      </c>
      <c r="K20" s="36">
        <v>24.5</v>
      </c>
      <c r="L20" s="36">
        <v>26</v>
      </c>
      <c r="M20" s="36">
        <v>29.2</v>
      </c>
      <c r="N20" s="36">
        <v>31.4</v>
      </c>
      <c r="O20" s="36">
        <v>40.6</v>
      </c>
      <c r="P20" s="36">
        <v>46.1</v>
      </c>
      <c r="Q20" s="36">
        <v>44.9</v>
      </c>
      <c r="R20" s="36">
        <v>51.1</v>
      </c>
      <c r="S20" s="36">
        <v>52.4</v>
      </c>
      <c r="T20" s="36">
        <v>48.9</v>
      </c>
      <c r="U20" s="36">
        <v>49.4</v>
      </c>
      <c r="V20" s="36">
        <v>48.4</v>
      </c>
      <c r="W20" s="36">
        <v>49.1</v>
      </c>
      <c r="X20" s="36">
        <v>48.5</v>
      </c>
      <c r="Y20" s="36">
        <v>49.9</v>
      </c>
      <c r="Z20" s="36">
        <v>53.3</v>
      </c>
      <c r="AA20" s="36">
        <v>56.4</v>
      </c>
      <c r="AB20" s="37">
        <v>53.4</v>
      </c>
      <c r="AC20" s="38">
        <v>76.009</v>
      </c>
      <c r="AD20" s="38">
        <v>76.900000000000006</v>
      </c>
      <c r="AE20" s="38">
        <v>78.7</v>
      </c>
      <c r="AF20" s="38">
        <v>80.530576881176245</v>
      </c>
      <c r="AG20" s="38">
        <v>79.209488511332921</v>
      </c>
      <c r="AH20" s="39">
        <v>80.599999999999994</v>
      </c>
      <c r="AI20" s="40">
        <v>89.1</v>
      </c>
      <c r="AJ20" s="40">
        <v>83.4</v>
      </c>
      <c r="AK20" s="40">
        <v>89.190742819737665</v>
      </c>
      <c r="AL20" s="40">
        <v>85.597791098136184</v>
      </c>
      <c r="AM20" s="40">
        <v>58.6</v>
      </c>
      <c r="AN20" s="40">
        <v>40.96293249063028</v>
      </c>
      <c r="AO20" s="40">
        <v>39.749498006875612</v>
      </c>
      <c r="AP20" s="40">
        <v>32.529644248456414</v>
      </c>
      <c r="AQ20" s="40">
        <v>29.3</v>
      </c>
      <c r="AR20" s="40">
        <v>29.4</v>
      </c>
      <c r="AS20" s="40">
        <v>30.3</v>
      </c>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row>
    <row r="21" spans="1:254" s="34" customFormat="1" ht="15">
      <c r="A21" s="70" t="s">
        <v>425</v>
      </c>
      <c r="B21" s="36">
        <v>0</v>
      </c>
      <c r="C21" s="36">
        <v>0</v>
      </c>
      <c r="D21" s="36">
        <v>0</v>
      </c>
      <c r="E21" s="36">
        <v>0</v>
      </c>
      <c r="F21" s="36">
        <v>0</v>
      </c>
      <c r="G21" s="36">
        <v>0.1</v>
      </c>
      <c r="H21" s="36">
        <v>0.5</v>
      </c>
      <c r="I21" s="36">
        <v>0.8</v>
      </c>
      <c r="J21" s="36">
        <v>1.1000000000000001</v>
      </c>
      <c r="K21" s="36">
        <v>1.7</v>
      </c>
      <c r="L21" s="36">
        <v>2.4</v>
      </c>
      <c r="M21" s="36">
        <v>3.6</v>
      </c>
      <c r="N21" s="36">
        <v>4.8</v>
      </c>
      <c r="O21" s="36">
        <v>5.5</v>
      </c>
      <c r="P21" s="36">
        <v>6.8</v>
      </c>
      <c r="Q21" s="36">
        <v>8.5</v>
      </c>
      <c r="R21" s="36">
        <v>10.6</v>
      </c>
      <c r="S21" s="36">
        <v>12.4</v>
      </c>
      <c r="T21" s="36">
        <v>14.1</v>
      </c>
      <c r="U21" s="36">
        <v>15.3</v>
      </c>
      <c r="V21" s="36">
        <v>16.100000000000001</v>
      </c>
      <c r="W21" s="36">
        <v>16.8</v>
      </c>
      <c r="X21" s="36">
        <v>17.2</v>
      </c>
      <c r="Y21" s="36">
        <v>17.399999999999999</v>
      </c>
      <c r="Z21" s="36">
        <v>17.5</v>
      </c>
      <c r="AA21" s="36">
        <v>17.399999999999999</v>
      </c>
      <c r="AB21" s="37">
        <v>17.399999999999999</v>
      </c>
      <c r="AC21" s="38">
        <v>22.885000000000002</v>
      </c>
      <c r="AD21" s="38">
        <v>24.4</v>
      </c>
      <c r="AE21" s="38">
        <v>24.6</v>
      </c>
      <c r="AF21" s="38">
        <v>24.957999999999998</v>
      </c>
      <c r="AG21" s="38">
        <v>28.347999999999999</v>
      </c>
      <c r="AH21" s="39">
        <v>30.2</v>
      </c>
      <c r="AI21" s="40">
        <v>35.700000000000003</v>
      </c>
      <c r="AJ21" s="40">
        <v>38.700000000000003</v>
      </c>
      <c r="AK21" s="40">
        <v>41.33590118</v>
      </c>
      <c r="AL21" s="40">
        <v>42.480182859999999</v>
      </c>
      <c r="AM21" s="40">
        <v>42.5</v>
      </c>
      <c r="AN21" s="40">
        <v>43.360067620000002</v>
      </c>
      <c r="AO21" s="40">
        <v>45.052117350000003</v>
      </c>
      <c r="AP21" s="40">
        <v>46.68507893999999</v>
      </c>
      <c r="AQ21" s="40">
        <v>47.4</v>
      </c>
      <c r="AR21" s="40">
        <v>47.6</v>
      </c>
      <c r="AS21" s="40">
        <v>54.9</v>
      </c>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row>
    <row r="22" spans="1:254" s="34" customFormat="1" ht="15">
      <c r="A22" s="71" t="s">
        <v>426</v>
      </c>
      <c r="B22" s="42">
        <v>9</v>
      </c>
      <c r="C22" s="42">
        <v>2.4</v>
      </c>
      <c r="D22" s="42">
        <v>3.2</v>
      </c>
      <c r="E22" s="42">
        <v>3.8</v>
      </c>
      <c r="F22" s="42">
        <v>3.9</v>
      </c>
      <c r="G22" s="42">
        <v>4.3</v>
      </c>
      <c r="H22" s="42">
        <v>4.5</v>
      </c>
      <c r="I22" s="42">
        <v>5.5</v>
      </c>
      <c r="J22" s="42">
        <v>5.6</v>
      </c>
      <c r="K22" s="42">
        <v>5.7</v>
      </c>
      <c r="L22" s="42">
        <v>5.9</v>
      </c>
      <c r="M22" s="42">
        <v>5.4</v>
      </c>
      <c r="N22" s="42">
        <v>5.7</v>
      </c>
      <c r="O22" s="42">
        <v>7.5</v>
      </c>
      <c r="P22" s="42">
        <v>8.4</v>
      </c>
      <c r="Q22" s="42">
        <v>10.199999999999999</v>
      </c>
      <c r="R22" s="42">
        <v>11.4</v>
      </c>
      <c r="S22" s="42">
        <v>11.5</v>
      </c>
      <c r="T22" s="42">
        <v>11.1</v>
      </c>
      <c r="U22" s="42">
        <v>11.4</v>
      </c>
      <c r="V22" s="42">
        <v>11.8</v>
      </c>
      <c r="W22" s="42">
        <v>12.3</v>
      </c>
      <c r="X22" s="42">
        <v>12.5</v>
      </c>
      <c r="Y22" s="42">
        <v>13.2</v>
      </c>
      <c r="Z22" s="42">
        <v>14.6</v>
      </c>
      <c r="AA22" s="42">
        <v>15.9</v>
      </c>
      <c r="AB22" s="37">
        <v>16.7</v>
      </c>
      <c r="AC22" s="38">
        <v>14.016</v>
      </c>
      <c r="AD22" s="38">
        <v>14.9</v>
      </c>
      <c r="AE22" s="38">
        <v>16.7</v>
      </c>
      <c r="AF22" s="38">
        <v>18.027533333333334</v>
      </c>
      <c r="AG22" s="38">
        <v>19.615093333333334</v>
      </c>
      <c r="AH22" s="39">
        <v>20.7</v>
      </c>
      <c r="AI22" s="40">
        <v>18.600000000000001</v>
      </c>
      <c r="AJ22" s="40">
        <v>19.2</v>
      </c>
      <c r="AK22" s="40">
        <v>20.052135293333333</v>
      </c>
      <c r="AL22" s="40">
        <v>20.139013176666666</v>
      </c>
      <c r="AM22" s="40">
        <v>20.3</v>
      </c>
      <c r="AN22" s="40">
        <v>20.750098586666667</v>
      </c>
      <c r="AO22" s="40">
        <v>21.025147253333333</v>
      </c>
      <c r="AP22" s="40">
        <v>21.130393066666663</v>
      </c>
      <c r="AQ22" s="40">
        <v>22</v>
      </c>
      <c r="AR22" s="40">
        <v>22</v>
      </c>
      <c r="AS22" s="40">
        <v>22.1</v>
      </c>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row>
    <row r="23" spans="1:254" s="51" customFormat="1" ht="17.25" thickBot="1">
      <c r="A23" s="72" t="s">
        <v>427</v>
      </c>
      <c r="B23" s="73">
        <f t="shared" ref="B23:AH23" si="6">SUM(B20:B22)</f>
        <v>24</v>
      </c>
      <c r="C23" s="73">
        <f t="shared" si="6"/>
        <v>8.8000000000000007</v>
      </c>
      <c r="D23" s="73">
        <f t="shared" si="6"/>
        <v>12.399999999999999</v>
      </c>
      <c r="E23" s="73">
        <f t="shared" si="6"/>
        <v>15.899999999999999</v>
      </c>
      <c r="F23" s="73">
        <f t="shared" si="6"/>
        <v>16.599999999999998</v>
      </c>
      <c r="G23" s="73">
        <f t="shared" si="6"/>
        <v>19.7</v>
      </c>
      <c r="H23" s="73">
        <f t="shared" si="6"/>
        <v>22.1</v>
      </c>
      <c r="I23" s="73">
        <f t="shared" si="6"/>
        <v>28.5</v>
      </c>
      <c r="J23" s="73">
        <f t="shared" si="6"/>
        <v>31</v>
      </c>
      <c r="K23" s="73">
        <f t="shared" si="6"/>
        <v>31.9</v>
      </c>
      <c r="L23" s="73">
        <f t="shared" si="6"/>
        <v>34.299999999999997</v>
      </c>
      <c r="M23" s="73">
        <f t="shared" si="6"/>
        <v>38.199999999999996</v>
      </c>
      <c r="N23" s="73">
        <f t="shared" si="6"/>
        <v>41.9</v>
      </c>
      <c r="O23" s="73">
        <f t="shared" si="6"/>
        <v>53.6</v>
      </c>
      <c r="P23" s="73">
        <f t="shared" si="6"/>
        <v>61.3</v>
      </c>
      <c r="Q23" s="73">
        <f t="shared" si="6"/>
        <v>63.599999999999994</v>
      </c>
      <c r="R23" s="73">
        <f t="shared" si="6"/>
        <v>73.100000000000009</v>
      </c>
      <c r="S23" s="73">
        <f t="shared" si="6"/>
        <v>76.3</v>
      </c>
      <c r="T23" s="73">
        <f t="shared" si="6"/>
        <v>74.099999999999994</v>
      </c>
      <c r="U23" s="73">
        <f t="shared" si="6"/>
        <v>76.100000000000009</v>
      </c>
      <c r="V23" s="73">
        <f t="shared" si="6"/>
        <v>76.3</v>
      </c>
      <c r="W23" s="73">
        <f t="shared" si="6"/>
        <v>78.2</v>
      </c>
      <c r="X23" s="73">
        <f t="shared" si="6"/>
        <v>78.2</v>
      </c>
      <c r="Y23" s="73">
        <f t="shared" si="6"/>
        <v>80.5</v>
      </c>
      <c r="Z23" s="73">
        <f t="shared" si="6"/>
        <v>85.399999999999991</v>
      </c>
      <c r="AA23" s="73">
        <f t="shared" si="6"/>
        <v>89.7</v>
      </c>
      <c r="AB23" s="74">
        <f t="shared" si="6"/>
        <v>87.5</v>
      </c>
      <c r="AC23" s="74">
        <f t="shared" si="6"/>
        <v>112.91000000000001</v>
      </c>
      <c r="AD23" s="74">
        <f t="shared" si="6"/>
        <v>116.20000000000002</v>
      </c>
      <c r="AE23" s="74">
        <f t="shared" si="6"/>
        <v>120.00000000000001</v>
      </c>
      <c r="AF23" s="74">
        <f t="shared" si="6"/>
        <v>123.51611021450958</v>
      </c>
      <c r="AG23" s="74">
        <f t="shared" si="6"/>
        <v>127.17258184466625</v>
      </c>
      <c r="AH23" s="75">
        <f t="shared" si="6"/>
        <v>131.5</v>
      </c>
      <c r="AI23" s="74">
        <f>SUM(AI20:AI22)</f>
        <v>143.4</v>
      </c>
      <c r="AJ23" s="74">
        <f>SUM(AJ20:AJ22)</f>
        <v>141.30000000000001</v>
      </c>
      <c r="AK23" s="74">
        <f>SUM(AK20:AK22)</f>
        <v>150.57877929307099</v>
      </c>
      <c r="AL23" s="74">
        <f>SUM(AL20:AL22)</f>
        <v>148.21698713480282</v>
      </c>
      <c r="AM23" s="74">
        <f>SUM(AM20:AM22)</f>
        <v>121.39999999999999</v>
      </c>
      <c r="AN23" s="74">
        <v>105.07309869729696</v>
      </c>
      <c r="AO23" s="74">
        <v>105.82676261020895</v>
      </c>
      <c r="AP23" s="74">
        <v>100.34511625512306</v>
      </c>
      <c r="AQ23" s="74">
        <v>98.7</v>
      </c>
      <c r="AR23" s="74">
        <f t="shared" ref="AR23:AS23" si="7">SUM(AR20:AR22)</f>
        <v>99</v>
      </c>
      <c r="AS23" s="74">
        <f t="shared" si="7"/>
        <v>107.30000000000001</v>
      </c>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row>
    <row r="24" spans="1:254" s="51" customFormat="1" ht="17.25" thickBot="1">
      <c r="A24" s="47" t="s">
        <v>428</v>
      </c>
      <c r="B24" s="48">
        <f t="shared" ref="B24:AI24" si="8">B18+B23</f>
        <v>41.3</v>
      </c>
      <c r="C24" s="48">
        <f t="shared" si="8"/>
        <v>17.2</v>
      </c>
      <c r="D24" s="48">
        <f t="shared" si="8"/>
        <v>28.5</v>
      </c>
      <c r="E24" s="48">
        <f t="shared" si="8"/>
        <v>39.199999999999996</v>
      </c>
      <c r="F24" s="48">
        <f t="shared" si="8"/>
        <v>52.2</v>
      </c>
      <c r="G24" s="48">
        <f t="shared" si="8"/>
        <v>55.5</v>
      </c>
      <c r="H24" s="48">
        <f t="shared" si="8"/>
        <v>65.400000000000006</v>
      </c>
      <c r="I24" s="48">
        <f t="shared" si="8"/>
        <v>80.400000000000006</v>
      </c>
      <c r="J24" s="48">
        <f t="shared" si="8"/>
        <v>68.8</v>
      </c>
      <c r="K24" s="48">
        <f t="shared" si="8"/>
        <v>78.5</v>
      </c>
      <c r="L24" s="48">
        <f t="shared" si="8"/>
        <v>90.5</v>
      </c>
      <c r="M24" s="48">
        <f t="shared" si="8"/>
        <v>95.5</v>
      </c>
      <c r="N24" s="48">
        <f t="shared" si="8"/>
        <v>137.30000000000001</v>
      </c>
      <c r="O24" s="48">
        <f t="shared" si="8"/>
        <v>133.69999999999999</v>
      </c>
      <c r="P24" s="48">
        <f t="shared" si="8"/>
        <v>152.1</v>
      </c>
      <c r="Q24" s="48">
        <f t="shared" si="8"/>
        <v>171.1</v>
      </c>
      <c r="R24" s="48">
        <f t="shared" si="8"/>
        <v>177</v>
      </c>
      <c r="S24" s="48">
        <f t="shared" si="8"/>
        <v>194.4</v>
      </c>
      <c r="T24" s="48">
        <f t="shared" si="8"/>
        <v>215.38</v>
      </c>
      <c r="U24" s="48">
        <f t="shared" si="8"/>
        <v>223.2</v>
      </c>
      <c r="V24" s="48">
        <f t="shared" si="8"/>
        <v>222.10000000000002</v>
      </c>
      <c r="W24" s="48">
        <f t="shared" si="8"/>
        <v>224.7</v>
      </c>
      <c r="X24" s="48">
        <f t="shared" si="8"/>
        <v>273.31</v>
      </c>
      <c r="Y24" s="48">
        <f t="shared" si="8"/>
        <v>280.255</v>
      </c>
      <c r="Z24" s="48">
        <f t="shared" si="8"/>
        <v>288.3</v>
      </c>
      <c r="AA24" s="48">
        <f t="shared" si="8"/>
        <v>283.43</v>
      </c>
      <c r="AB24" s="49">
        <f t="shared" si="8"/>
        <v>286.05</v>
      </c>
      <c r="AC24" s="49">
        <f t="shared" si="8"/>
        <v>312.65700000000004</v>
      </c>
      <c r="AD24" s="49">
        <f t="shared" si="8"/>
        <v>327.31993393999994</v>
      </c>
      <c r="AE24" s="49">
        <f t="shared" si="8"/>
        <v>362.12944282999996</v>
      </c>
      <c r="AF24" s="49">
        <f t="shared" si="8"/>
        <v>392.79931060450963</v>
      </c>
      <c r="AG24" s="49">
        <f t="shared" si="8"/>
        <v>422.49130686466617</v>
      </c>
      <c r="AH24" s="50">
        <f t="shared" si="8"/>
        <v>453.44</v>
      </c>
      <c r="AI24" s="50">
        <f t="shared" si="8"/>
        <v>461.1</v>
      </c>
      <c r="AJ24" s="50">
        <f>AJ18+AJ23</f>
        <v>463.701482</v>
      </c>
      <c r="AK24" s="50">
        <f>AK18+AK23</f>
        <v>493.745298913071</v>
      </c>
      <c r="AL24" s="50">
        <f>AL18+AL23</f>
        <v>494.55773803480281</v>
      </c>
      <c r="AM24" s="50">
        <f>AM18+AM23</f>
        <v>461.29999999999995</v>
      </c>
      <c r="AN24" s="50">
        <v>453.72075550229704</v>
      </c>
      <c r="AO24" s="50">
        <v>436.12224455020896</v>
      </c>
      <c r="AP24" s="50">
        <v>428.00567300512307</v>
      </c>
      <c r="AQ24" s="50">
        <v>443.3</v>
      </c>
      <c r="AR24" s="50">
        <f t="shared" ref="AR24:AS24" si="9">AR18+AR23</f>
        <v>442.23191873000002</v>
      </c>
      <c r="AS24" s="50">
        <f t="shared" si="9"/>
        <v>462.5</v>
      </c>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row>
    <row r="25" spans="1:254" s="51" customFormat="1" ht="16.5">
      <c r="A25" s="30" t="s">
        <v>429</v>
      </c>
      <c r="B25" s="76">
        <v>0</v>
      </c>
      <c r="C25" s="76">
        <v>0</v>
      </c>
      <c r="D25" s="76">
        <v>0</v>
      </c>
      <c r="E25" s="76">
        <v>0</v>
      </c>
      <c r="F25" s="76">
        <v>0</v>
      </c>
      <c r="G25" s="76">
        <v>0</v>
      </c>
      <c r="H25" s="76">
        <v>0</v>
      </c>
      <c r="I25" s="76">
        <v>0</v>
      </c>
      <c r="J25" s="76">
        <v>0</v>
      </c>
      <c r="K25" s="76">
        <v>0</v>
      </c>
      <c r="L25" s="76">
        <v>0</v>
      </c>
      <c r="M25" s="76">
        <v>0</v>
      </c>
      <c r="N25" s="76">
        <v>0</v>
      </c>
      <c r="O25" s="76">
        <v>0</v>
      </c>
      <c r="P25" s="76">
        <v>0</v>
      </c>
      <c r="Q25" s="76"/>
      <c r="R25" s="76"/>
      <c r="S25" s="76"/>
      <c r="T25" s="76"/>
      <c r="U25" s="76"/>
      <c r="V25" s="76"/>
      <c r="W25" s="76"/>
      <c r="X25" s="76"/>
      <c r="Y25" s="76"/>
      <c r="Z25" s="76"/>
      <c r="AA25" s="76"/>
      <c r="AB25" s="77"/>
      <c r="AC25" s="33"/>
      <c r="AD25" s="33"/>
      <c r="AE25" s="33"/>
      <c r="AF25" s="33"/>
      <c r="AG25" s="33"/>
      <c r="AH25" s="57"/>
      <c r="AI25" s="33"/>
      <c r="AJ25" s="33"/>
      <c r="AK25" s="33"/>
      <c r="AL25" s="33"/>
      <c r="AM25" s="33"/>
      <c r="AN25" s="33"/>
      <c r="AO25" s="33"/>
      <c r="AP25" s="33"/>
      <c r="AQ25" s="33"/>
      <c r="AR25" s="33"/>
      <c r="AS25" s="33"/>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row>
    <row r="26" spans="1:254" s="51" customFormat="1" ht="16.5">
      <c r="A26" s="56" t="s">
        <v>476</v>
      </c>
      <c r="B26" s="36">
        <v>0</v>
      </c>
      <c r="C26" s="36">
        <v>3</v>
      </c>
      <c r="D26" s="36">
        <v>14</v>
      </c>
      <c r="E26" s="36">
        <v>1</v>
      </c>
      <c r="F26" s="36">
        <v>8</v>
      </c>
      <c r="G26" s="36">
        <v>27</v>
      </c>
      <c r="H26" s="36">
        <v>19</v>
      </c>
      <c r="I26" s="36">
        <v>9</v>
      </c>
      <c r="J26" s="36">
        <v>10</v>
      </c>
      <c r="K26" s="36">
        <v>15</v>
      </c>
      <c r="L26" s="36">
        <v>15</v>
      </c>
      <c r="M26" s="36">
        <v>15</v>
      </c>
      <c r="N26" s="36">
        <v>23</v>
      </c>
      <c r="O26" s="36">
        <v>45</v>
      </c>
      <c r="P26" s="36">
        <v>62</v>
      </c>
      <c r="Q26" s="36">
        <v>7.1</v>
      </c>
      <c r="R26" s="36">
        <v>81.7</v>
      </c>
      <c r="S26" s="36">
        <v>107.8</v>
      </c>
      <c r="T26" s="36">
        <v>116.5</v>
      </c>
      <c r="U26" s="36">
        <v>197.8</v>
      </c>
      <c r="V26" s="36">
        <v>193.1</v>
      </c>
      <c r="W26" s="36">
        <v>115.9</v>
      </c>
      <c r="X26" s="36">
        <v>12.6</v>
      </c>
      <c r="Y26" s="36">
        <v>79.2</v>
      </c>
      <c r="Z26" s="36">
        <v>21.7</v>
      </c>
      <c r="AA26" s="36">
        <v>182.1</v>
      </c>
      <c r="AB26" s="37">
        <v>397.43809968000011</v>
      </c>
      <c r="AC26" s="38">
        <v>282.625</v>
      </c>
      <c r="AD26" s="38">
        <v>273.51942685714278</v>
      </c>
      <c r="AE26" s="38">
        <v>142.81399999999999</v>
      </c>
      <c r="AF26" s="38">
        <v>99.430963576774104</v>
      </c>
      <c r="AG26" s="38">
        <v>156.68200350000001</v>
      </c>
      <c r="AH26" s="39">
        <v>152.19999999999999</v>
      </c>
      <c r="AI26" s="40">
        <v>135.50800000000001</v>
      </c>
      <c r="AJ26" s="40">
        <v>122.74434447903229</v>
      </c>
      <c r="AK26" s="40">
        <v>195.79544710838707</v>
      </c>
      <c r="AL26" s="40">
        <v>76.641885441290313</v>
      </c>
      <c r="AM26" s="40">
        <v>9.6</v>
      </c>
      <c r="AN26" s="40">
        <v>2.9</v>
      </c>
      <c r="AO26" s="40">
        <v>174.36280763741945</v>
      </c>
      <c r="AP26" s="40">
        <v>33.426027722903228</v>
      </c>
      <c r="AQ26" s="40">
        <v>190.6</v>
      </c>
      <c r="AR26" s="40">
        <v>251.92</v>
      </c>
      <c r="AS26" s="40">
        <v>89.3</v>
      </c>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row>
    <row r="27" spans="1:254" s="34" customFormat="1" ht="15.75" thickBot="1">
      <c r="A27" s="56" t="s">
        <v>430</v>
      </c>
      <c r="B27" s="42">
        <v>0</v>
      </c>
      <c r="C27" s="42">
        <v>0</v>
      </c>
      <c r="D27" s="42">
        <v>0</v>
      </c>
      <c r="E27" s="42">
        <v>0</v>
      </c>
      <c r="F27" s="42">
        <v>12</v>
      </c>
      <c r="G27" s="42">
        <v>17</v>
      </c>
      <c r="H27" s="42">
        <v>74</v>
      </c>
      <c r="I27" s="42">
        <v>11</v>
      </c>
      <c r="J27" s="42">
        <v>40</v>
      </c>
      <c r="K27" s="42">
        <v>40</v>
      </c>
      <c r="L27" s="42">
        <v>40</v>
      </c>
      <c r="M27" s="42">
        <v>40</v>
      </c>
      <c r="N27" s="42">
        <v>59</v>
      </c>
      <c r="O27" s="42">
        <v>104</v>
      </c>
      <c r="P27" s="78">
        <v>111.7</v>
      </c>
      <c r="Q27" s="78">
        <v>63.5</v>
      </c>
      <c r="R27" s="78">
        <v>0</v>
      </c>
      <c r="S27" s="78">
        <v>0</v>
      </c>
      <c r="T27" s="78">
        <v>5.4</v>
      </c>
      <c r="U27" s="78">
        <v>47.6</v>
      </c>
      <c r="V27" s="78">
        <v>64.8</v>
      </c>
      <c r="W27" s="78">
        <v>1389.6</v>
      </c>
      <c r="X27" s="78">
        <v>147.80000000000001</v>
      </c>
      <c r="Y27" s="78">
        <v>171.1</v>
      </c>
      <c r="Z27" s="78">
        <v>191</v>
      </c>
      <c r="AA27" s="78">
        <v>110.8</v>
      </c>
      <c r="AB27" s="43">
        <v>168.17764031279995</v>
      </c>
      <c r="AC27" s="59">
        <v>120.69</v>
      </c>
      <c r="AD27" s="59">
        <v>274.94753118857147</v>
      </c>
      <c r="AE27" s="59">
        <v>240.31142110419358</v>
      </c>
      <c r="AF27" s="59">
        <v>310.06640616322585</v>
      </c>
      <c r="AG27" s="59">
        <v>70.690476160000003</v>
      </c>
      <c r="AH27" s="60">
        <v>38.450000000000003</v>
      </c>
      <c r="AI27" s="79">
        <v>85.804000000000002</v>
      </c>
      <c r="AJ27" s="79">
        <v>196.15177862000002</v>
      </c>
      <c r="AK27" s="79">
        <v>67.48132308645161</v>
      </c>
      <c r="AL27" s="79">
        <v>50.291036205161291</v>
      </c>
      <c r="AM27" s="79">
        <v>-20.536000000000001</v>
      </c>
      <c r="AN27" s="79">
        <v>24.260660996129033</v>
      </c>
      <c r="AO27" s="79">
        <v>177.62201441999997</v>
      </c>
      <c r="AP27" s="79">
        <v>150.01999826999997</v>
      </c>
      <c r="AQ27" s="79">
        <v>110.6</v>
      </c>
      <c r="AR27" s="79">
        <v>237.9</v>
      </c>
      <c r="AS27" s="79">
        <v>879.3</v>
      </c>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row>
    <row r="28" spans="1:254" s="51" customFormat="1" ht="18" thickTop="1" thickBot="1">
      <c r="A28" s="80" t="s">
        <v>431</v>
      </c>
      <c r="B28" s="81">
        <f t="shared" ref="B28:AL28" si="10">B26+B27</f>
        <v>0</v>
      </c>
      <c r="C28" s="81">
        <f t="shared" si="10"/>
        <v>3</v>
      </c>
      <c r="D28" s="81">
        <f t="shared" si="10"/>
        <v>14</v>
      </c>
      <c r="E28" s="81">
        <f t="shared" si="10"/>
        <v>1</v>
      </c>
      <c r="F28" s="81">
        <f t="shared" si="10"/>
        <v>20</v>
      </c>
      <c r="G28" s="81">
        <f t="shared" si="10"/>
        <v>44</v>
      </c>
      <c r="H28" s="81">
        <f t="shared" si="10"/>
        <v>93</v>
      </c>
      <c r="I28" s="81">
        <f t="shared" si="10"/>
        <v>20</v>
      </c>
      <c r="J28" s="81">
        <f t="shared" si="10"/>
        <v>50</v>
      </c>
      <c r="K28" s="81">
        <f t="shared" si="10"/>
        <v>55</v>
      </c>
      <c r="L28" s="81">
        <f t="shared" si="10"/>
        <v>55</v>
      </c>
      <c r="M28" s="81">
        <f t="shared" si="10"/>
        <v>55</v>
      </c>
      <c r="N28" s="81">
        <f t="shared" si="10"/>
        <v>82</v>
      </c>
      <c r="O28" s="81">
        <f t="shared" si="10"/>
        <v>149</v>
      </c>
      <c r="P28" s="81">
        <f t="shared" si="10"/>
        <v>173.7</v>
      </c>
      <c r="Q28" s="81">
        <f t="shared" si="10"/>
        <v>70.599999999999994</v>
      </c>
      <c r="R28" s="81">
        <f t="shared" si="10"/>
        <v>81.7</v>
      </c>
      <c r="S28" s="81">
        <f t="shared" si="10"/>
        <v>107.8</v>
      </c>
      <c r="T28" s="81">
        <f t="shared" si="10"/>
        <v>121.9</v>
      </c>
      <c r="U28" s="81">
        <f t="shared" si="10"/>
        <v>245.4</v>
      </c>
      <c r="V28" s="81">
        <f t="shared" si="10"/>
        <v>257.89999999999998</v>
      </c>
      <c r="W28" s="81">
        <f t="shared" si="10"/>
        <v>1505.5</v>
      </c>
      <c r="X28" s="81">
        <f t="shared" si="10"/>
        <v>160.4</v>
      </c>
      <c r="Y28" s="81">
        <f t="shared" si="10"/>
        <v>250.3</v>
      </c>
      <c r="Z28" s="81">
        <f t="shared" si="10"/>
        <v>212.7</v>
      </c>
      <c r="AA28" s="81">
        <f t="shared" si="10"/>
        <v>292.89999999999998</v>
      </c>
      <c r="AB28" s="82">
        <f t="shared" si="10"/>
        <v>565.61573999280006</v>
      </c>
      <c r="AC28" s="82">
        <f t="shared" si="10"/>
        <v>403.315</v>
      </c>
      <c r="AD28" s="82">
        <f t="shared" si="10"/>
        <v>548.46695804571425</v>
      </c>
      <c r="AE28" s="82">
        <f t="shared" si="10"/>
        <v>383.12542110419361</v>
      </c>
      <c r="AF28" s="82">
        <f t="shared" si="10"/>
        <v>409.49736973999995</v>
      </c>
      <c r="AG28" s="82">
        <f t="shared" si="10"/>
        <v>227.37247966000001</v>
      </c>
      <c r="AH28" s="83">
        <f t="shared" si="10"/>
        <v>190.64999999999998</v>
      </c>
      <c r="AI28" s="83">
        <f t="shared" si="10"/>
        <v>221.31200000000001</v>
      </c>
      <c r="AJ28" s="83">
        <f t="shared" si="10"/>
        <v>318.89612309903231</v>
      </c>
      <c r="AK28" s="83">
        <f t="shared" si="10"/>
        <v>263.27677019483866</v>
      </c>
      <c r="AL28" s="83">
        <f t="shared" si="10"/>
        <v>126.9329216464516</v>
      </c>
      <c r="AM28" s="83">
        <f>AM26+AM27</f>
        <v>-10.936000000000002</v>
      </c>
      <c r="AN28" s="83">
        <v>27.160660996129032</v>
      </c>
      <c r="AO28" s="83">
        <v>351.98482205741942</v>
      </c>
      <c r="AP28" s="83">
        <v>183.4460259929032</v>
      </c>
      <c r="AQ28" s="83">
        <v>301.2</v>
      </c>
      <c r="AR28" s="83">
        <f t="shared" ref="AR28:AS28" si="11">AR26+AR27</f>
        <v>489.82</v>
      </c>
      <c r="AS28" s="83">
        <f t="shared" si="11"/>
        <v>968.59999999999991</v>
      </c>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row>
    <row r="29" spans="1:254" s="51" customFormat="1" ht="17.25" thickBot="1">
      <c r="A29" s="84" t="s">
        <v>432</v>
      </c>
      <c r="B29" s="85">
        <f t="shared" ref="B29:AI29" si="12">B24+B28</f>
        <v>41.3</v>
      </c>
      <c r="C29" s="85">
        <f t="shared" si="12"/>
        <v>20.2</v>
      </c>
      <c r="D29" s="85">
        <f t="shared" si="12"/>
        <v>42.5</v>
      </c>
      <c r="E29" s="85">
        <f t="shared" si="12"/>
        <v>40.199999999999996</v>
      </c>
      <c r="F29" s="85">
        <f t="shared" si="12"/>
        <v>72.2</v>
      </c>
      <c r="G29" s="85">
        <f t="shared" si="12"/>
        <v>99.5</v>
      </c>
      <c r="H29" s="85">
        <f t="shared" si="12"/>
        <v>158.4</v>
      </c>
      <c r="I29" s="85">
        <f t="shared" si="12"/>
        <v>100.4</v>
      </c>
      <c r="J29" s="85">
        <f t="shared" si="12"/>
        <v>118.8</v>
      </c>
      <c r="K29" s="85">
        <f t="shared" si="12"/>
        <v>133.5</v>
      </c>
      <c r="L29" s="85">
        <f t="shared" si="12"/>
        <v>145.5</v>
      </c>
      <c r="M29" s="85">
        <f t="shared" si="12"/>
        <v>150.5</v>
      </c>
      <c r="N29" s="85">
        <f t="shared" si="12"/>
        <v>219.3</v>
      </c>
      <c r="O29" s="85">
        <f t="shared" si="12"/>
        <v>282.7</v>
      </c>
      <c r="P29" s="85">
        <f t="shared" si="12"/>
        <v>325.79999999999995</v>
      </c>
      <c r="Q29" s="85">
        <f t="shared" si="12"/>
        <v>241.7</v>
      </c>
      <c r="R29" s="85">
        <f t="shared" si="12"/>
        <v>258.7</v>
      </c>
      <c r="S29" s="85">
        <f t="shared" si="12"/>
        <v>302.2</v>
      </c>
      <c r="T29" s="85">
        <f t="shared" si="12"/>
        <v>337.28</v>
      </c>
      <c r="U29" s="85">
        <f t="shared" si="12"/>
        <v>468.6</v>
      </c>
      <c r="V29" s="85">
        <f t="shared" si="12"/>
        <v>480</v>
      </c>
      <c r="W29" s="85">
        <f t="shared" si="12"/>
        <v>1730.2</v>
      </c>
      <c r="X29" s="85">
        <f t="shared" si="12"/>
        <v>433.71000000000004</v>
      </c>
      <c r="Y29" s="85">
        <f t="shared" si="12"/>
        <v>530.55500000000006</v>
      </c>
      <c r="Z29" s="85">
        <f t="shared" si="12"/>
        <v>501</v>
      </c>
      <c r="AA29" s="85">
        <f t="shared" si="12"/>
        <v>576.32999999999993</v>
      </c>
      <c r="AB29" s="86">
        <f t="shared" si="12"/>
        <v>851.66573999280013</v>
      </c>
      <c r="AC29" s="87">
        <f t="shared" si="12"/>
        <v>715.97199999999998</v>
      </c>
      <c r="AD29" s="87">
        <f t="shared" si="12"/>
        <v>875.78689198571419</v>
      </c>
      <c r="AE29" s="87">
        <f t="shared" si="12"/>
        <v>745.25486393419351</v>
      </c>
      <c r="AF29" s="87">
        <f t="shared" si="12"/>
        <v>802.29668034450958</v>
      </c>
      <c r="AG29" s="87">
        <f t="shared" si="12"/>
        <v>649.86378652466624</v>
      </c>
      <c r="AH29" s="88">
        <f t="shared" si="12"/>
        <v>644.08999999999992</v>
      </c>
      <c r="AI29" s="89">
        <f t="shared" si="12"/>
        <v>682.41200000000003</v>
      </c>
      <c r="AJ29" s="89">
        <f>AJ24+AJ28</f>
        <v>782.59760509903231</v>
      </c>
      <c r="AK29" s="89">
        <f>AK24+AK28</f>
        <v>757.0220691079096</v>
      </c>
      <c r="AL29" s="89">
        <f>AL24+AL28</f>
        <v>621.49065968125444</v>
      </c>
      <c r="AM29" s="89">
        <f>AM24+AM28</f>
        <v>450.36399999999998</v>
      </c>
      <c r="AN29" s="89">
        <v>480.88141649842606</v>
      </c>
      <c r="AO29" s="89">
        <v>788.10706660762844</v>
      </c>
      <c r="AP29" s="89">
        <v>611.45169899802625</v>
      </c>
      <c r="AQ29" s="89">
        <v>744.5</v>
      </c>
      <c r="AR29" s="89">
        <f t="shared" ref="AR29:AS29" si="13">AR24+AR28</f>
        <v>932.05191873000001</v>
      </c>
      <c r="AS29" s="89">
        <f t="shared" si="13"/>
        <v>1431.1</v>
      </c>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row>
    <row r="30" spans="1:254" s="51" customFormat="1" ht="16.5">
      <c r="A30" s="90" t="s">
        <v>433</v>
      </c>
      <c r="B30" s="91">
        <v>0</v>
      </c>
      <c r="C30" s="91">
        <v>0</v>
      </c>
      <c r="D30" s="91">
        <v>0</v>
      </c>
      <c r="E30" s="91">
        <v>0</v>
      </c>
      <c r="F30" s="91">
        <v>0</v>
      </c>
      <c r="G30" s="91">
        <v>0</v>
      </c>
      <c r="H30" s="91">
        <v>0</v>
      </c>
      <c r="I30" s="91">
        <v>0</v>
      </c>
      <c r="J30" s="91">
        <v>0</v>
      </c>
      <c r="K30" s="91">
        <v>0</v>
      </c>
      <c r="L30" s="91">
        <v>0</v>
      </c>
      <c r="M30" s="91">
        <v>0</v>
      </c>
      <c r="N30" s="91">
        <v>0</v>
      </c>
      <c r="O30" s="91">
        <v>0</v>
      </c>
      <c r="P30" s="91">
        <v>0</v>
      </c>
      <c r="Q30" s="91"/>
      <c r="R30" s="91"/>
      <c r="S30" s="91"/>
      <c r="T30" s="91"/>
      <c r="U30" s="91"/>
      <c r="V30" s="91"/>
      <c r="W30" s="91"/>
      <c r="X30" s="91"/>
      <c r="Y30" s="91"/>
      <c r="Z30" s="91"/>
      <c r="AA30" s="91"/>
      <c r="AB30" s="77"/>
      <c r="AC30" s="92"/>
      <c r="AD30" s="92"/>
      <c r="AE30" s="92"/>
      <c r="AF30" s="92"/>
      <c r="AG30" s="92"/>
      <c r="AH30" s="93"/>
      <c r="AI30" s="92"/>
      <c r="AJ30" s="92"/>
      <c r="AK30" s="92"/>
      <c r="AL30" s="92"/>
      <c r="AM30" s="92"/>
      <c r="AN30" s="92"/>
      <c r="AO30" s="92"/>
      <c r="AP30" s="92"/>
      <c r="AQ30" s="92"/>
      <c r="AR30" s="92"/>
      <c r="AS30" s="92"/>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row>
    <row r="31" spans="1:254" s="34" customFormat="1" ht="15">
      <c r="A31" s="35" t="s">
        <v>434</v>
      </c>
      <c r="B31" s="36">
        <v>0</v>
      </c>
      <c r="C31" s="36">
        <v>0</v>
      </c>
      <c r="D31" s="36">
        <v>0</v>
      </c>
      <c r="E31" s="36">
        <v>0</v>
      </c>
      <c r="F31" s="36">
        <v>0</v>
      </c>
      <c r="G31" s="36">
        <v>0</v>
      </c>
      <c r="H31" s="36">
        <v>0</v>
      </c>
      <c r="I31" s="36">
        <v>0</v>
      </c>
      <c r="J31" s="36">
        <v>0</v>
      </c>
      <c r="K31" s="36">
        <v>0</v>
      </c>
      <c r="L31" s="36">
        <v>0</v>
      </c>
      <c r="M31" s="36">
        <v>0</v>
      </c>
      <c r="N31" s="36">
        <v>0</v>
      </c>
      <c r="O31" s="36">
        <v>0</v>
      </c>
      <c r="P31" s="36">
        <v>0</v>
      </c>
      <c r="Q31" s="36">
        <v>-45.2</v>
      </c>
      <c r="R31" s="36">
        <v>-25.5</v>
      </c>
      <c r="S31" s="36">
        <v>-29.7</v>
      </c>
      <c r="T31" s="36">
        <v>-35.700000000000003</v>
      </c>
      <c r="U31" s="36">
        <v>-46</v>
      </c>
      <c r="V31" s="36">
        <v>-50.4</v>
      </c>
      <c r="W31" s="36">
        <v>-336.6</v>
      </c>
      <c r="X31" s="36">
        <v>-66.400000000000006</v>
      </c>
      <c r="Y31" s="36">
        <v>-73.599999999999994</v>
      </c>
      <c r="Z31" s="36">
        <v>-77</v>
      </c>
      <c r="AA31" s="36">
        <v>-57.7</v>
      </c>
      <c r="AB31" s="37">
        <v>-76.352833301624401</v>
      </c>
      <c r="AC31" s="38">
        <v>-66.099999999999994</v>
      </c>
      <c r="AD31" s="38">
        <v>-100.50973003828143</v>
      </c>
      <c r="AE31" s="38">
        <v>-99.498658511615204</v>
      </c>
      <c r="AF31" s="38">
        <v>-122.842830841389</v>
      </c>
      <c r="AG31" s="38">
        <v>-85.34922832657</v>
      </c>
      <c r="AH31" s="94">
        <f>-(AH4+AH5+AH9+AH27)*0.223</f>
        <v>-76.981896231000007</v>
      </c>
      <c r="AI31" s="38">
        <f>-(AI4+AI5+AI9+AI10+AI27)*0.223</f>
        <v>-84.094192000000007</v>
      </c>
      <c r="AJ31" s="38">
        <f>-(AJ4+AJ5+AJ9+AJ10+AJ27)*0.223</f>
        <v>-103.85257379362</v>
      </c>
      <c r="AK31" s="38">
        <f>-(AK4+AK5+AK9+AK10+AK27)*0.223</f>
        <v>-77.718258299588697</v>
      </c>
      <c r="AL31" s="38">
        <f>-(AL4+AL5+AL9+AL10+AL27)*0.223</f>
        <v>-72.627647443790963</v>
      </c>
      <c r="AM31" s="38">
        <f>-(AM4+AM5+AM9+AM10+AM27)*0.223</f>
        <v>-53.734971999999999</v>
      </c>
      <c r="AN31" s="38">
        <v>-70.129514034696797</v>
      </c>
      <c r="AO31" s="38">
        <v>-98.195331043509995</v>
      </c>
      <c r="AP31" s="38">
        <v>-95.507757760520008</v>
      </c>
      <c r="AQ31" s="38">
        <v>-90.560300000000012</v>
      </c>
      <c r="AR31" s="38">
        <f t="shared" ref="AR31" si="14">-(AR4+AR5+AR9+AR10+AR27)*0.223</f>
        <v>-112.31422281820001</v>
      </c>
      <c r="AS31" s="38">
        <f>-(AS4+AS5+AS9+AS10+AS27)*0.223</f>
        <v>-257.74340000000001</v>
      </c>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row>
    <row r="32" spans="1:254" s="34" customFormat="1" ht="15.75" thickBot="1">
      <c r="A32" s="249" t="s">
        <v>435</v>
      </c>
      <c r="B32" s="42">
        <v>0</v>
      </c>
      <c r="C32" s="42">
        <v>0</v>
      </c>
      <c r="D32" s="42">
        <v>0</v>
      </c>
      <c r="E32" s="42">
        <v>0</v>
      </c>
      <c r="F32" s="42">
        <v>0</v>
      </c>
      <c r="G32" s="42">
        <v>0</v>
      </c>
      <c r="H32" s="42">
        <v>0</v>
      </c>
      <c r="I32" s="42">
        <v>0</v>
      </c>
      <c r="J32" s="42">
        <v>0</v>
      </c>
      <c r="K32" s="42">
        <v>0</v>
      </c>
      <c r="L32" s="42">
        <v>0</v>
      </c>
      <c r="M32" s="42">
        <v>0</v>
      </c>
      <c r="N32" s="42">
        <v>0</v>
      </c>
      <c r="O32" s="42">
        <v>0</v>
      </c>
      <c r="P32" s="42">
        <v>0</v>
      </c>
      <c r="Q32" s="42">
        <v>0</v>
      </c>
      <c r="R32" s="42">
        <v>0</v>
      </c>
      <c r="S32" s="42">
        <v>0</v>
      </c>
      <c r="T32" s="42">
        <v>0</v>
      </c>
      <c r="U32" s="42">
        <v>0</v>
      </c>
      <c r="V32" s="42">
        <v>0</v>
      </c>
      <c r="W32" s="42">
        <v>-246.5</v>
      </c>
      <c r="X32" s="42">
        <v>0</v>
      </c>
      <c r="Y32" s="42">
        <v>-78.7</v>
      </c>
      <c r="Z32" s="42">
        <v>0</v>
      </c>
      <c r="AA32" s="42">
        <v>0</v>
      </c>
      <c r="AB32" s="95">
        <v>0</v>
      </c>
      <c r="AC32" s="95">
        <v>0</v>
      </c>
      <c r="AD32" s="95">
        <v>0</v>
      </c>
      <c r="AE32" s="95">
        <v>0</v>
      </c>
      <c r="AF32" s="95">
        <v>0</v>
      </c>
      <c r="AG32" s="95">
        <v>0</v>
      </c>
      <c r="AH32" s="96">
        <v>0</v>
      </c>
      <c r="AI32" s="95">
        <v>0</v>
      </c>
      <c r="AJ32" s="95">
        <v>0</v>
      </c>
      <c r="AK32" s="95">
        <v>0</v>
      </c>
      <c r="AL32" s="95">
        <v>0</v>
      </c>
      <c r="AM32" s="95">
        <v>0</v>
      </c>
      <c r="AN32" s="95">
        <v>0</v>
      </c>
      <c r="AO32" s="95">
        <v>0</v>
      </c>
      <c r="AP32" s="95">
        <v>0</v>
      </c>
      <c r="AQ32" s="95">
        <v>0</v>
      </c>
      <c r="AR32" s="95"/>
      <c r="AS32" s="95">
        <v>0</v>
      </c>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row>
    <row r="33" spans="1:254" s="51" customFormat="1" ht="17.25" thickBot="1">
      <c r="A33" s="97" t="s">
        <v>436</v>
      </c>
      <c r="B33" s="48">
        <f t="shared" ref="B33:AH33" si="15">SUM(B31:B32)</f>
        <v>0</v>
      </c>
      <c r="C33" s="48">
        <f t="shared" si="15"/>
        <v>0</v>
      </c>
      <c r="D33" s="48">
        <f t="shared" si="15"/>
        <v>0</v>
      </c>
      <c r="E33" s="48">
        <f t="shared" si="15"/>
        <v>0</v>
      </c>
      <c r="F33" s="48">
        <f t="shared" si="15"/>
        <v>0</v>
      </c>
      <c r="G33" s="48">
        <f t="shared" si="15"/>
        <v>0</v>
      </c>
      <c r="H33" s="48">
        <f t="shared" si="15"/>
        <v>0</v>
      </c>
      <c r="I33" s="48">
        <f t="shared" si="15"/>
        <v>0</v>
      </c>
      <c r="J33" s="48">
        <f t="shared" si="15"/>
        <v>0</v>
      </c>
      <c r="K33" s="48">
        <f t="shared" si="15"/>
        <v>0</v>
      </c>
      <c r="L33" s="48">
        <f t="shared" si="15"/>
        <v>0</v>
      </c>
      <c r="M33" s="48">
        <f t="shared" si="15"/>
        <v>0</v>
      </c>
      <c r="N33" s="48">
        <f t="shared" si="15"/>
        <v>0</v>
      </c>
      <c r="O33" s="48">
        <f t="shared" si="15"/>
        <v>0</v>
      </c>
      <c r="P33" s="48">
        <f t="shared" si="15"/>
        <v>0</v>
      </c>
      <c r="Q33" s="48">
        <f t="shared" si="15"/>
        <v>-45.2</v>
      </c>
      <c r="R33" s="48">
        <f t="shared" si="15"/>
        <v>-25.5</v>
      </c>
      <c r="S33" s="48">
        <f t="shared" si="15"/>
        <v>-29.7</v>
      </c>
      <c r="T33" s="48">
        <f t="shared" si="15"/>
        <v>-35.700000000000003</v>
      </c>
      <c r="U33" s="48">
        <f t="shared" si="15"/>
        <v>-46</v>
      </c>
      <c r="V33" s="48">
        <f t="shared" si="15"/>
        <v>-50.4</v>
      </c>
      <c r="W33" s="48">
        <f t="shared" si="15"/>
        <v>-583.1</v>
      </c>
      <c r="X33" s="48">
        <f t="shared" si="15"/>
        <v>-66.400000000000006</v>
      </c>
      <c r="Y33" s="48">
        <f t="shared" si="15"/>
        <v>-152.30000000000001</v>
      </c>
      <c r="Z33" s="48">
        <f t="shared" si="15"/>
        <v>-77</v>
      </c>
      <c r="AA33" s="48">
        <f t="shared" si="15"/>
        <v>-57.7</v>
      </c>
      <c r="AB33" s="98">
        <f t="shared" si="15"/>
        <v>-76.352833301624401</v>
      </c>
      <c r="AC33" s="99">
        <f t="shared" si="15"/>
        <v>-66.099999999999994</v>
      </c>
      <c r="AD33" s="99">
        <f t="shared" si="15"/>
        <v>-100.50973003828143</v>
      </c>
      <c r="AE33" s="99">
        <f t="shared" si="15"/>
        <v>-99.498658511615204</v>
      </c>
      <c r="AF33" s="99">
        <f t="shared" si="15"/>
        <v>-122.842830841389</v>
      </c>
      <c r="AG33" s="49">
        <f>SUM(AG31:AG32)</f>
        <v>-85.34922832657</v>
      </c>
      <c r="AH33" s="50">
        <f t="shared" si="15"/>
        <v>-76.981896231000007</v>
      </c>
      <c r="AI33" s="49">
        <f>SUM(AI31:AI32)</f>
        <v>-84.094192000000007</v>
      </c>
      <c r="AJ33" s="49">
        <f>SUM(AJ31:AJ32)</f>
        <v>-103.85257379362</v>
      </c>
      <c r="AK33" s="49">
        <f>SUM(AK31:AK32)</f>
        <v>-77.718258299588697</v>
      </c>
      <c r="AL33" s="49">
        <f>SUM(AL31:AL32)</f>
        <v>-72.627647443790963</v>
      </c>
      <c r="AM33" s="49">
        <f>SUM(AM31:AM32)</f>
        <v>-53.734971999999999</v>
      </c>
      <c r="AN33" s="49">
        <v>-70.129514034696797</v>
      </c>
      <c r="AO33" s="49">
        <v>-98.195331043509995</v>
      </c>
      <c r="AP33" s="49">
        <v>-95.507757760520008</v>
      </c>
      <c r="AQ33" s="49">
        <v>-90.560300000000012</v>
      </c>
      <c r="AR33" s="49">
        <f t="shared" ref="AR33:AS33" si="16">SUM(AR31:AR32)</f>
        <v>-112.31422281820001</v>
      </c>
      <c r="AS33" s="49">
        <f t="shared" si="16"/>
        <v>-257.74340000000001</v>
      </c>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row>
    <row r="34" spans="1:254" s="34" customFormat="1" ht="15">
      <c r="A34" s="411" t="s">
        <v>437</v>
      </c>
      <c r="B34" s="411"/>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row>
    <row r="35" spans="1:254" s="34" customFormat="1" ht="15">
      <c r="A35" s="200" t="s">
        <v>438</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row>
    <row r="36" spans="1:254" s="34" customFormat="1" ht="15">
      <c r="A36" s="200" t="s">
        <v>477</v>
      </c>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row>
    <row r="37" spans="1:254" s="34" customFormat="1" ht="15">
      <c r="A37" s="200" t="s">
        <v>478</v>
      </c>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row>
    <row r="38" spans="1:254" ht="19.5" customHeight="1">
      <c r="A38" s="200" t="s">
        <v>439</v>
      </c>
      <c r="AC38" s="24"/>
      <c r="AD38" s="24"/>
      <c r="AE38" s="24"/>
      <c r="AF38" s="24"/>
      <c r="AG38" s="24"/>
      <c r="AH38" s="24"/>
      <c r="AI38" s="24"/>
      <c r="AJ38" s="24"/>
      <c r="AK38" s="24"/>
      <c r="AL38" s="24"/>
      <c r="AM38" s="24"/>
      <c r="AN38" s="24"/>
      <c r="AO38" s="24"/>
      <c r="AP38" s="24"/>
    </row>
    <row r="39" spans="1:254" ht="15" customHeight="1">
      <c r="A39" s="200" t="s">
        <v>480</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54" ht="1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54" ht="1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54" ht="1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54" ht="1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54" ht="1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54" ht="1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54" ht="1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54">
      <c r="AD47" s="22"/>
    </row>
    <row r="48" spans="1:254">
      <c r="AD48" s="22"/>
    </row>
    <row r="49" spans="30:30">
      <c r="AD49" s="22"/>
    </row>
    <row r="50" spans="30:30">
      <c r="AD50" s="22"/>
    </row>
    <row r="51" spans="30:30">
      <c r="AD51" s="22"/>
    </row>
    <row r="52" spans="30:30">
      <c r="AD52" s="22"/>
    </row>
    <row r="53" spans="30:30">
      <c r="AD53" s="22"/>
    </row>
    <row r="54" spans="30:30">
      <c r="AD54" s="22"/>
    </row>
    <row r="55" spans="30:30">
      <c r="AD55" s="22"/>
    </row>
    <row r="56" spans="30:30">
      <c r="AD56" s="22"/>
    </row>
    <row r="57" spans="30:30">
      <c r="AD57" s="22"/>
    </row>
    <row r="58" spans="30:30">
      <c r="AD58" s="22"/>
    </row>
    <row r="59" spans="30:30">
      <c r="AD59" s="22"/>
    </row>
    <row r="60" spans="30:30">
      <c r="AD60" s="22"/>
    </row>
    <row r="61" spans="30:30">
      <c r="AD61" s="22"/>
    </row>
    <row r="62" spans="30:30">
      <c r="AD62" s="22"/>
    </row>
    <row r="63" spans="30:30">
      <c r="AD63" s="22"/>
    </row>
    <row r="64" spans="30:30">
      <c r="AD64" s="22"/>
    </row>
    <row r="65" spans="1:30">
      <c r="AD65" s="22"/>
    </row>
    <row r="66" spans="1:30">
      <c r="AD66" s="22"/>
    </row>
    <row r="67" spans="1:30">
      <c r="A67" s="21"/>
      <c r="B67" s="22"/>
      <c r="C67" s="22"/>
      <c r="D67" s="22"/>
      <c r="E67" s="22"/>
      <c r="F67" s="22"/>
      <c r="G67" s="22"/>
      <c r="H67" s="22"/>
      <c r="I67" s="22"/>
      <c r="J67" s="22"/>
      <c r="K67" s="22"/>
      <c r="L67" s="22"/>
      <c r="M67" s="22"/>
      <c r="N67" s="22"/>
      <c r="O67" s="22"/>
      <c r="Q67" s="22"/>
      <c r="R67" s="22"/>
      <c r="S67" s="22"/>
      <c r="T67" s="22"/>
      <c r="U67" s="22"/>
      <c r="V67" s="22"/>
      <c r="W67" s="22"/>
      <c r="X67" s="22"/>
      <c r="Y67" s="22"/>
      <c r="Z67" s="22"/>
      <c r="AA67" s="22"/>
      <c r="AB67" s="22"/>
      <c r="AC67" s="22"/>
      <c r="AD67" s="22"/>
    </row>
    <row r="68" spans="1:30">
      <c r="A68" s="21"/>
      <c r="B68" s="22"/>
      <c r="C68" s="22"/>
      <c r="D68" s="22"/>
      <c r="E68" s="22"/>
      <c r="F68" s="22"/>
      <c r="G68" s="22"/>
      <c r="H68" s="22"/>
      <c r="I68" s="22"/>
      <c r="J68" s="22"/>
      <c r="K68" s="22"/>
      <c r="L68" s="22"/>
      <c r="M68" s="22"/>
      <c r="N68" s="22"/>
      <c r="O68" s="22"/>
      <c r="Q68" s="22"/>
      <c r="R68" s="22"/>
      <c r="S68" s="22"/>
      <c r="T68" s="22"/>
      <c r="U68" s="22"/>
      <c r="V68" s="22"/>
      <c r="W68" s="22"/>
      <c r="X68" s="22"/>
      <c r="Y68" s="22"/>
      <c r="Z68" s="22"/>
      <c r="AA68" s="22"/>
      <c r="AB68" s="22"/>
      <c r="AC68" s="22"/>
      <c r="AD68" s="22"/>
    </row>
    <row r="69" spans="1:30">
      <c r="A69" s="21"/>
      <c r="B69" s="22"/>
      <c r="C69" s="22"/>
      <c r="D69" s="22"/>
      <c r="E69" s="22"/>
      <c r="F69" s="22"/>
      <c r="G69" s="22"/>
      <c r="H69" s="22"/>
      <c r="I69" s="22"/>
      <c r="J69" s="22"/>
      <c r="K69" s="22"/>
      <c r="L69" s="22"/>
      <c r="M69" s="22"/>
      <c r="N69" s="22"/>
      <c r="O69" s="22"/>
      <c r="Q69" s="22"/>
      <c r="R69" s="22"/>
      <c r="S69" s="22"/>
      <c r="T69" s="22"/>
      <c r="U69" s="22"/>
      <c r="V69" s="22"/>
      <c r="W69" s="22"/>
      <c r="X69" s="22"/>
      <c r="Y69" s="22"/>
      <c r="Z69" s="22"/>
      <c r="AA69" s="22"/>
      <c r="AB69" s="22"/>
      <c r="AC69" s="22"/>
      <c r="AD69" s="22"/>
    </row>
    <row r="70" spans="1:30">
      <c r="A70" s="21"/>
      <c r="B70" s="22"/>
      <c r="C70" s="22"/>
      <c r="D70" s="22"/>
      <c r="E70" s="22"/>
      <c r="F70" s="22"/>
      <c r="G70" s="22"/>
      <c r="H70" s="22"/>
      <c r="I70" s="22"/>
      <c r="J70" s="22"/>
      <c r="K70" s="22"/>
      <c r="L70" s="22"/>
      <c r="M70" s="22"/>
      <c r="N70" s="22"/>
      <c r="O70" s="22"/>
      <c r="Q70" s="22"/>
      <c r="R70" s="22"/>
      <c r="S70" s="22"/>
      <c r="T70" s="22"/>
      <c r="U70" s="22"/>
      <c r="V70" s="22"/>
      <c r="W70" s="22"/>
      <c r="X70" s="22"/>
      <c r="Y70" s="22"/>
      <c r="Z70" s="22"/>
      <c r="AA70" s="22"/>
      <c r="AB70" s="22"/>
      <c r="AC70" s="22"/>
      <c r="AD70" s="22"/>
    </row>
    <row r="71" spans="1:30">
      <c r="A71" s="21"/>
      <c r="B71" s="22"/>
      <c r="C71" s="22"/>
      <c r="D71" s="22"/>
      <c r="E71" s="22"/>
      <c r="F71" s="22"/>
      <c r="G71" s="22"/>
      <c r="H71" s="22"/>
      <c r="I71" s="22"/>
      <c r="J71" s="22"/>
      <c r="K71" s="22"/>
      <c r="L71" s="22"/>
      <c r="M71" s="22"/>
      <c r="N71" s="22"/>
      <c r="O71" s="22"/>
      <c r="Q71" s="22"/>
      <c r="R71" s="22"/>
      <c r="S71" s="22"/>
      <c r="T71" s="22"/>
      <c r="U71" s="22"/>
      <c r="V71" s="22"/>
      <c r="W71" s="22"/>
      <c r="X71" s="22"/>
      <c r="Y71" s="22"/>
      <c r="Z71" s="22"/>
      <c r="AA71" s="22"/>
      <c r="AB71" s="22"/>
      <c r="AC71" s="22"/>
      <c r="AD71" s="22"/>
    </row>
    <row r="72" spans="1:30">
      <c r="A72" s="21"/>
      <c r="B72" s="22"/>
      <c r="C72" s="22"/>
      <c r="D72" s="22"/>
      <c r="E72" s="22"/>
      <c r="F72" s="22"/>
      <c r="G72" s="22"/>
      <c r="H72" s="22"/>
      <c r="I72" s="22"/>
      <c r="J72" s="22"/>
      <c r="K72" s="22"/>
      <c r="L72" s="22"/>
      <c r="M72" s="22"/>
      <c r="N72" s="22"/>
      <c r="O72" s="22"/>
      <c r="Q72" s="22"/>
      <c r="R72" s="22"/>
      <c r="S72" s="22"/>
      <c r="T72" s="22"/>
      <c r="U72" s="22"/>
      <c r="V72" s="22"/>
      <c r="W72" s="22"/>
      <c r="X72" s="22"/>
      <c r="Y72" s="22"/>
      <c r="Z72" s="22"/>
      <c r="AA72" s="22"/>
      <c r="AB72" s="22"/>
      <c r="AC72" s="22"/>
      <c r="AD72" s="22"/>
    </row>
    <row r="73" spans="1:30">
      <c r="A73" s="21"/>
      <c r="B73" s="22"/>
      <c r="C73" s="22"/>
      <c r="D73" s="22"/>
      <c r="E73" s="22"/>
      <c r="F73" s="22"/>
      <c r="G73" s="22"/>
      <c r="H73" s="22"/>
      <c r="I73" s="22"/>
      <c r="J73" s="22"/>
      <c r="K73" s="22"/>
      <c r="L73" s="22"/>
      <c r="M73" s="22"/>
      <c r="N73" s="22"/>
      <c r="O73" s="22"/>
      <c r="Q73" s="22"/>
      <c r="R73" s="22"/>
      <c r="S73" s="22"/>
      <c r="T73" s="22"/>
      <c r="U73" s="22"/>
      <c r="V73" s="22"/>
      <c r="W73" s="22"/>
      <c r="X73" s="22"/>
      <c r="Y73" s="22"/>
      <c r="Z73" s="22"/>
      <c r="AA73" s="22"/>
      <c r="AB73" s="22"/>
      <c r="AC73" s="22"/>
      <c r="AD73" s="22"/>
    </row>
    <row r="74" spans="1:30" ht="19.5" customHeight="1">
      <c r="A74" s="21"/>
      <c r="B74" s="22"/>
      <c r="C74" s="22"/>
      <c r="D74" s="22"/>
      <c r="E74" s="22"/>
      <c r="F74" s="22"/>
      <c r="G74" s="22"/>
      <c r="H74" s="22"/>
      <c r="I74" s="22"/>
      <c r="J74" s="22"/>
      <c r="K74" s="22"/>
      <c r="L74" s="22"/>
      <c r="M74" s="22"/>
      <c r="N74" s="22"/>
      <c r="O74" s="22"/>
      <c r="Q74" s="22"/>
      <c r="R74" s="22"/>
      <c r="S74" s="22"/>
      <c r="T74" s="22"/>
      <c r="U74" s="22"/>
      <c r="V74" s="22"/>
      <c r="W74" s="22"/>
      <c r="X74" s="22"/>
      <c r="Y74" s="22"/>
      <c r="Z74" s="22"/>
      <c r="AA74" s="22"/>
      <c r="AB74" s="22"/>
      <c r="AC74" s="22"/>
      <c r="AD74" s="22"/>
    </row>
    <row r="75" spans="1:30">
      <c r="A75" s="21"/>
      <c r="B75" s="22"/>
      <c r="C75" s="22"/>
      <c r="D75" s="22"/>
      <c r="E75" s="22"/>
      <c r="F75" s="22"/>
      <c r="G75" s="22"/>
      <c r="H75" s="22"/>
      <c r="I75" s="22"/>
      <c r="J75" s="22"/>
      <c r="K75" s="22"/>
      <c r="L75" s="22"/>
      <c r="M75" s="22"/>
      <c r="N75" s="22"/>
      <c r="O75" s="22"/>
      <c r="Q75" s="22"/>
      <c r="R75" s="22"/>
      <c r="S75" s="22"/>
      <c r="T75" s="22"/>
      <c r="U75" s="22"/>
      <c r="V75" s="22"/>
      <c r="W75" s="22"/>
      <c r="X75" s="22"/>
      <c r="Y75" s="22"/>
      <c r="Z75" s="22"/>
      <c r="AA75" s="22"/>
      <c r="AB75" s="22"/>
      <c r="AC75" s="22"/>
      <c r="AD75" s="22"/>
    </row>
    <row r="76" spans="1:30" ht="19.5" customHeight="1">
      <c r="A76" s="21"/>
      <c r="B76" s="22"/>
      <c r="C76" s="22"/>
      <c r="D76" s="22"/>
      <c r="E76" s="22"/>
      <c r="F76" s="22"/>
      <c r="G76" s="22"/>
      <c r="H76" s="22"/>
      <c r="I76" s="22"/>
      <c r="J76" s="22"/>
      <c r="K76" s="22"/>
      <c r="L76" s="22"/>
      <c r="M76" s="22"/>
      <c r="N76" s="22"/>
      <c r="O76" s="22"/>
      <c r="Q76" s="22"/>
      <c r="R76" s="22"/>
      <c r="S76" s="22"/>
      <c r="T76" s="22"/>
      <c r="U76" s="22"/>
      <c r="V76" s="22"/>
      <c r="W76" s="22"/>
      <c r="X76" s="22"/>
      <c r="Y76" s="22"/>
      <c r="Z76" s="22"/>
      <c r="AA76" s="22"/>
      <c r="AB76" s="22"/>
      <c r="AC76" s="22"/>
      <c r="AD76" s="22"/>
    </row>
    <row r="77" spans="1:30" ht="19.5" customHeight="1">
      <c r="A77" s="21"/>
      <c r="B77" s="22"/>
      <c r="C77" s="22"/>
      <c r="D77" s="22"/>
      <c r="E77" s="22"/>
      <c r="F77" s="22"/>
      <c r="G77" s="22"/>
      <c r="H77" s="22"/>
      <c r="I77" s="22"/>
      <c r="J77" s="22"/>
      <c r="K77" s="22"/>
      <c r="L77" s="22"/>
      <c r="M77" s="22"/>
      <c r="N77" s="22"/>
      <c r="O77" s="22"/>
      <c r="Q77" s="22"/>
      <c r="R77" s="22"/>
      <c r="S77" s="22"/>
      <c r="T77" s="22"/>
      <c r="U77" s="22"/>
      <c r="V77" s="22"/>
      <c r="W77" s="22"/>
      <c r="X77" s="22"/>
      <c r="Y77" s="22"/>
      <c r="Z77" s="22"/>
      <c r="AA77" s="22"/>
      <c r="AB77" s="22"/>
      <c r="AC77" s="22"/>
      <c r="AD77" s="22"/>
    </row>
    <row r="78" spans="1:30" ht="19.5" customHeight="1">
      <c r="A78" s="21"/>
      <c r="B78" s="22"/>
      <c r="C78" s="22"/>
      <c r="D78" s="22"/>
      <c r="E78" s="22"/>
      <c r="F78" s="22"/>
      <c r="G78" s="22"/>
      <c r="H78" s="22"/>
      <c r="I78" s="22"/>
      <c r="J78" s="22"/>
      <c r="K78" s="22"/>
      <c r="L78" s="22"/>
      <c r="M78" s="22"/>
      <c r="N78" s="22"/>
      <c r="O78" s="22"/>
      <c r="Q78" s="22"/>
      <c r="R78" s="22"/>
      <c r="S78" s="22"/>
      <c r="T78" s="22"/>
      <c r="U78" s="22"/>
      <c r="V78" s="22"/>
      <c r="W78" s="22"/>
      <c r="X78" s="22"/>
      <c r="Y78" s="22"/>
      <c r="Z78" s="22"/>
      <c r="AA78" s="22"/>
      <c r="AB78" s="22"/>
      <c r="AC78" s="22"/>
      <c r="AD78" s="22"/>
    </row>
    <row r="79" spans="1:30" ht="19.5" customHeight="1">
      <c r="A79" s="21"/>
      <c r="B79" s="22"/>
      <c r="C79" s="22"/>
      <c r="D79" s="22"/>
      <c r="E79" s="22"/>
      <c r="F79" s="22"/>
      <c r="G79" s="22"/>
      <c r="H79" s="22"/>
      <c r="I79" s="22"/>
      <c r="J79" s="22"/>
      <c r="K79" s="22"/>
      <c r="L79" s="22"/>
      <c r="M79" s="22"/>
      <c r="N79" s="22"/>
      <c r="O79" s="22"/>
      <c r="Q79" s="22"/>
      <c r="R79" s="22"/>
      <c r="S79" s="22"/>
      <c r="T79" s="22"/>
      <c r="U79" s="22"/>
      <c r="V79" s="22"/>
      <c r="W79" s="22"/>
      <c r="X79" s="22"/>
      <c r="Y79" s="22"/>
      <c r="Z79" s="22"/>
      <c r="AA79" s="22"/>
      <c r="AB79" s="22"/>
      <c r="AC79" s="22"/>
      <c r="AD79" s="22"/>
    </row>
    <row r="80" spans="1:30" ht="19.5" customHeight="1">
      <c r="A80" s="21"/>
      <c r="B80" s="22"/>
      <c r="C80" s="22"/>
      <c r="D80" s="22"/>
      <c r="E80" s="22"/>
      <c r="F80" s="22"/>
      <c r="G80" s="22"/>
      <c r="H80" s="22"/>
      <c r="I80" s="22"/>
      <c r="J80" s="22"/>
      <c r="K80" s="22"/>
      <c r="L80" s="22"/>
      <c r="M80" s="22"/>
      <c r="N80" s="22"/>
      <c r="O80" s="22"/>
      <c r="Q80" s="22"/>
      <c r="R80" s="22"/>
      <c r="S80" s="22"/>
      <c r="T80" s="22"/>
      <c r="U80" s="22"/>
      <c r="V80" s="22"/>
      <c r="W80" s="22"/>
      <c r="X80" s="22"/>
      <c r="Y80" s="22"/>
      <c r="Z80" s="22"/>
      <c r="AA80" s="22"/>
      <c r="AB80" s="22"/>
      <c r="AC80" s="22"/>
      <c r="AD80" s="22"/>
    </row>
    <row r="81" spans="1:30">
      <c r="A81" s="21"/>
      <c r="B81" s="22"/>
      <c r="C81" s="22"/>
      <c r="D81" s="22"/>
      <c r="E81" s="22"/>
      <c r="F81" s="22"/>
      <c r="G81" s="22"/>
      <c r="H81" s="22"/>
      <c r="I81" s="22"/>
      <c r="J81" s="22"/>
      <c r="K81" s="22"/>
      <c r="L81" s="22"/>
      <c r="M81" s="22"/>
      <c r="N81" s="22"/>
      <c r="O81" s="22"/>
      <c r="Q81" s="22"/>
      <c r="R81" s="22"/>
      <c r="S81" s="22"/>
      <c r="T81" s="22"/>
      <c r="U81" s="22"/>
      <c r="V81" s="22"/>
      <c r="W81" s="22"/>
      <c r="X81" s="22"/>
      <c r="Y81" s="22"/>
      <c r="Z81" s="22"/>
      <c r="AA81" s="22"/>
      <c r="AB81" s="22"/>
      <c r="AC81" s="22"/>
      <c r="AD81" s="22"/>
    </row>
    <row r="82" spans="1:30">
      <c r="A82" s="21"/>
      <c r="B82" s="22"/>
      <c r="C82" s="22"/>
      <c r="D82" s="22"/>
      <c r="E82" s="22"/>
      <c r="F82" s="22"/>
      <c r="G82" s="22"/>
      <c r="H82" s="22"/>
      <c r="I82" s="22"/>
      <c r="J82" s="22"/>
      <c r="K82" s="22"/>
      <c r="L82" s="22"/>
      <c r="M82" s="22"/>
      <c r="N82" s="22"/>
      <c r="O82" s="22"/>
      <c r="Q82" s="22"/>
      <c r="R82" s="22"/>
      <c r="S82" s="22"/>
      <c r="T82" s="22"/>
      <c r="U82" s="22"/>
      <c r="V82" s="22"/>
      <c r="W82" s="22"/>
      <c r="X82" s="22"/>
      <c r="Y82" s="22"/>
      <c r="Z82" s="22"/>
      <c r="AA82" s="22"/>
      <c r="AB82" s="22"/>
      <c r="AC82" s="22"/>
      <c r="AD82" s="22"/>
    </row>
    <row r="83" spans="1:30">
      <c r="A83" s="21"/>
      <c r="B83" s="22"/>
      <c r="C83" s="22"/>
      <c r="D83" s="22"/>
      <c r="E83" s="22"/>
      <c r="F83" s="22"/>
      <c r="G83" s="22"/>
      <c r="H83" s="22"/>
      <c r="I83" s="22"/>
      <c r="J83" s="22"/>
      <c r="K83" s="22"/>
      <c r="L83" s="22"/>
      <c r="M83" s="22"/>
      <c r="N83" s="22"/>
      <c r="O83" s="22"/>
      <c r="Q83" s="22"/>
      <c r="R83" s="22"/>
      <c r="S83" s="22"/>
      <c r="T83" s="22"/>
      <c r="U83" s="22"/>
      <c r="V83" s="22"/>
      <c r="W83" s="22"/>
      <c r="X83" s="22"/>
      <c r="Y83" s="22"/>
      <c r="Z83" s="22"/>
      <c r="AA83" s="22"/>
      <c r="AB83" s="22"/>
      <c r="AC83" s="22"/>
      <c r="AD83" s="22"/>
    </row>
    <row r="84" spans="1:30">
      <c r="A84" s="21"/>
      <c r="B84" s="22"/>
      <c r="C84" s="22"/>
      <c r="D84" s="22"/>
      <c r="E84" s="22"/>
      <c r="F84" s="22"/>
      <c r="G84" s="22"/>
      <c r="H84" s="22"/>
      <c r="I84" s="22"/>
      <c r="J84" s="22"/>
      <c r="K84" s="22"/>
      <c r="L84" s="22"/>
      <c r="M84" s="22"/>
      <c r="N84" s="22"/>
      <c r="O84" s="22"/>
      <c r="Q84" s="22"/>
      <c r="R84" s="22"/>
      <c r="S84" s="22"/>
      <c r="T84" s="22"/>
      <c r="U84" s="22"/>
      <c r="V84" s="22"/>
      <c r="W84" s="22"/>
      <c r="X84" s="22"/>
      <c r="Y84" s="22"/>
      <c r="Z84" s="22"/>
      <c r="AA84" s="22"/>
      <c r="AB84" s="22"/>
      <c r="AC84" s="22"/>
      <c r="AD84" s="22"/>
    </row>
    <row r="85" spans="1:30">
      <c r="A85" s="21"/>
      <c r="B85" s="22"/>
      <c r="C85" s="22"/>
      <c r="D85" s="22"/>
      <c r="E85" s="22"/>
      <c r="F85" s="22"/>
      <c r="G85" s="22"/>
      <c r="H85" s="22"/>
      <c r="I85" s="22"/>
      <c r="J85" s="22"/>
      <c r="K85" s="22"/>
      <c r="L85" s="22"/>
      <c r="M85" s="22"/>
      <c r="N85" s="22"/>
      <c r="O85" s="22"/>
      <c r="Q85" s="22"/>
      <c r="R85" s="22"/>
      <c r="S85" s="22"/>
      <c r="T85" s="22"/>
      <c r="U85" s="22"/>
      <c r="V85" s="22"/>
      <c r="W85" s="22"/>
      <c r="X85" s="22"/>
      <c r="Y85" s="22"/>
      <c r="Z85" s="22"/>
      <c r="AA85" s="22"/>
      <c r="AB85" s="22"/>
      <c r="AC85" s="22"/>
      <c r="AD85" s="22"/>
    </row>
    <row r="86" spans="1:30">
      <c r="A86" s="21"/>
      <c r="B86" s="22"/>
      <c r="C86" s="22"/>
      <c r="D86" s="22"/>
      <c r="E86" s="22"/>
      <c r="F86" s="22"/>
      <c r="G86" s="22"/>
      <c r="H86" s="22"/>
      <c r="I86" s="22"/>
      <c r="J86" s="22"/>
      <c r="K86" s="22"/>
      <c r="L86" s="22"/>
      <c r="M86" s="22"/>
      <c r="N86" s="22"/>
      <c r="O86" s="22"/>
      <c r="Q86" s="22"/>
      <c r="R86" s="22"/>
      <c r="S86" s="22"/>
      <c r="T86" s="22"/>
      <c r="U86" s="22"/>
      <c r="V86" s="22"/>
      <c r="W86" s="22"/>
      <c r="X86" s="22"/>
      <c r="Y86" s="22"/>
      <c r="Z86" s="22"/>
      <c r="AA86" s="22"/>
      <c r="AB86" s="22"/>
      <c r="AC86" s="22"/>
      <c r="AD86" s="22"/>
    </row>
    <row r="87" spans="1:30">
      <c r="A87" s="21"/>
      <c r="B87" s="22"/>
      <c r="C87" s="22"/>
      <c r="D87" s="22"/>
      <c r="E87" s="22"/>
      <c r="F87" s="22"/>
      <c r="G87" s="22"/>
      <c r="H87" s="22"/>
      <c r="I87" s="22"/>
      <c r="J87" s="22"/>
      <c r="K87" s="22"/>
      <c r="L87" s="22"/>
      <c r="M87" s="22"/>
      <c r="N87" s="22"/>
      <c r="O87" s="22"/>
      <c r="Q87" s="22"/>
      <c r="R87" s="22"/>
      <c r="S87" s="22"/>
      <c r="T87" s="22"/>
      <c r="U87" s="22"/>
      <c r="V87" s="22"/>
      <c r="W87" s="22"/>
      <c r="X87" s="22"/>
      <c r="Y87" s="22"/>
      <c r="Z87" s="22"/>
      <c r="AA87" s="22"/>
      <c r="AB87" s="22"/>
      <c r="AC87" s="22"/>
      <c r="AD87" s="22"/>
    </row>
    <row r="88" spans="1:30">
      <c r="A88" s="21"/>
      <c r="B88" s="22"/>
      <c r="C88" s="22"/>
      <c r="D88" s="22"/>
      <c r="E88" s="22"/>
      <c r="F88" s="22"/>
      <c r="G88" s="22"/>
      <c r="H88" s="22"/>
      <c r="I88" s="22"/>
      <c r="J88" s="22"/>
      <c r="K88" s="22"/>
      <c r="L88" s="22"/>
      <c r="M88" s="22"/>
      <c r="N88" s="22"/>
      <c r="O88" s="22"/>
      <c r="Q88" s="22"/>
      <c r="R88" s="22"/>
      <c r="S88" s="22"/>
      <c r="T88" s="22"/>
      <c r="U88" s="22"/>
      <c r="V88" s="22"/>
      <c r="W88" s="22"/>
      <c r="X88" s="22"/>
      <c r="Y88" s="22"/>
      <c r="Z88" s="22"/>
      <c r="AA88" s="22"/>
      <c r="AB88" s="22"/>
      <c r="AC88" s="22"/>
      <c r="AD88" s="22"/>
    </row>
  </sheetData>
  <mergeCells count="2">
    <mergeCell ref="A1:Z1"/>
    <mergeCell ref="A34:AP34"/>
  </mergeCells>
  <pageMargins left="0.25" right="0.25" top="0.75" bottom="0.75" header="0.3" footer="0.3"/>
  <pageSetup scale="2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2"/>
  <sheetViews>
    <sheetView zoomScale="115" zoomScaleNormal="115" workbookViewId="0">
      <selection activeCell="E38" sqref="E38"/>
    </sheetView>
  </sheetViews>
  <sheetFormatPr defaultRowHeight="12.75"/>
  <sheetData>
    <row r="1" spans="1:1" ht="18.75">
      <c r="A1" s="297" t="s">
        <v>14</v>
      </c>
    </row>
    <row r="2" spans="1:1">
      <c r="A2" s="10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U47"/>
  <sheetViews>
    <sheetView zoomScaleNormal="100" workbookViewId="0">
      <pane xSplit="1" ySplit="3" topLeftCell="B31" activePane="bottomRight" state="frozen"/>
      <selection pane="topRight" activeCell="B1" sqref="B1"/>
      <selection pane="bottomLeft" activeCell="A4" sqref="A4"/>
      <selection pane="bottomRight" activeCell="P45" sqref="P45"/>
    </sheetView>
  </sheetViews>
  <sheetFormatPr defaultColWidth="9.140625" defaultRowHeight="11.25"/>
  <cols>
    <col min="1" max="1" width="22.140625" style="220" customWidth="1"/>
    <col min="2" max="2" width="19.140625" style="127" hidden="1" customWidth="1"/>
    <col min="3" max="6" width="13.28515625" style="127" hidden="1" customWidth="1"/>
    <col min="7" max="7" width="20" style="127" hidden="1" customWidth="1"/>
    <col min="8" max="8" width="14.5703125" style="127" hidden="1" customWidth="1"/>
    <col min="9" max="19" width="15.5703125" style="127" customWidth="1"/>
    <col min="20" max="16384" width="9.140625" style="127"/>
  </cols>
  <sheetData>
    <row r="1" spans="1:21" ht="18.75">
      <c r="A1" s="389" t="s">
        <v>15</v>
      </c>
      <c r="B1" s="389"/>
      <c r="C1" s="389"/>
      <c r="D1" s="389"/>
      <c r="E1" s="389"/>
      <c r="F1" s="389"/>
      <c r="G1" s="389"/>
      <c r="H1" s="389"/>
      <c r="I1" s="389"/>
      <c r="J1" s="389"/>
      <c r="K1" s="389"/>
      <c r="L1" s="389"/>
      <c r="M1" s="389"/>
    </row>
    <row r="2" spans="1:21" ht="6.6" customHeight="1">
      <c r="A2" s="208"/>
      <c r="B2" s="209"/>
      <c r="C2" s="209"/>
      <c r="D2" s="209"/>
      <c r="E2" s="209"/>
      <c r="F2" s="209"/>
      <c r="G2" s="209"/>
      <c r="H2" s="209"/>
      <c r="I2" s="209"/>
      <c r="J2" s="209"/>
      <c r="K2" s="209"/>
      <c r="L2" s="209"/>
      <c r="M2" s="209"/>
    </row>
    <row r="3" spans="1:21" ht="24" customHeight="1">
      <c r="A3" s="319" t="s">
        <v>445</v>
      </c>
      <c r="B3" s="320">
        <v>2006</v>
      </c>
      <c r="C3" s="320">
        <v>2007</v>
      </c>
      <c r="D3" s="320">
        <v>2008</v>
      </c>
      <c r="E3" s="320">
        <v>2009</v>
      </c>
      <c r="F3" s="320">
        <v>2010</v>
      </c>
      <c r="G3" s="320">
        <v>2011</v>
      </c>
      <c r="H3" s="320">
        <v>2012</v>
      </c>
      <c r="I3" s="320">
        <v>2013</v>
      </c>
      <c r="J3" s="320">
        <v>2014</v>
      </c>
      <c r="K3" s="320">
        <v>2015</v>
      </c>
      <c r="L3" s="320">
        <v>2016</v>
      </c>
      <c r="M3" s="320">
        <v>2017</v>
      </c>
      <c r="N3" s="320">
        <v>2018</v>
      </c>
      <c r="O3" s="320">
        <v>2019</v>
      </c>
      <c r="P3" s="320">
        <v>2020</v>
      </c>
      <c r="Q3" s="320">
        <v>2021</v>
      </c>
      <c r="R3" s="320">
        <v>2022</v>
      </c>
      <c r="S3" s="320">
        <v>2023</v>
      </c>
      <c r="T3" s="210"/>
      <c r="U3" s="211"/>
    </row>
    <row r="4" spans="1:21" ht="15.75">
      <c r="A4" s="212" t="s">
        <v>16</v>
      </c>
      <c r="B4" s="212"/>
      <c r="C4" s="212"/>
      <c r="D4" s="212"/>
      <c r="E4" s="212"/>
      <c r="F4" s="212"/>
      <c r="G4" s="213"/>
      <c r="H4" s="213"/>
      <c r="I4" s="213"/>
      <c r="J4" s="213"/>
      <c r="K4" s="213"/>
      <c r="L4" s="213"/>
      <c r="M4" s="213"/>
      <c r="N4" s="213"/>
      <c r="O4" s="213"/>
      <c r="P4" s="213"/>
      <c r="Q4" s="213"/>
      <c r="R4" s="213"/>
      <c r="S4" s="213"/>
      <c r="T4" s="214"/>
    </row>
    <row r="5" spans="1:21" ht="15.75">
      <c r="A5" s="215" t="s">
        <v>17</v>
      </c>
      <c r="B5" s="216">
        <v>97220988.599999994</v>
      </c>
      <c r="C5" s="216">
        <v>95383738.870000005</v>
      </c>
      <c r="D5" s="216">
        <v>93937949</v>
      </c>
      <c r="E5" s="216">
        <v>115447417.25</v>
      </c>
      <c r="F5" s="216">
        <v>133710043</v>
      </c>
      <c r="G5" s="216">
        <v>152268151.75</v>
      </c>
      <c r="H5" s="216">
        <v>172625716.75</v>
      </c>
      <c r="I5" s="216">
        <v>162598812.96000001</v>
      </c>
      <c r="J5" s="217">
        <v>160287940</v>
      </c>
      <c r="K5" s="216">
        <v>181979402</v>
      </c>
      <c r="L5" s="199">
        <v>187926100.50999999</v>
      </c>
      <c r="M5" s="199">
        <v>174955973</v>
      </c>
      <c r="N5" s="199">
        <v>181907429</v>
      </c>
      <c r="O5" s="199">
        <v>168490894</v>
      </c>
      <c r="P5" s="199">
        <v>163848363</v>
      </c>
      <c r="Q5" s="199">
        <v>173556193</v>
      </c>
      <c r="R5" s="199">
        <v>164788858</v>
      </c>
      <c r="S5" s="199">
        <v>176625976</v>
      </c>
      <c r="T5" s="214"/>
    </row>
    <row r="6" spans="1:21" ht="15.75">
      <c r="A6" s="215" t="s">
        <v>18</v>
      </c>
      <c r="B6" s="216">
        <v>19147677.510000002</v>
      </c>
      <c r="C6" s="216">
        <v>20466940.75</v>
      </c>
      <c r="D6" s="216">
        <v>30166347</v>
      </c>
      <c r="E6" s="216">
        <v>30945648.239999998</v>
      </c>
      <c r="F6" s="216">
        <v>33492947</v>
      </c>
      <c r="G6" s="216">
        <v>38469679.740000002</v>
      </c>
      <c r="H6" s="216">
        <v>41986003.759999998</v>
      </c>
      <c r="I6" s="216">
        <v>39747604.240000002</v>
      </c>
      <c r="J6" s="217">
        <v>34671529</v>
      </c>
      <c r="K6" s="216">
        <v>36131999</v>
      </c>
      <c r="L6" s="199">
        <v>42949758.75</v>
      </c>
      <c r="M6" s="199">
        <v>41626757</v>
      </c>
      <c r="N6" s="199">
        <v>41544634</v>
      </c>
      <c r="O6" s="199">
        <v>34601360</v>
      </c>
      <c r="P6" s="199">
        <v>35251201</v>
      </c>
      <c r="Q6" s="199">
        <v>33209380</v>
      </c>
      <c r="R6" s="199">
        <v>36502616</v>
      </c>
      <c r="S6" s="199">
        <v>40237684</v>
      </c>
      <c r="T6" s="214"/>
    </row>
    <row r="7" spans="1:21" ht="15.75">
      <c r="A7" s="215" t="s">
        <v>19</v>
      </c>
      <c r="B7" s="216">
        <v>7380451.6200000001</v>
      </c>
      <c r="C7" s="216">
        <v>8894313.6999999993</v>
      </c>
      <c r="D7" s="216">
        <v>10153866</v>
      </c>
      <c r="E7" s="216">
        <v>11491287.24</v>
      </c>
      <c r="F7" s="216">
        <v>12105809</v>
      </c>
      <c r="G7" s="216">
        <v>12032226</v>
      </c>
      <c r="H7" s="216">
        <v>13214569.75</v>
      </c>
      <c r="I7" s="216">
        <v>11401470.98</v>
      </c>
      <c r="J7" s="217">
        <v>11970486</v>
      </c>
      <c r="K7" s="216">
        <v>16630031</v>
      </c>
      <c r="L7" s="199">
        <v>14091922</v>
      </c>
      <c r="M7" s="199">
        <v>12514234</v>
      </c>
      <c r="N7" s="199">
        <v>12569629</v>
      </c>
      <c r="O7" s="199">
        <v>13576360</v>
      </c>
      <c r="P7" s="199">
        <v>17035067</v>
      </c>
      <c r="Q7" s="199">
        <v>15107376</v>
      </c>
      <c r="R7" s="199">
        <v>18246154</v>
      </c>
      <c r="S7" s="199">
        <v>17233714</v>
      </c>
      <c r="T7" s="214"/>
    </row>
    <row r="8" spans="1:21" ht="15.75">
      <c r="A8" s="274" t="s">
        <v>20</v>
      </c>
      <c r="B8" s="216">
        <v>14113270.869999999</v>
      </c>
      <c r="C8" s="216">
        <v>14499335.869999999</v>
      </c>
      <c r="D8" s="216">
        <v>14620375</v>
      </c>
      <c r="E8" s="216">
        <v>19975090</v>
      </c>
      <c r="F8" s="216">
        <v>20280762.440000001</v>
      </c>
      <c r="G8" s="216">
        <v>18278218</v>
      </c>
      <c r="H8" s="216">
        <v>21130595.140000001</v>
      </c>
      <c r="I8" s="216">
        <v>25235638.289999999</v>
      </c>
      <c r="J8" s="217">
        <v>24850807</v>
      </c>
      <c r="K8" s="216">
        <v>23435779.190000001</v>
      </c>
      <c r="L8" s="199">
        <v>13174408.65</v>
      </c>
      <c r="M8" s="199">
        <v>25458652</v>
      </c>
      <c r="N8" s="199">
        <v>12009661</v>
      </c>
      <c r="O8" s="199">
        <v>11871288</v>
      </c>
      <c r="P8" s="199">
        <v>10101627</v>
      </c>
      <c r="Q8" s="199">
        <v>19236230</v>
      </c>
      <c r="R8" s="199">
        <v>15433278</v>
      </c>
      <c r="S8" s="310">
        <v>11970873</v>
      </c>
      <c r="T8" s="214"/>
    </row>
    <row r="9" spans="1:21" ht="18">
      <c r="A9" s="215" t="s">
        <v>21</v>
      </c>
      <c r="B9" s="216"/>
      <c r="C9" s="216"/>
      <c r="D9" s="216"/>
      <c r="E9" s="216"/>
      <c r="F9" s="216"/>
      <c r="G9" s="216"/>
      <c r="H9" s="216"/>
      <c r="I9" s="216"/>
      <c r="J9" s="217"/>
      <c r="K9" s="216"/>
      <c r="L9" s="199"/>
      <c r="M9" s="199"/>
      <c r="N9" s="199">
        <v>10367580</v>
      </c>
      <c r="O9" s="199">
        <v>11607301</v>
      </c>
      <c r="P9" s="199">
        <v>11601030</v>
      </c>
      <c r="Q9" s="199">
        <v>12327352</v>
      </c>
      <c r="R9" s="199">
        <v>14614137</v>
      </c>
      <c r="S9" s="310">
        <v>14782774.119999999</v>
      </c>
      <c r="T9" s="214"/>
    </row>
    <row r="10" spans="1:21" ht="15.75">
      <c r="A10" s="215" t="s">
        <v>22</v>
      </c>
      <c r="B10" s="216"/>
      <c r="C10" s="216"/>
      <c r="D10" s="216"/>
      <c r="E10" s="216"/>
      <c r="F10" s="216"/>
      <c r="G10" s="216"/>
      <c r="H10" s="216"/>
      <c r="I10" s="216"/>
      <c r="J10" s="217"/>
      <c r="K10" s="216"/>
      <c r="L10" s="199"/>
      <c r="M10" s="199"/>
      <c r="N10" s="199">
        <v>304457</v>
      </c>
      <c r="O10" s="199">
        <v>254957</v>
      </c>
      <c r="P10" s="199">
        <v>213881</v>
      </c>
      <c r="Q10" s="199">
        <v>179587</v>
      </c>
      <c r="R10" s="199">
        <v>0</v>
      </c>
      <c r="S10" s="199">
        <v>0</v>
      </c>
      <c r="T10" s="214"/>
    </row>
    <row r="11" spans="1:21" ht="15.75">
      <c r="A11" s="212" t="s">
        <v>23</v>
      </c>
      <c r="B11" s="216"/>
      <c r="C11" s="216"/>
      <c r="D11" s="216"/>
      <c r="E11" s="216"/>
      <c r="F11" s="216"/>
      <c r="G11" s="213"/>
      <c r="H11" s="213"/>
      <c r="I11" s="216"/>
      <c r="J11" s="217"/>
      <c r="K11" s="216"/>
      <c r="L11" s="199"/>
      <c r="M11" s="199"/>
      <c r="N11" s="199"/>
      <c r="O11" s="199"/>
      <c r="P11" s="199"/>
      <c r="Q11" s="199"/>
      <c r="R11" s="199"/>
      <c r="S11" s="199"/>
      <c r="T11" s="214"/>
    </row>
    <row r="12" spans="1:21" ht="15.75">
      <c r="A12" s="215" t="s">
        <v>17</v>
      </c>
      <c r="B12" s="216">
        <v>9409948.5899999999</v>
      </c>
      <c r="C12" s="216">
        <v>9738655.0700000003</v>
      </c>
      <c r="D12" s="216">
        <v>8817105</v>
      </c>
      <c r="E12" s="216">
        <v>11123909</v>
      </c>
      <c r="F12" s="216">
        <v>26914846.25</v>
      </c>
      <c r="G12" s="216">
        <v>56777878.75</v>
      </c>
      <c r="H12" s="216">
        <v>33006552</v>
      </c>
      <c r="I12" s="216">
        <v>32488550.530000001</v>
      </c>
      <c r="J12" s="217">
        <v>6079913</v>
      </c>
      <c r="K12" s="216">
        <v>10173686</v>
      </c>
      <c r="L12" s="199">
        <v>4896855</v>
      </c>
      <c r="M12" s="199">
        <v>122159</v>
      </c>
      <c r="N12" s="199">
        <v>5368928</v>
      </c>
      <c r="O12" s="199">
        <v>12711401</v>
      </c>
      <c r="P12" s="199">
        <v>27436953</v>
      </c>
      <c r="Q12" s="199">
        <v>19779123</v>
      </c>
      <c r="R12" s="199">
        <v>2951841</v>
      </c>
      <c r="S12" s="199">
        <v>2758400</v>
      </c>
      <c r="T12" s="214"/>
    </row>
    <row r="13" spans="1:21" ht="15.75">
      <c r="A13" s="215" t="s">
        <v>18</v>
      </c>
      <c r="B13" s="216">
        <v>6540613.0099999998</v>
      </c>
      <c r="C13" s="216">
        <v>977723.81</v>
      </c>
      <c r="D13" s="216">
        <v>843692</v>
      </c>
      <c r="E13" s="216">
        <v>10279652</v>
      </c>
      <c r="F13" s="216">
        <v>3163912.24</v>
      </c>
      <c r="G13" s="216">
        <v>20472137.739999998</v>
      </c>
      <c r="H13" s="216">
        <v>11692569</v>
      </c>
      <c r="I13" s="216">
        <v>8440507.1400000006</v>
      </c>
      <c r="J13" s="217">
        <v>16958535</v>
      </c>
      <c r="K13" s="216">
        <v>2603188</v>
      </c>
      <c r="L13" s="199">
        <v>2164485</v>
      </c>
      <c r="M13" s="199">
        <v>241080</v>
      </c>
      <c r="N13" s="199">
        <v>13564447</v>
      </c>
      <c r="O13" s="199">
        <v>455850</v>
      </c>
      <c r="P13" s="199">
        <v>2320569</v>
      </c>
      <c r="Q13" s="199">
        <v>11091883</v>
      </c>
      <c r="R13" s="199">
        <v>1954445</v>
      </c>
      <c r="S13" s="199">
        <v>1175889</v>
      </c>
      <c r="T13" s="214"/>
    </row>
    <row r="14" spans="1:21" ht="15.75">
      <c r="A14" s="215" t="s">
        <v>19</v>
      </c>
      <c r="B14" s="216">
        <v>19462456.739999998</v>
      </c>
      <c r="C14" s="216">
        <v>24469221.629999999</v>
      </c>
      <c r="D14" s="216">
        <v>6525720</v>
      </c>
      <c r="E14" s="216">
        <v>2261438</v>
      </c>
      <c r="F14" s="216">
        <v>9564849.2400000002</v>
      </c>
      <c r="G14" s="216">
        <v>18676436.75</v>
      </c>
      <c r="H14" s="216">
        <v>15853187</v>
      </c>
      <c r="I14" s="216">
        <v>10813833.08</v>
      </c>
      <c r="J14" s="217">
        <v>14438818</v>
      </c>
      <c r="K14" s="216">
        <v>9789350</v>
      </c>
      <c r="L14" s="199">
        <v>8973342</v>
      </c>
      <c r="M14" s="199">
        <v>5038680</v>
      </c>
      <c r="N14" s="199">
        <v>11735362</v>
      </c>
      <c r="O14" s="199">
        <v>9795748</v>
      </c>
      <c r="P14" s="199">
        <v>9602782</v>
      </c>
      <c r="Q14" s="199">
        <v>10707995</v>
      </c>
      <c r="R14" s="199">
        <v>11203015</v>
      </c>
      <c r="S14" s="199">
        <v>10715958</v>
      </c>
      <c r="T14" s="214"/>
    </row>
    <row r="15" spans="1:21" ht="17.25" customHeight="1">
      <c r="A15" s="215" t="s">
        <v>24</v>
      </c>
      <c r="B15" s="216">
        <v>1141.49</v>
      </c>
      <c r="C15" s="216">
        <v>0</v>
      </c>
      <c r="D15" s="216">
        <v>9347954</v>
      </c>
      <c r="E15" s="216">
        <v>3747363</v>
      </c>
      <c r="F15" s="216">
        <v>354783.85</v>
      </c>
      <c r="G15" s="216">
        <v>-101012.25</v>
      </c>
      <c r="H15" s="216">
        <v>42215.48</v>
      </c>
      <c r="I15" s="216">
        <v>375475.23</v>
      </c>
      <c r="J15" s="217">
        <v>-123917.97</v>
      </c>
      <c r="K15" s="216">
        <v>-1192886.3999999999</v>
      </c>
      <c r="L15" s="199">
        <v>-4698.03</v>
      </c>
      <c r="M15" s="199">
        <v>0</v>
      </c>
      <c r="N15" s="199">
        <v>0</v>
      </c>
      <c r="O15" s="199">
        <v>-650000</v>
      </c>
      <c r="P15" s="199">
        <v>824395</v>
      </c>
      <c r="Q15" s="199">
        <v>318146</v>
      </c>
      <c r="R15" s="199">
        <v>10004</v>
      </c>
      <c r="S15" s="199">
        <v>0</v>
      </c>
      <c r="T15" s="214"/>
    </row>
    <row r="16" spans="1:21" s="254" customFormat="1" ht="18">
      <c r="A16" s="274" t="s">
        <v>25</v>
      </c>
      <c r="B16" s="277"/>
      <c r="C16" s="277"/>
      <c r="D16" s="277"/>
      <c r="E16" s="277"/>
      <c r="F16" s="277"/>
      <c r="G16" s="278">
        <v>-5658821</v>
      </c>
      <c r="H16" s="278">
        <v>-3141637</v>
      </c>
      <c r="I16" s="216"/>
      <c r="J16" s="217"/>
      <c r="K16" s="216"/>
      <c r="L16" s="199"/>
      <c r="M16" s="199"/>
      <c r="N16" s="199"/>
      <c r="O16" s="199"/>
      <c r="P16" s="199"/>
      <c r="Q16" s="199"/>
      <c r="R16" s="199"/>
      <c r="S16" s="199"/>
      <c r="T16" s="279"/>
    </row>
    <row r="17" spans="1:20" ht="15.75" thickBot="1">
      <c r="A17" s="360" t="s">
        <v>26</v>
      </c>
      <c r="B17" s="331">
        <f t="shared" ref="B17:F17" si="0">SUM(B4:B16)</f>
        <v>173276548.43000001</v>
      </c>
      <c r="C17" s="331">
        <f t="shared" si="0"/>
        <v>174429929.69999999</v>
      </c>
      <c r="D17" s="331">
        <f t="shared" si="0"/>
        <v>174413008</v>
      </c>
      <c r="E17" s="331">
        <f t="shared" si="0"/>
        <v>205271804.73000002</v>
      </c>
      <c r="F17" s="331">
        <f t="shared" si="0"/>
        <v>239587953.02000001</v>
      </c>
      <c r="G17" s="331">
        <f t="shared" ref="G17:S17" si="1">SUM(G4:G16)</f>
        <v>311214895.48000002</v>
      </c>
      <c r="H17" s="331">
        <f t="shared" si="1"/>
        <v>306409771.88</v>
      </c>
      <c r="I17" s="331">
        <f t="shared" si="1"/>
        <v>291101892.44999999</v>
      </c>
      <c r="J17" s="331">
        <f t="shared" si="1"/>
        <v>269134110.02999997</v>
      </c>
      <c r="K17" s="331">
        <f t="shared" si="1"/>
        <v>279550548.79000002</v>
      </c>
      <c r="L17" s="331">
        <f t="shared" si="1"/>
        <v>274172173.88</v>
      </c>
      <c r="M17" s="331">
        <f t="shared" si="1"/>
        <v>259957535</v>
      </c>
      <c r="N17" s="331">
        <f t="shared" ref="N17:P17" si="2">SUM(N4:N16)</f>
        <v>289372127</v>
      </c>
      <c r="O17" s="331">
        <f t="shared" si="2"/>
        <v>262715159</v>
      </c>
      <c r="P17" s="331">
        <f t="shared" si="2"/>
        <v>278235868</v>
      </c>
      <c r="Q17" s="331">
        <f t="shared" si="1"/>
        <v>295513265</v>
      </c>
      <c r="R17" s="331">
        <f t="shared" si="1"/>
        <v>265704348</v>
      </c>
      <c r="S17" s="331">
        <f t="shared" si="1"/>
        <v>275501268.12</v>
      </c>
      <c r="T17" s="214"/>
    </row>
    <row r="18" spans="1:20" ht="16.5" thickTop="1">
      <c r="A18" s="219"/>
      <c r="B18" s="219"/>
      <c r="C18" s="219"/>
      <c r="D18" s="219"/>
      <c r="E18" s="219"/>
      <c r="F18" s="219"/>
      <c r="G18" s="125"/>
      <c r="H18" s="125"/>
      <c r="I18" s="125"/>
      <c r="J18" s="125"/>
      <c r="K18" s="125"/>
      <c r="L18" s="125"/>
    </row>
    <row r="19" spans="1:20">
      <c r="A19" s="225" t="s">
        <v>27</v>
      </c>
      <c r="B19" s="225"/>
      <c r="C19" s="225"/>
      <c r="D19" s="225"/>
      <c r="E19" s="225"/>
      <c r="F19" s="225"/>
    </row>
    <row r="20" spans="1:20">
      <c r="A20" s="241" t="s">
        <v>28</v>
      </c>
      <c r="B20" s="242">
        <v>2006</v>
      </c>
      <c r="C20" s="242">
        <v>2007</v>
      </c>
      <c r="D20" s="242">
        <v>2008</v>
      </c>
      <c r="E20" s="242">
        <v>2009</v>
      </c>
      <c r="F20" s="242">
        <v>2010</v>
      </c>
      <c r="G20" s="242">
        <f t="shared" ref="G20:Q20" si="3">G3</f>
        <v>2011</v>
      </c>
      <c r="H20" s="242">
        <f t="shared" si="3"/>
        <v>2012</v>
      </c>
      <c r="I20" s="242">
        <f t="shared" si="3"/>
        <v>2013</v>
      </c>
      <c r="J20" s="242">
        <f t="shared" si="3"/>
        <v>2014</v>
      </c>
      <c r="K20" s="242">
        <f t="shared" si="3"/>
        <v>2015</v>
      </c>
      <c r="L20" s="242">
        <f t="shared" si="3"/>
        <v>2016</v>
      </c>
      <c r="M20" s="242">
        <f t="shared" si="3"/>
        <v>2017</v>
      </c>
      <c r="N20" s="242">
        <f t="shared" ref="N20:P20" si="4">N3</f>
        <v>2018</v>
      </c>
      <c r="O20" s="242">
        <f t="shared" si="4"/>
        <v>2019</v>
      </c>
      <c r="P20" s="242">
        <f t="shared" si="4"/>
        <v>2020</v>
      </c>
      <c r="Q20" s="242">
        <f t="shared" si="3"/>
        <v>2021</v>
      </c>
      <c r="R20" s="242">
        <v>2022</v>
      </c>
      <c r="S20" s="242">
        <v>2023</v>
      </c>
    </row>
    <row r="21" spans="1:20">
      <c r="A21" s="361" t="s">
        <v>17</v>
      </c>
      <c r="B21" s="226">
        <f t="shared" ref="B21:F21" si="5">B5+B12</f>
        <v>106630937.19</v>
      </c>
      <c r="C21" s="226">
        <f t="shared" si="5"/>
        <v>105122393.94</v>
      </c>
      <c r="D21" s="226">
        <f t="shared" si="5"/>
        <v>102755054</v>
      </c>
      <c r="E21" s="226">
        <f t="shared" si="5"/>
        <v>126571326.25</v>
      </c>
      <c r="F21" s="226">
        <f t="shared" si="5"/>
        <v>160624889.25</v>
      </c>
      <c r="G21" s="226">
        <f t="shared" ref="G21:Q22" si="6">G5+G12</f>
        <v>209046030.5</v>
      </c>
      <c r="H21" s="226">
        <f t="shared" si="6"/>
        <v>205632268.75</v>
      </c>
      <c r="I21" s="226">
        <f t="shared" si="6"/>
        <v>195087363.49000001</v>
      </c>
      <c r="J21" s="226">
        <f t="shared" si="6"/>
        <v>166367853</v>
      </c>
      <c r="K21" s="226">
        <f t="shared" si="6"/>
        <v>192153088</v>
      </c>
      <c r="L21" s="226">
        <f t="shared" si="6"/>
        <v>192822955.50999999</v>
      </c>
      <c r="M21" s="226">
        <f t="shared" si="6"/>
        <v>175078132</v>
      </c>
      <c r="N21" s="226">
        <f t="shared" ref="N21:P21" si="7">N5+N12</f>
        <v>187276357</v>
      </c>
      <c r="O21" s="226">
        <f t="shared" si="7"/>
        <v>181202295</v>
      </c>
      <c r="P21" s="226">
        <f t="shared" si="7"/>
        <v>191285316</v>
      </c>
      <c r="Q21" s="226">
        <f t="shared" si="6"/>
        <v>193335316</v>
      </c>
      <c r="R21" s="226">
        <f t="shared" ref="R21:S21" si="8">R5+R12</f>
        <v>167740699</v>
      </c>
      <c r="S21" s="226">
        <f t="shared" si="8"/>
        <v>179384376</v>
      </c>
    </row>
    <row r="22" spans="1:20">
      <c r="A22" s="361" t="s">
        <v>18</v>
      </c>
      <c r="B22" s="226">
        <f t="shared" ref="B22:F22" si="9">B6+B13</f>
        <v>25688290.520000003</v>
      </c>
      <c r="C22" s="226">
        <f t="shared" si="9"/>
        <v>21444664.559999999</v>
      </c>
      <c r="D22" s="226">
        <f t="shared" si="9"/>
        <v>31010039</v>
      </c>
      <c r="E22" s="226">
        <f t="shared" si="9"/>
        <v>41225300.239999995</v>
      </c>
      <c r="F22" s="226">
        <f t="shared" si="9"/>
        <v>36656859.240000002</v>
      </c>
      <c r="G22" s="226">
        <f t="shared" si="6"/>
        <v>58941817.480000004</v>
      </c>
      <c r="H22" s="226">
        <f t="shared" si="6"/>
        <v>53678572.759999998</v>
      </c>
      <c r="I22" s="226">
        <f t="shared" si="6"/>
        <v>48188111.380000003</v>
      </c>
      <c r="J22" s="226">
        <f t="shared" si="6"/>
        <v>51630064</v>
      </c>
      <c r="K22" s="226">
        <f t="shared" si="6"/>
        <v>38735187</v>
      </c>
      <c r="L22" s="226">
        <f t="shared" si="6"/>
        <v>45114243.75</v>
      </c>
      <c r="M22" s="226">
        <f t="shared" si="6"/>
        <v>41867837</v>
      </c>
      <c r="N22" s="226">
        <f t="shared" ref="N22:P22" si="10">N6+N13</f>
        <v>55109081</v>
      </c>
      <c r="O22" s="226">
        <f t="shared" si="10"/>
        <v>35057210</v>
      </c>
      <c r="P22" s="226">
        <f t="shared" si="10"/>
        <v>37571770</v>
      </c>
      <c r="Q22" s="226">
        <f t="shared" si="6"/>
        <v>44301263</v>
      </c>
      <c r="R22" s="226">
        <f t="shared" ref="R22:S22" si="11">R6+R13</f>
        <v>38457061</v>
      </c>
      <c r="S22" s="226">
        <f t="shared" si="11"/>
        <v>41413573</v>
      </c>
    </row>
    <row r="23" spans="1:20">
      <c r="A23" s="361" t="s">
        <v>19</v>
      </c>
      <c r="B23" s="226">
        <f t="shared" ref="B23:F23" si="12">B7+B14</f>
        <v>26842908.359999999</v>
      </c>
      <c r="C23" s="226">
        <f t="shared" si="12"/>
        <v>33363535.329999998</v>
      </c>
      <c r="D23" s="226">
        <f t="shared" si="12"/>
        <v>16679586</v>
      </c>
      <c r="E23" s="226">
        <f t="shared" si="12"/>
        <v>13752725.24</v>
      </c>
      <c r="F23" s="226">
        <f t="shared" si="12"/>
        <v>21670658.240000002</v>
      </c>
      <c r="G23" s="226">
        <f t="shared" ref="G23:Q23" si="13">G7+G14</f>
        <v>30708662.75</v>
      </c>
      <c r="H23" s="226">
        <f t="shared" si="13"/>
        <v>29067756.75</v>
      </c>
      <c r="I23" s="226">
        <f t="shared" si="13"/>
        <v>22215304.060000002</v>
      </c>
      <c r="J23" s="226">
        <f t="shared" si="13"/>
        <v>26409304</v>
      </c>
      <c r="K23" s="226">
        <f t="shared" si="13"/>
        <v>26419381</v>
      </c>
      <c r="L23" s="226">
        <f t="shared" si="13"/>
        <v>23065264</v>
      </c>
      <c r="M23" s="226">
        <f t="shared" ref="M23:P23" si="14">M7+M14</f>
        <v>17552914</v>
      </c>
      <c r="N23" s="226">
        <f t="shared" si="14"/>
        <v>24304991</v>
      </c>
      <c r="O23" s="226">
        <f t="shared" si="14"/>
        <v>23372108</v>
      </c>
      <c r="P23" s="226">
        <f t="shared" si="14"/>
        <v>26637849</v>
      </c>
      <c r="Q23" s="226">
        <f t="shared" si="13"/>
        <v>25815371</v>
      </c>
      <c r="R23" s="226">
        <f t="shared" ref="R23:S23" si="15">R7+R14</f>
        <v>29449169</v>
      </c>
      <c r="S23" s="226">
        <f t="shared" si="15"/>
        <v>27949672</v>
      </c>
    </row>
    <row r="24" spans="1:20">
      <c r="A24" s="361" t="s">
        <v>20</v>
      </c>
      <c r="B24" s="226">
        <f t="shared" ref="B24:F24" si="16">B8+B15</f>
        <v>14114412.359999999</v>
      </c>
      <c r="C24" s="226">
        <f t="shared" si="16"/>
        <v>14499335.869999999</v>
      </c>
      <c r="D24" s="226">
        <f t="shared" si="16"/>
        <v>23968329</v>
      </c>
      <c r="E24" s="226">
        <f t="shared" si="16"/>
        <v>23722453</v>
      </c>
      <c r="F24" s="226">
        <f t="shared" si="16"/>
        <v>20635546.290000003</v>
      </c>
      <c r="G24" s="226">
        <f t="shared" ref="G24:Q24" si="17">G8+G15</f>
        <v>18177205.75</v>
      </c>
      <c r="H24" s="226">
        <f t="shared" si="17"/>
        <v>21172810.620000001</v>
      </c>
      <c r="I24" s="226">
        <f t="shared" si="17"/>
        <v>25611113.52</v>
      </c>
      <c r="J24" s="226">
        <f t="shared" si="17"/>
        <v>24726889.030000001</v>
      </c>
      <c r="K24" s="226">
        <f t="shared" si="17"/>
        <v>22242892.790000003</v>
      </c>
      <c r="L24" s="226">
        <f t="shared" si="17"/>
        <v>13169710.620000001</v>
      </c>
      <c r="M24" s="226">
        <f t="shared" ref="M24:P24" si="18">M8+M15</f>
        <v>25458652</v>
      </c>
      <c r="N24" s="226">
        <f t="shared" si="18"/>
        <v>12009661</v>
      </c>
      <c r="O24" s="226">
        <f t="shared" si="18"/>
        <v>11221288</v>
      </c>
      <c r="P24" s="226">
        <f t="shared" si="18"/>
        <v>10926022</v>
      </c>
      <c r="Q24" s="226">
        <f t="shared" si="17"/>
        <v>19554376</v>
      </c>
      <c r="R24" s="226">
        <f t="shared" ref="R24:S24" si="19">R8+R15</f>
        <v>15443282</v>
      </c>
      <c r="S24" s="226">
        <f t="shared" si="19"/>
        <v>11970873</v>
      </c>
    </row>
    <row r="25" spans="1:20">
      <c r="A25" s="361" t="s">
        <v>29</v>
      </c>
      <c r="B25" s="226">
        <f t="shared" ref="B25:F25" si="20">B16</f>
        <v>0</v>
      </c>
      <c r="C25" s="226">
        <f t="shared" si="20"/>
        <v>0</v>
      </c>
      <c r="D25" s="226">
        <f t="shared" si="20"/>
        <v>0</v>
      </c>
      <c r="E25" s="226">
        <f t="shared" si="20"/>
        <v>0</v>
      </c>
      <c r="F25" s="226">
        <f t="shared" si="20"/>
        <v>0</v>
      </c>
      <c r="G25" s="226">
        <f t="shared" ref="G25:Q25" si="21">G16</f>
        <v>-5658821</v>
      </c>
      <c r="H25" s="226">
        <f t="shared" si="21"/>
        <v>-3141637</v>
      </c>
      <c r="I25" s="226">
        <f t="shared" si="21"/>
        <v>0</v>
      </c>
      <c r="J25" s="226">
        <f t="shared" si="21"/>
        <v>0</v>
      </c>
      <c r="K25" s="226">
        <f t="shared" si="21"/>
        <v>0</v>
      </c>
      <c r="L25" s="226">
        <f t="shared" si="21"/>
        <v>0</v>
      </c>
      <c r="M25" s="226">
        <f t="shared" ref="M25:P25" si="22">M16</f>
        <v>0</v>
      </c>
      <c r="N25" s="226">
        <f t="shared" si="22"/>
        <v>0</v>
      </c>
      <c r="O25" s="226">
        <f t="shared" si="22"/>
        <v>0</v>
      </c>
      <c r="P25" s="226">
        <f t="shared" si="22"/>
        <v>0</v>
      </c>
      <c r="Q25" s="226">
        <f t="shared" si="21"/>
        <v>0</v>
      </c>
      <c r="R25" s="226">
        <f t="shared" ref="R25:S25" si="23">R16</f>
        <v>0</v>
      </c>
      <c r="S25" s="226">
        <f t="shared" si="23"/>
        <v>0</v>
      </c>
    </row>
    <row r="26" spans="1:20">
      <c r="A26" s="361" t="s">
        <v>30</v>
      </c>
      <c r="B26" s="226"/>
      <c r="C26" s="226"/>
      <c r="D26" s="226"/>
      <c r="E26" s="226"/>
      <c r="F26" s="226"/>
      <c r="G26" s="226"/>
      <c r="H26" s="226"/>
      <c r="I26" s="226"/>
      <c r="J26" s="226"/>
      <c r="K26" s="226"/>
      <c r="L26" s="226"/>
      <c r="M26" s="226"/>
      <c r="N26" s="226">
        <f t="shared" ref="N26:S26" si="24">N9+N10</f>
        <v>10672037</v>
      </c>
      <c r="O26" s="226">
        <f t="shared" si="24"/>
        <v>11862258</v>
      </c>
      <c r="P26" s="226">
        <f t="shared" si="24"/>
        <v>11814911</v>
      </c>
      <c r="Q26" s="226">
        <f t="shared" si="24"/>
        <v>12506939</v>
      </c>
      <c r="R26" s="226">
        <f t="shared" si="24"/>
        <v>14614137</v>
      </c>
      <c r="S26" s="226">
        <f t="shared" si="24"/>
        <v>14782774.119999999</v>
      </c>
    </row>
    <row r="27" spans="1:20" ht="12" thickBot="1">
      <c r="A27" s="227" t="s">
        <v>26</v>
      </c>
      <c r="B27" s="228">
        <f t="shared" ref="B27:F27" si="25">B17</f>
        <v>173276548.43000001</v>
      </c>
      <c r="C27" s="228">
        <f t="shared" si="25"/>
        <v>174429929.69999999</v>
      </c>
      <c r="D27" s="228">
        <f t="shared" si="25"/>
        <v>174413008</v>
      </c>
      <c r="E27" s="228">
        <f t="shared" si="25"/>
        <v>205271804.73000002</v>
      </c>
      <c r="F27" s="228">
        <f t="shared" si="25"/>
        <v>239587953.02000001</v>
      </c>
      <c r="G27" s="228">
        <f t="shared" ref="G27:Q27" si="26">G17</f>
        <v>311214895.48000002</v>
      </c>
      <c r="H27" s="228">
        <f t="shared" si="26"/>
        <v>306409771.88</v>
      </c>
      <c r="I27" s="228">
        <f t="shared" si="26"/>
        <v>291101892.44999999</v>
      </c>
      <c r="J27" s="228">
        <f t="shared" si="26"/>
        <v>269134110.02999997</v>
      </c>
      <c r="K27" s="228">
        <f t="shared" si="26"/>
        <v>279550548.79000002</v>
      </c>
      <c r="L27" s="228">
        <f t="shared" si="26"/>
        <v>274172173.88</v>
      </c>
      <c r="M27" s="228">
        <f t="shared" ref="M27:P27" si="27">M17</f>
        <v>259957535</v>
      </c>
      <c r="N27" s="228">
        <f t="shared" si="27"/>
        <v>289372127</v>
      </c>
      <c r="O27" s="228">
        <f t="shared" si="27"/>
        <v>262715159</v>
      </c>
      <c r="P27" s="228">
        <f t="shared" si="27"/>
        <v>278235868</v>
      </c>
      <c r="Q27" s="228">
        <f t="shared" si="26"/>
        <v>295513265</v>
      </c>
      <c r="R27" s="228">
        <f t="shared" ref="R27:S27" si="28">R17</f>
        <v>265704348</v>
      </c>
      <c r="S27" s="228">
        <f t="shared" si="28"/>
        <v>275501268.12</v>
      </c>
    </row>
    <row r="28" spans="1:20" ht="12" thickTop="1"/>
    <row r="29" spans="1:20" ht="15.75">
      <c r="A29" s="229" t="s">
        <v>31</v>
      </c>
      <c r="B29" s="122"/>
      <c r="C29" s="122"/>
      <c r="D29" s="122"/>
      <c r="E29" s="122"/>
      <c r="F29" s="122"/>
      <c r="G29" s="122"/>
      <c r="H29" s="122"/>
      <c r="I29" s="122"/>
      <c r="J29" s="122"/>
      <c r="K29" s="122"/>
      <c r="L29" s="122"/>
      <c r="M29" s="218"/>
      <c r="N29" s="218"/>
    </row>
    <row r="30" spans="1:20" ht="15.75">
      <c r="A30" s="392" t="s">
        <v>32</v>
      </c>
      <c r="B30" s="392"/>
      <c r="C30" s="392"/>
      <c r="D30" s="392"/>
      <c r="E30" s="392"/>
      <c r="F30" s="392"/>
      <c r="G30" s="392"/>
      <c r="H30" s="392"/>
      <c r="I30" s="392"/>
      <c r="J30" s="392"/>
      <c r="K30" s="392"/>
      <c r="L30" s="392"/>
      <c r="M30" s="392"/>
      <c r="N30" s="392"/>
      <c r="O30" s="392"/>
      <c r="P30" s="392"/>
      <c r="Q30" s="392"/>
      <c r="R30" s="392"/>
      <c r="S30" s="392"/>
    </row>
    <row r="31" spans="1:20" ht="48" customHeight="1">
      <c r="A31" s="390" t="s">
        <v>33</v>
      </c>
      <c r="B31" s="390"/>
      <c r="C31" s="390"/>
      <c r="D31" s="390"/>
      <c r="E31" s="390"/>
      <c r="F31" s="390"/>
      <c r="G31" s="390"/>
      <c r="H31" s="390"/>
      <c r="I31" s="390"/>
      <c r="J31" s="390"/>
      <c r="K31" s="390"/>
      <c r="L31" s="390"/>
      <c r="M31" s="390"/>
      <c r="N31" s="390"/>
      <c r="O31" s="390"/>
      <c r="P31" s="390"/>
      <c r="Q31" s="390"/>
      <c r="R31" s="390"/>
      <c r="S31" s="390"/>
    </row>
    <row r="32" spans="1:20" s="254" customFormat="1" ht="15.75">
      <c r="A32" s="393" t="s">
        <v>34</v>
      </c>
      <c r="B32" s="393"/>
      <c r="C32" s="393"/>
      <c r="D32" s="393"/>
      <c r="E32" s="393"/>
      <c r="F32" s="393"/>
      <c r="G32" s="393"/>
      <c r="H32" s="393"/>
      <c r="I32" s="393"/>
      <c r="J32" s="393"/>
      <c r="K32" s="393"/>
      <c r="L32" s="393"/>
      <c r="M32" s="393"/>
      <c r="N32" s="393"/>
      <c r="O32" s="393"/>
      <c r="P32" s="393"/>
      <c r="Q32" s="393"/>
      <c r="R32" s="393"/>
      <c r="S32" s="393"/>
    </row>
    <row r="33" spans="1:19" ht="15.75">
      <c r="A33" s="390" t="s">
        <v>35</v>
      </c>
      <c r="B33" s="390"/>
      <c r="C33" s="390"/>
      <c r="D33" s="390"/>
      <c r="E33" s="390"/>
      <c r="F33" s="390"/>
      <c r="G33" s="390"/>
      <c r="H33" s="390"/>
      <c r="I33" s="390"/>
      <c r="J33" s="390"/>
      <c r="K33" s="390"/>
      <c r="L33" s="390"/>
      <c r="M33" s="390"/>
      <c r="N33" s="390"/>
      <c r="O33" s="390"/>
      <c r="P33" s="390"/>
      <c r="Q33" s="390"/>
      <c r="R33" s="390"/>
      <c r="S33" s="390"/>
    </row>
    <row r="34" spans="1:19" ht="19.5" customHeight="1">
      <c r="A34" s="119"/>
      <c r="B34" s="119"/>
      <c r="C34" s="119"/>
      <c r="D34" s="119"/>
      <c r="E34" s="119"/>
      <c r="F34" s="119"/>
      <c r="G34" s="119"/>
      <c r="H34" s="119"/>
      <c r="I34" s="119"/>
      <c r="J34" s="119"/>
      <c r="K34" s="119"/>
      <c r="L34" s="119"/>
      <c r="M34" s="119"/>
      <c r="N34" s="119"/>
      <c r="O34" s="298"/>
      <c r="P34" s="218"/>
      <c r="Q34" s="218"/>
      <c r="R34" s="218"/>
      <c r="S34" s="218"/>
    </row>
    <row r="36" spans="1:19" ht="15.75">
      <c r="A36" s="390"/>
      <c r="B36" s="391"/>
      <c r="C36" s="391"/>
      <c r="D36" s="391"/>
      <c r="E36" s="391"/>
      <c r="F36" s="391"/>
      <c r="G36" s="391"/>
      <c r="H36" s="391"/>
      <c r="I36" s="391"/>
      <c r="J36" s="391"/>
      <c r="K36" s="391"/>
      <c r="L36" s="391"/>
    </row>
    <row r="37" spans="1:19" ht="15.75">
      <c r="A37" s="125"/>
      <c r="D37" s="135"/>
      <c r="I37" s="221" t="str">
        <f>TEXT(S20,0)&amp;" exp+capital"</f>
        <v>2023 exp+capital</v>
      </c>
    </row>
    <row r="38" spans="1:19" ht="15.75">
      <c r="A38" s="125" t="s">
        <v>17</v>
      </c>
      <c r="I38" s="259">
        <f>S21</f>
        <v>179384376</v>
      </c>
    </row>
    <row r="39" spans="1:19" ht="15.75">
      <c r="A39" s="125" t="s">
        <v>18</v>
      </c>
      <c r="D39" s="223"/>
      <c r="E39" s="224"/>
      <c r="F39" s="224"/>
      <c r="H39" s="224"/>
      <c r="I39" s="259">
        <f>S22</f>
        <v>41413573</v>
      </c>
      <c r="J39" s="224"/>
      <c r="K39" s="224"/>
      <c r="L39" s="224"/>
      <c r="M39" s="224"/>
      <c r="N39" s="224"/>
      <c r="O39" s="224"/>
    </row>
    <row r="40" spans="1:19" ht="17.25" customHeight="1">
      <c r="A40" s="125" t="s">
        <v>19</v>
      </c>
      <c r="D40" s="222"/>
      <c r="E40" s="222"/>
      <c r="F40" s="222"/>
      <c r="H40" s="222"/>
      <c r="I40" s="259">
        <f>S23</f>
        <v>27949672</v>
      </c>
      <c r="J40" s="222"/>
      <c r="K40" s="222"/>
      <c r="L40" s="222"/>
      <c r="M40" s="222"/>
      <c r="N40" s="222"/>
      <c r="O40" s="222"/>
    </row>
    <row r="41" spans="1:19" ht="15.75">
      <c r="A41" s="125" t="s">
        <v>20</v>
      </c>
      <c r="D41" s="222"/>
      <c r="E41" s="222"/>
      <c r="F41" s="222"/>
      <c r="H41" s="222"/>
      <c r="I41" s="259">
        <f>S24</f>
        <v>11970873</v>
      </c>
      <c r="J41" s="222"/>
      <c r="K41" s="222"/>
      <c r="L41" s="222"/>
      <c r="M41" s="222"/>
      <c r="N41" s="222"/>
      <c r="O41" s="222"/>
    </row>
    <row r="42" spans="1:19" ht="15.75">
      <c r="A42" s="125"/>
      <c r="B42" s="126"/>
    </row>
    <row r="43" spans="1:19" ht="15.75">
      <c r="A43" s="125"/>
      <c r="B43" s="125"/>
      <c r="I43" s="271"/>
    </row>
    <row r="44" spans="1:19" ht="15.75">
      <c r="A44" s="125"/>
      <c r="B44" s="126"/>
    </row>
    <row r="45" spans="1:19" ht="15.75">
      <c r="A45" s="125"/>
      <c r="B45" s="125"/>
    </row>
    <row r="46" spans="1:19" ht="15.75">
      <c r="A46" s="125"/>
      <c r="B46" s="125"/>
    </row>
    <row r="47" spans="1:19" ht="15.75">
      <c r="A47" s="127"/>
      <c r="B47" s="125"/>
    </row>
  </sheetData>
  <mergeCells count="6">
    <mergeCell ref="A1:M1"/>
    <mergeCell ref="A36:L36"/>
    <mergeCell ref="A30:S30"/>
    <mergeCell ref="A31:S31"/>
    <mergeCell ref="A32:S32"/>
    <mergeCell ref="A33:S33"/>
  </mergeCells>
  <pageMargins left="0.36" right="0.35" top="0.82" bottom="0.28000000000000003" header="0.21" footer="0.16"/>
  <pageSetup scale="60" orientation="landscape" r:id="rId1"/>
  <headerFooter alignWithMargins="0"/>
  <ignoredErrors>
    <ignoredError sqref="I17:S1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3025-3E77-41DF-8E70-606177148C79}">
  <sheetPr>
    <tabColor rgb="FF00B0F0"/>
    <pageSetUpPr fitToPage="1"/>
  </sheetPr>
  <dimension ref="A1:U17"/>
  <sheetViews>
    <sheetView zoomScaleNormal="100" workbookViewId="0">
      <selection activeCell="P24" sqref="P24"/>
    </sheetView>
  </sheetViews>
  <sheetFormatPr defaultColWidth="9.140625" defaultRowHeight="15"/>
  <cols>
    <col min="1" max="1" width="20.85546875" style="283" customWidth="1"/>
    <col min="2" max="3" width="13.42578125" style="283" hidden="1" customWidth="1"/>
    <col min="4" max="6" width="14.7109375" style="283" hidden="1" customWidth="1"/>
    <col min="7" max="9" width="15.28515625" style="283" hidden="1" customWidth="1"/>
    <col min="10" max="18" width="15.28515625" style="283" bestFit="1" customWidth="1"/>
    <col min="19" max="20" width="15.7109375" style="283" bestFit="1" customWidth="1"/>
    <col min="21" max="16384" width="9.140625" style="283"/>
  </cols>
  <sheetData>
    <row r="1" spans="1:21" ht="18.75">
      <c r="A1" s="281" t="s">
        <v>36</v>
      </c>
      <c r="B1" s="282"/>
      <c r="C1" s="282"/>
      <c r="D1" s="282"/>
      <c r="E1" s="282"/>
      <c r="U1" s="289" t="s">
        <v>37</v>
      </c>
    </row>
    <row r="2" spans="1:21" ht="6.6" customHeight="1">
      <c r="A2" s="281"/>
      <c r="B2" s="282"/>
      <c r="C2" s="282"/>
      <c r="D2" s="282"/>
      <c r="E2" s="282"/>
      <c r="U2" s="289"/>
    </row>
    <row r="3" spans="1:21" s="288" customFormat="1" ht="16.899999999999999" customHeight="1">
      <c r="A3" s="321"/>
      <c r="B3" s="322"/>
      <c r="C3" s="322"/>
      <c r="D3" s="321" t="s">
        <v>38</v>
      </c>
      <c r="E3" s="321" t="s">
        <v>38</v>
      </c>
      <c r="F3" s="321" t="s">
        <v>38</v>
      </c>
      <c r="G3" s="321" t="s">
        <v>38</v>
      </c>
      <c r="H3" s="321" t="s">
        <v>38</v>
      </c>
      <c r="I3" s="321" t="s">
        <v>38</v>
      </c>
      <c r="J3" s="321" t="s">
        <v>446</v>
      </c>
      <c r="K3" s="321" t="s">
        <v>38</v>
      </c>
      <c r="L3" s="321" t="s">
        <v>38</v>
      </c>
      <c r="M3" s="321" t="s">
        <v>38</v>
      </c>
      <c r="N3" s="321" t="s">
        <v>38</v>
      </c>
      <c r="O3" s="321" t="s">
        <v>38</v>
      </c>
      <c r="P3" s="321" t="s">
        <v>38</v>
      </c>
      <c r="Q3" s="323" t="s">
        <v>447</v>
      </c>
      <c r="R3" s="323" t="s">
        <v>39</v>
      </c>
      <c r="S3" s="323" t="s">
        <v>39</v>
      </c>
      <c r="U3" s="290"/>
    </row>
    <row r="4" spans="1:21" s="288" customFormat="1" ht="16.899999999999999" customHeight="1">
      <c r="A4" s="321" t="s">
        <v>40</v>
      </c>
      <c r="B4" s="321">
        <v>2006</v>
      </c>
      <c r="C4" s="321">
        <v>2007</v>
      </c>
      <c r="D4" s="321">
        <v>2008</v>
      </c>
      <c r="E4" s="321">
        <v>2009</v>
      </c>
      <c r="F4" s="321">
        <v>2010</v>
      </c>
      <c r="G4" s="321">
        <v>2011</v>
      </c>
      <c r="H4" s="321">
        <v>2012</v>
      </c>
      <c r="I4" s="321">
        <v>2013</v>
      </c>
      <c r="J4" s="321">
        <v>2014</v>
      </c>
      <c r="K4" s="321">
        <v>2015</v>
      </c>
      <c r="L4" s="321">
        <v>2016</v>
      </c>
      <c r="M4" s="321">
        <v>2017</v>
      </c>
      <c r="N4" s="321">
        <v>2018</v>
      </c>
      <c r="O4" s="321">
        <v>2019</v>
      </c>
      <c r="P4" s="321">
        <v>2020</v>
      </c>
      <c r="Q4" s="323">
        <v>2021</v>
      </c>
      <c r="R4" s="323">
        <v>2022</v>
      </c>
      <c r="S4" s="323">
        <v>2023</v>
      </c>
      <c r="U4" s="290" t="s">
        <v>41</v>
      </c>
    </row>
    <row r="5" spans="1:21" ht="15.6" customHeight="1">
      <c r="A5" s="113" t="s">
        <v>42</v>
      </c>
      <c r="B5" s="111">
        <v>74024959.329999998</v>
      </c>
      <c r="C5" s="111">
        <v>78219265.00000003</v>
      </c>
      <c r="D5" s="111">
        <v>91806508</v>
      </c>
      <c r="E5" s="111">
        <v>113900603</v>
      </c>
      <c r="F5" s="111">
        <v>129758323</v>
      </c>
      <c r="G5" s="111">
        <v>143477289</v>
      </c>
      <c r="H5" s="111">
        <v>162060445</v>
      </c>
      <c r="I5" s="111">
        <v>151177409</v>
      </c>
      <c r="J5" s="111">
        <v>143128947.90000001</v>
      </c>
      <c r="K5" s="111">
        <v>165362220.78999999</v>
      </c>
      <c r="L5" s="111">
        <v>159987743.56999999</v>
      </c>
      <c r="M5" s="111">
        <v>156828472.72999999</v>
      </c>
      <c r="N5" s="111">
        <v>153679667</v>
      </c>
      <c r="O5" s="111">
        <v>137887504</v>
      </c>
      <c r="P5" s="111">
        <v>132646392</v>
      </c>
      <c r="Q5" s="111">
        <v>126070279.08</v>
      </c>
      <c r="R5" s="111">
        <v>121728287.82999998</v>
      </c>
      <c r="S5" s="111">
        <v>127853479.86000001</v>
      </c>
      <c r="U5" s="290" t="s">
        <v>43</v>
      </c>
    </row>
    <row r="6" spans="1:21" ht="15.75">
      <c r="A6" s="113" t="s">
        <v>44</v>
      </c>
      <c r="B6" s="111">
        <v>5086155.01</v>
      </c>
      <c r="C6" s="111">
        <v>8839587.0300000012</v>
      </c>
      <c r="D6" s="111">
        <v>9869097</v>
      </c>
      <c r="E6" s="111">
        <v>11668863</v>
      </c>
      <c r="F6" s="111">
        <v>21761323</v>
      </c>
      <c r="G6" s="111">
        <v>31297548</v>
      </c>
      <c r="H6" s="111">
        <v>29240867</v>
      </c>
      <c r="I6" s="111">
        <v>29683425</v>
      </c>
      <c r="J6" s="111">
        <v>5925196.1100000003</v>
      </c>
      <c r="K6" s="111">
        <v>7703153.2699999996</v>
      </c>
      <c r="L6" s="111">
        <v>1249955.1399999999</v>
      </c>
      <c r="M6" s="111">
        <v>-396792.47</v>
      </c>
      <c r="N6" s="111">
        <v>25343</v>
      </c>
      <c r="O6" s="111">
        <v>1470148</v>
      </c>
      <c r="P6" s="111">
        <v>8024833</v>
      </c>
      <c r="Q6" s="111">
        <v>9332114.2800000012</v>
      </c>
      <c r="R6" s="111">
        <v>3005982.87</v>
      </c>
      <c r="S6" s="111">
        <v>1458117.04</v>
      </c>
      <c r="U6" s="290" t="s">
        <v>45</v>
      </c>
    </row>
    <row r="7" spans="1:21" s="287" customFormat="1" ht="17.25">
      <c r="A7" s="284" t="s">
        <v>46</v>
      </c>
      <c r="B7" s="285">
        <f t="shared" ref="B7:P7" si="0">SUM(B5:B6)</f>
        <v>79111114.340000004</v>
      </c>
      <c r="C7" s="285">
        <f t="shared" si="0"/>
        <v>87058852.030000031</v>
      </c>
      <c r="D7" s="285">
        <f t="shared" si="0"/>
        <v>101675605</v>
      </c>
      <c r="E7" s="285">
        <f t="shared" si="0"/>
        <v>125569466</v>
      </c>
      <c r="F7" s="285">
        <f t="shared" si="0"/>
        <v>151519646</v>
      </c>
      <c r="G7" s="285">
        <f t="shared" si="0"/>
        <v>174774837</v>
      </c>
      <c r="H7" s="285">
        <f t="shared" si="0"/>
        <v>191301312</v>
      </c>
      <c r="I7" s="285">
        <f t="shared" si="0"/>
        <v>180860834</v>
      </c>
      <c r="J7" s="286">
        <f t="shared" si="0"/>
        <v>149054144.01000002</v>
      </c>
      <c r="K7" s="286">
        <f t="shared" si="0"/>
        <v>173065374.06</v>
      </c>
      <c r="L7" s="286">
        <f t="shared" si="0"/>
        <v>161237698.70999998</v>
      </c>
      <c r="M7" s="286">
        <f t="shared" si="0"/>
        <v>156431680.25999999</v>
      </c>
      <c r="N7" s="286">
        <f t="shared" si="0"/>
        <v>153705010</v>
      </c>
      <c r="O7" s="286">
        <f t="shared" si="0"/>
        <v>139357652</v>
      </c>
      <c r="P7" s="286">
        <f t="shared" si="0"/>
        <v>140671225</v>
      </c>
      <c r="Q7" s="260">
        <f>SUM(Q5:Q6)</f>
        <v>135402393.36000001</v>
      </c>
      <c r="R7" s="261">
        <f>SUM(R5:R6)</f>
        <v>124734270.69999999</v>
      </c>
      <c r="S7" s="262">
        <f>SUM(S5:S6)</f>
        <v>129311596.90000002</v>
      </c>
      <c r="U7" s="290" t="s">
        <v>47</v>
      </c>
    </row>
    <row r="8" spans="1:21" s="287" customFormat="1" ht="15.75">
      <c r="A8" s="291"/>
      <c r="B8" s="292"/>
      <c r="C8" s="292"/>
      <c r="D8" s="292"/>
      <c r="E8" s="292"/>
      <c r="F8" s="293"/>
      <c r="G8" s="293"/>
      <c r="H8" s="293"/>
      <c r="I8" s="293"/>
      <c r="J8" s="293"/>
      <c r="K8" s="293"/>
      <c r="L8" s="293"/>
      <c r="M8" s="293"/>
      <c r="N8" s="293"/>
      <c r="O8" s="293"/>
      <c r="P8" s="293"/>
      <c r="Q8" s="294"/>
      <c r="R8" s="295"/>
      <c r="S8" s="295"/>
      <c r="U8" s="290"/>
    </row>
    <row r="9" spans="1:21" s="287" customFormat="1" ht="15.75" thickBot="1">
      <c r="A9" s="273" t="s">
        <v>48</v>
      </c>
      <c r="F9" s="273">
        <v>239587953</v>
      </c>
      <c r="G9" s="273">
        <v>311214895</v>
      </c>
      <c r="H9" s="273">
        <v>306409772</v>
      </c>
      <c r="I9" s="273">
        <v>291101892</v>
      </c>
      <c r="J9" s="273">
        <v>269134109.88999999</v>
      </c>
      <c r="K9" s="273">
        <v>279550548.80000001</v>
      </c>
      <c r="L9" s="273">
        <v>274172174</v>
      </c>
      <c r="M9" s="273">
        <v>259957536</v>
      </c>
      <c r="N9" s="273">
        <v>289067670</v>
      </c>
      <c r="O9" s="273">
        <v>262460202</v>
      </c>
      <c r="P9" s="273">
        <v>278021987</v>
      </c>
      <c r="Q9" s="273">
        <v>295333677.0399999</v>
      </c>
      <c r="R9" s="273">
        <v>265704347.34999996</v>
      </c>
      <c r="S9" s="273">
        <v>275501267.93000007</v>
      </c>
    </row>
    <row r="10" spans="1:21" hidden="1">
      <c r="B10" s="283" t="str">
        <f t="shared" ref="B10:E10" si="1">LEFT(B4,4)</f>
        <v>2006</v>
      </c>
      <c r="C10" s="283" t="str">
        <f t="shared" si="1"/>
        <v>2007</v>
      </c>
      <c r="D10" s="283" t="str">
        <f t="shared" si="1"/>
        <v>2008</v>
      </c>
      <c r="E10" s="283" t="str">
        <f t="shared" si="1"/>
        <v>2009</v>
      </c>
      <c r="F10" s="283" t="str">
        <f>LEFT(F4,4)</f>
        <v>2010</v>
      </c>
      <c r="G10" s="283" t="str">
        <f t="shared" ref="G10:Q10" si="2">LEFT(G4,4)</f>
        <v>2011</v>
      </c>
      <c r="H10" s="283" t="str">
        <f t="shared" si="2"/>
        <v>2012</v>
      </c>
      <c r="I10" s="283" t="str">
        <f t="shared" si="2"/>
        <v>2013</v>
      </c>
      <c r="J10" s="283" t="str">
        <f t="shared" si="2"/>
        <v>2014</v>
      </c>
      <c r="K10" s="283" t="str">
        <f t="shared" si="2"/>
        <v>2015</v>
      </c>
      <c r="L10" s="283" t="str">
        <f t="shared" si="2"/>
        <v>2016</v>
      </c>
      <c r="M10" s="283" t="str">
        <f t="shared" si="2"/>
        <v>2017</v>
      </c>
      <c r="N10" s="283" t="str">
        <f t="shared" si="2"/>
        <v>2018</v>
      </c>
      <c r="O10" s="283" t="str">
        <f t="shared" si="2"/>
        <v>2019</v>
      </c>
      <c r="P10" s="283" t="str">
        <f t="shared" si="2"/>
        <v>2020</v>
      </c>
      <c r="Q10" s="283" t="str">
        <f t="shared" si="2"/>
        <v>2021</v>
      </c>
    </row>
    <row r="11" spans="1:21" ht="15.75" thickTop="1">
      <c r="A11" s="287" t="s">
        <v>31</v>
      </c>
      <c r="B11" s="287"/>
      <c r="C11" s="287"/>
      <c r="D11" s="287"/>
      <c r="E11" s="287"/>
    </row>
    <row r="12" spans="1:21">
      <c r="A12" s="283" t="s">
        <v>49</v>
      </c>
      <c r="B12" s="287"/>
      <c r="C12" s="287"/>
      <c r="D12" s="287"/>
      <c r="E12" s="287"/>
    </row>
    <row r="13" spans="1:21">
      <c r="A13" s="275" t="s">
        <v>50</v>
      </c>
      <c r="B13" s="113"/>
      <c r="C13" s="113"/>
      <c r="D13" s="113"/>
      <c r="E13" s="113"/>
      <c r="F13" s="113"/>
      <c r="G13" s="113"/>
      <c r="H13" s="113"/>
      <c r="I13" s="113"/>
      <c r="J13" s="113"/>
      <c r="K13" s="113"/>
      <c r="L13" s="113"/>
      <c r="M13" s="113"/>
      <c r="N13" s="113"/>
      <c r="O13" s="113"/>
      <c r="P13" s="113"/>
      <c r="Q13" s="113"/>
      <c r="R13" s="113"/>
    </row>
    <row r="14" spans="1:21" ht="15" customHeight="1">
      <c r="A14" s="113" t="s">
        <v>51</v>
      </c>
      <c r="B14" s="113"/>
      <c r="C14" s="113"/>
      <c r="D14" s="113"/>
      <c r="E14" s="113"/>
      <c r="F14" s="113"/>
      <c r="G14" s="113"/>
      <c r="H14" s="113"/>
      <c r="I14" s="113"/>
      <c r="J14" s="113"/>
      <c r="K14" s="113"/>
      <c r="L14" s="113"/>
      <c r="M14" s="113"/>
      <c r="N14" s="113"/>
      <c r="O14" s="113"/>
      <c r="P14" s="113"/>
      <c r="Q14" s="113"/>
      <c r="R14" s="113"/>
      <c r="S14" s="113"/>
    </row>
    <row r="16" spans="1:21">
      <c r="A16" s="113"/>
      <c r="B16" s="113"/>
      <c r="C16" s="113"/>
      <c r="D16" s="113"/>
      <c r="E16" s="113"/>
      <c r="F16" s="113"/>
      <c r="G16" s="113"/>
      <c r="H16" s="113"/>
      <c r="I16" s="113"/>
      <c r="J16" s="113"/>
      <c r="K16" s="113"/>
      <c r="L16" s="113"/>
      <c r="M16" s="113"/>
      <c r="N16" s="113"/>
      <c r="O16" s="113"/>
      <c r="P16" s="113"/>
      <c r="Q16" s="113"/>
      <c r="R16" s="113"/>
    </row>
    <row r="17" spans="1:18">
      <c r="A17" s="113"/>
      <c r="B17" s="113"/>
      <c r="C17" s="113"/>
      <c r="D17" s="113"/>
      <c r="E17" s="113"/>
      <c r="F17" s="113"/>
      <c r="G17" s="113"/>
      <c r="H17" s="113"/>
      <c r="I17" s="113"/>
      <c r="J17" s="113"/>
      <c r="K17" s="113"/>
      <c r="L17" s="113"/>
      <c r="M17" s="113"/>
      <c r="N17" s="113"/>
      <c r="O17" s="113"/>
      <c r="P17" s="113"/>
      <c r="Q17" s="113"/>
      <c r="R17" s="113"/>
    </row>
  </sheetData>
  <pageMargins left="0.56000000000000005" right="0.5" top="1.03" bottom="1.08" header="0.16" footer="0.22"/>
  <pageSetup scale="46" orientation="portrait" r:id="rId1"/>
  <headerFooter alignWithMargins="0"/>
  <ignoredErrors>
    <ignoredError sqref="J7:S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I27"/>
  <sheetViews>
    <sheetView topLeftCell="A15" zoomScaleNormal="100" workbookViewId="0">
      <selection activeCell="A23" sqref="A23"/>
    </sheetView>
  </sheetViews>
  <sheetFormatPr defaultColWidth="47.28515625" defaultRowHeight="15"/>
  <cols>
    <col min="1" max="1" width="49.5703125" style="101" customWidth="1"/>
    <col min="2" max="2" width="16.85546875" style="231" customWidth="1"/>
    <col min="3" max="3" width="18" style="231" customWidth="1"/>
    <col min="4" max="4" width="16.42578125" style="232" bestFit="1" customWidth="1"/>
    <col min="5" max="5" width="15" style="231" customWidth="1"/>
    <col min="6" max="6" width="16.85546875" style="231" customWidth="1"/>
    <col min="7" max="7" width="13.85546875" style="232" bestFit="1" customWidth="1"/>
    <col min="8" max="8" width="16.42578125" style="233" bestFit="1" customWidth="1"/>
    <col min="9" max="16384" width="47.28515625" style="101"/>
  </cols>
  <sheetData>
    <row r="1" spans="1:8" ht="18.75">
      <c r="A1" s="394" t="s">
        <v>52</v>
      </c>
      <c r="B1" s="394"/>
      <c r="C1" s="394"/>
      <c r="D1" s="394"/>
      <c r="E1" s="394"/>
      <c r="F1" s="394"/>
      <c r="G1" s="394"/>
      <c r="H1" s="394"/>
    </row>
    <row r="2" spans="1:8" ht="7.15" customHeight="1">
      <c r="A2" s="299"/>
      <c r="B2" s="299"/>
      <c r="C2" s="299"/>
      <c r="D2" s="299"/>
      <c r="E2" s="299"/>
      <c r="F2" s="299"/>
      <c r="G2" s="299"/>
      <c r="H2" s="299"/>
    </row>
    <row r="3" spans="1:8" s="268" customFormat="1" ht="64.150000000000006" customHeight="1">
      <c r="A3" s="266" t="s">
        <v>53</v>
      </c>
      <c r="B3" s="266" t="s">
        <v>54</v>
      </c>
      <c r="C3" s="266" t="s">
        <v>55</v>
      </c>
      <c r="D3" s="267" t="s">
        <v>56</v>
      </c>
      <c r="E3" s="266" t="s">
        <v>57</v>
      </c>
      <c r="F3" s="266" t="s">
        <v>58</v>
      </c>
      <c r="G3" s="267" t="s">
        <v>59</v>
      </c>
      <c r="H3" s="266" t="s">
        <v>60</v>
      </c>
    </row>
    <row r="4" spans="1:8">
      <c r="A4" s="230" t="s">
        <v>61</v>
      </c>
      <c r="B4" s="193">
        <v>5437825</v>
      </c>
      <c r="C4" s="193">
        <v>1525271</v>
      </c>
      <c r="D4" s="193">
        <v>6963095</v>
      </c>
      <c r="E4" s="193">
        <v>254922</v>
      </c>
      <c r="F4" s="193">
        <v>4460</v>
      </c>
      <c r="G4" s="193">
        <v>259382</v>
      </c>
      <c r="H4" s="362">
        <f>SUM(G4,D4)</f>
        <v>7222477</v>
      </c>
    </row>
    <row r="5" spans="1:8">
      <c r="A5" s="230" t="s">
        <v>62</v>
      </c>
      <c r="B5" s="193">
        <v>7944165</v>
      </c>
      <c r="C5" s="193">
        <v>2878166</v>
      </c>
      <c r="D5" s="193">
        <v>10822331</v>
      </c>
      <c r="E5" s="193">
        <v>259104</v>
      </c>
      <c r="F5" s="193">
        <v>4533</v>
      </c>
      <c r="G5" s="193">
        <v>263636</v>
      </c>
      <c r="H5" s="362">
        <f t="shared" ref="H5:H19" si="0">SUM(G5,D5)</f>
        <v>11085967</v>
      </c>
    </row>
    <row r="6" spans="1:8">
      <c r="A6" s="230" t="s">
        <v>63</v>
      </c>
      <c r="B6" s="193">
        <v>20340913</v>
      </c>
      <c r="C6" s="193">
        <v>4767008</v>
      </c>
      <c r="D6" s="193">
        <v>25107921</v>
      </c>
      <c r="E6" s="193">
        <v>16245</v>
      </c>
      <c r="F6" s="193">
        <v>284</v>
      </c>
      <c r="G6" s="193">
        <v>16529</v>
      </c>
      <c r="H6" s="362">
        <f t="shared" si="0"/>
        <v>25124450</v>
      </c>
    </row>
    <row r="7" spans="1:8">
      <c r="A7" s="230" t="s">
        <v>64</v>
      </c>
      <c r="B7" s="193">
        <v>9902810</v>
      </c>
      <c r="C7" s="193">
        <v>6037903</v>
      </c>
      <c r="D7" s="193">
        <v>15940713</v>
      </c>
      <c r="E7" s="193">
        <v>25970</v>
      </c>
      <c r="F7" s="193">
        <v>496</v>
      </c>
      <c r="G7" s="193">
        <v>26466</v>
      </c>
      <c r="H7" s="362">
        <f t="shared" si="0"/>
        <v>15967179</v>
      </c>
    </row>
    <row r="8" spans="1:8">
      <c r="A8" s="230" t="s">
        <v>65</v>
      </c>
      <c r="B8" s="193">
        <v>3861179</v>
      </c>
      <c r="C8" s="193">
        <v>1071608</v>
      </c>
      <c r="D8" s="193">
        <v>4932786</v>
      </c>
      <c r="E8" s="193">
        <v>16245</v>
      </c>
      <c r="F8" s="193">
        <v>284</v>
      </c>
      <c r="G8" s="193">
        <v>16529</v>
      </c>
      <c r="H8" s="362">
        <f t="shared" si="0"/>
        <v>4949315</v>
      </c>
    </row>
    <row r="9" spans="1:8">
      <c r="A9" s="230" t="s">
        <v>66</v>
      </c>
      <c r="B9" s="193">
        <v>3186097</v>
      </c>
      <c r="C9" s="193">
        <v>410646</v>
      </c>
      <c r="D9" s="193">
        <v>3596743</v>
      </c>
      <c r="E9" s="193">
        <v>254536</v>
      </c>
      <c r="F9" s="193">
        <v>4453</v>
      </c>
      <c r="G9" s="193">
        <v>258989</v>
      </c>
      <c r="H9" s="362">
        <f t="shared" si="0"/>
        <v>3855732</v>
      </c>
    </row>
    <row r="10" spans="1:8">
      <c r="A10" s="230" t="s">
        <v>67</v>
      </c>
      <c r="B10" s="193">
        <v>3866340</v>
      </c>
      <c r="C10" s="193">
        <v>687645</v>
      </c>
      <c r="D10" s="193">
        <v>4553985</v>
      </c>
      <c r="E10" s="193">
        <v>254922</v>
      </c>
      <c r="F10" s="193">
        <v>4460</v>
      </c>
      <c r="G10" s="193">
        <v>259382</v>
      </c>
      <c r="H10" s="362">
        <f t="shared" si="0"/>
        <v>4813367</v>
      </c>
    </row>
    <row r="11" spans="1:8">
      <c r="A11" s="230" t="s">
        <v>68</v>
      </c>
      <c r="B11" s="193">
        <v>6800992</v>
      </c>
      <c r="C11" s="193">
        <v>1591362</v>
      </c>
      <c r="D11" s="193">
        <v>8392353</v>
      </c>
      <c r="E11" s="193">
        <v>16245</v>
      </c>
      <c r="F11" s="193">
        <v>284</v>
      </c>
      <c r="G11" s="193">
        <v>16529</v>
      </c>
      <c r="H11" s="362">
        <f t="shared" si="0"/>
        <v>8408882</v>
      </c>
    </row>
    <row r="12" spans="1:8">
      <c r="A12" s="230" t="s">
        <v>69</v>
      </c>
      <c r="B12" s="193">
        <v>4253932</v>
      </c>
      <c r="C12" s="193">
        <v>1166321</v>
      </c>
      <c r="D12" s="193">
        <v>5420253</v>
      </c>
      <c r="E12" s="193">
        <v>254922</v>
      </c>
      <c r="F12" s="193">
        <v>4460</v>
      </c>
      <c r="G12" s="193">
        <v>259382</v>
      </c>
      <c r="H12" s="362">
        <f t="shared" si="0"/>
        <v>5679635</v>
      </c>
    </row>
    <row r="13" spans="1:8">
      <c r="A13" s="230" t="s">
        <v>70</v>
      </c>
      <c r="B13" s="193">
        <v>26026686</v>
      </c>
      <c r="C13" s="193">
        <v>10402570</v>
      </c>
      <c r="D13" s="193">
        <v>36429256</v>
      </c>
      <c r="E13" s="193">
        <v>16245</v>
      </c>
      <c r="F13" s="193">
        <v>284</v>
      </c>
      <c r="G13" s="193">
        <v>16529</v>
      </c>
      <c r="H13" s="362">
        <f t="shared" si="0"/>
        <v>36445785</v>
      </c>
    </row>
    <row r="14" spans="1:8">
      <c r="A14" s="230" t="s">
        <v>71</v>
      </c>
      <c r="B14" s="193">
        <v>19980138</v>
      </c>
      <c r="C14" s="193">
        <v>5236333</v>
      </c>
      <c r="D14" s="193">
        <v>25216470</v>
      </c>
      <c r="E14" s="193">
        <v>20812</v>
      </c>
      <c r="F14" s="193">
        <v>364</v>
      </c>
      <c r="G14" s="193">
        <v>21176</v>
      </c>
      <c r="H14" s="362">
        <f t="shared" si="0"/>
        <v>25237646</v>
      </c>
    </row>
    <row r="15" spans="1:8">
      <c r="A15" s="230" t="s">
        <v>72</v>
      </c>
      <c r="B15" s="193">
        <v>8931862</v>
      </c>
      <c r="C15" s="193">
        <v>4958232</v>
      </c>
      <c r="D15" s="193">
        <v>13890094</v>
      </c>
      <c r="E15" s="193">
        <v>1440211</v>
      </c>
      <c r="F15" s="193">
        <v>8709</v>
      </c>
      <c r="G15" s="193">
        <v>1448920</v>
      </c>
      <c r="H15" s="362">
        <f t="shared" si="0"/>
        <v>15339014</v>
      </c>
    </row>
    <row r="16" spans="1:8">
      <c r="A16" s="230" t="s">
        <v>73</v>
      </c>
      <c r="B16" s="193">
        <v>3275328.5</v>
      </c>
      <c r="C16" s="193">
        <v>992107</v>
      </c>
      <c r="D16" s="193">
        <v>4267436</v>
      </c>
      <c r="E16" s="193">
        <v>16245</v>
      </c>
      <c r="F16" s="193">
        <v>284</v>
      </c>
      <c r="G16" s="193">
        <v>16529</v>
      </c>
      <c r="H16" s="362">
        <f t="shared" si="0"/>
        <v>4283965</v>
      </c>
    </row>
    <row r="17" spans="1:9">
      <c r="A17" s="230" t="s">
        <v>74</v>
      </c>
      <c r="B17" s="193">
        <v>760295.5</v>
      </c>
      <c r="C17" s="193">
        <v>843045.5</v>
      </c>
      <c r="D17" s="193">
        <v>1603340.5</v>
      </c>
      <c r="E17" s="193">
        <v>0</v>
      </c>
      <c r="F17" s="193">
        <v>0</v>
      </c>
      <c r="G17" s="193">
        <v>0</v>
      </c>
      <c r="H17" s="362">
        <f t="shared" si="0"/>
        <v>1603340.5</v>
      </c>
    </row>
    <row r="18" spans="1:9">
      <c r="A18" s="230" t="s">
        <v>75</v>
      </c>
      <c r="B18" s="193">
        <v>8310835.5</v>
      </c>
      <c r="C18" s="193">
        <v>2617250</v>
      </c>
      <c r="D18" s="193">
        <v>10928086</v>
      </c>
      <c r="E18" s="193">
        <v>0</v>
      </c>
      <c r="F18" s="193">
        <v>0</v>
      </c>
      <c r="G18" s="193">
        <v>0</v>
      </c>
      <c r="H18" s="362">
        <f t="shared" si="0"/>
        <v>10928086</v>
      </c>
    </row>
    <row r="19" spans="1:9">
      <c r="A19" s="230" t="s">
        <v>76</v>
      </c>
      <c r="B19" s="193">
        <v>10223266.5</v>
      </c>
      <c r="C19" s="193">
        <v>6206520</v>
      </c>
      <c r="D19" s="193">
        <v>16429787</v>
      </c>
      <c r="E19" s="193">
        <v>1054312.5</v>
      </c>
      <c r="F19" s="193">
        <v>0</v>
      </c>
      <c r="G19" s="193">
        <v>1054312.5</v>
      </c>
      <c r="H19" s="362">
        <f t="shared" si="0"/>
        <v>17484099.5</v>
      </c>
    </row>
    <row r="20" spans="1:9" s="180" customFormat="1" ht="15.75" thickBot="1">
      <c r="A20" s="363" t="s">
        <v>26</v>
      </c>
      <c r="B20" s="364">
        <f t="shared" ref="B20:H20" si="1">SUM(B4:B19)</f>
        <v>143102665</v>
      </c>
      <c r="C20" s="364">
        <f t="shared" si="1"/>
        <v>51391987.5</v>
      </c>
      <c r="D20" s="364">
        <f t="shared" si="1"/>
        <v>194494649.5</v>
      </c>
      <c r="E20" s="364">
        <f t="shared" si="1"/>
        <v>3900936.5</v>
      </c>
      <c r="F20" s="364">
        <f t="shared" si="1"/>
        <v>33355</v>
      </c>
      <c r="G20" s="364">
        <f t="shared" si="1"/>
        <v>3934290.5</v>
      </c>
      <c r="H20" s="364">
        <f t="shared" si="1"/>
        <v>198428940</v>
      </c>
      <c r="I20" s="248"/>
    </row>
    <row r="21" spans="1:9" ht="15.75" thickTop="1"/>
    <row r="22" spans="1:9">
      <c r="A22" s="180" t="s">
        <v>31</v>
      </c>
    </row>
    <row r="23" spans="1:9" ht="16.5" customHeight="1">
      <c r="A23" s="230" t="s">
        <v>77</v>
      </c>
      <c r="B23" s="236"/>
      <c r="C23" s="236"/>
      <c r="D23" s="236"/>
      <c r="E23" s="236"/>
      <c r="F23" s="236"/>
      <c r="G23" s="236"/>
      <c r="H23" s="236"/>
    </row>
    <row r="24" spans="1:9" ht="17.25" customHeight="1">
      <c r="A24" s="230" t="s">
        <v>78</v>
      </c>
      <c r="B24" s="236"/>
      <c r="C24" s="236"/>
      <c r="D24" s="236"/>
      <c r="E24" s="236"/>
      <c r="F24" s="236"/>
      <c r="G24" s="236"/>
      <c r="H24" s="236"/>
    </row>
    <row r="25" spans="1:9">
      <c r="A25" s="234"/>
      <c r="B25" s="236"/>
      <c r="C25" s="236"/>
      <c r="D25" s="236"/>
      <c r="E25" s="236"/>
      <c r="F25" s="236"/>
      <c r="G25" s="236"/>
      <c r="H25" s="236"/>
    </row>
    <row r="26" spans="1:9">
      <c r="A26" s="101" t="s">
        <v>79</v>
      </c>
    </row>
    <row r="27" spans="1:9" ht="26.45" customHeight="1">
      <c r="A27" s="235" t="str">
        <f>"Total: $" &amp; TEXT(H20,"#.0,,") &amp; " million (Expense: $" &amp; TEXT(D20,"#.0,,") &amp; " million, Capital: $" &amp; TEXT(G20,"#.0,,") &amp; " million)"</f>
        <v>Total: $198.4 million (Expense: $194.5 million, Capital: $3.9 million)</v>
      </c>
      <c r="B27" s="237"/>
      <c r="C27" s="237"/>
      <c r="D27" s="237"/>
    </row>
  </sheetData>
  <mergeCells count="1">
    <mergeCell ref="A1:H1"/>
  </mergeCells>
  <pageMargins left="0.25" right="0.25" top="0.75" bottom="0.75" header="0.3" footer="0.3"/>
  <pageSetup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01EA-4CB6-4DBB-B1B2-7F9C1851B46B}">
  <sheetPr>
    <tabColor rgb="FF00B0F0"/>
  </sheetPr>
  <dimension ref="A1:R22"/>
  <sheetViews>
    <sheetView topLeftCell="A16" zoomScaleNormal="100" workbookViewId="0">
      <selection activeCell="A32" sqref="A32"/>
    </sheetView>
  </sheetViews>
  <sheetFormatPr defaultColWidth="8.85546875" defaultRowHeight="15.75"/>
  <cols>
    <col min="1" max="1" width="20" style="305" customWidth="1"/>
    <col min="2" max="6" width="14.28515625" style="304" hidden="1" customWidth="1"/>
    <col min="7" max="16" width="15.85546875" style="304" customWidth="1"/>
    <col min="17" max="18" width="11.85546875" style="304" bestFit="1" customWidth="1"/>
    <col min="19" max="16384" width="8.85546875" style="304"/>
  </cols>
  <sheetData>
    <row r="1" spans="1:18" ht="18.75" customHeight="1">
      <c r="A1" s="395" t="s">
        <v>80</v>
      </c>
      <c r="B1" s="395"/>
      <c r="C1" s="395"/>
      <c r="D1" s="395"/>
      <c r="E1" s="395"/>
      <c r="F1" s="395"/>
      <c r="G1" s="395"/>
      <c r="H1" s="395"/>
    </row>
    <row r="2" spans="1:18" ht="6.6" customHeight="1">
      <c r="A2" s="312"/>
      <c r="B2" s="312"/>
      <c r="C2" s="312"/>
      <c r="D2" s="312"/>
      <c r="E2" s="312"/>
      <c r="F2" s="312"/>
      <c r="G2" s="312"/>
      <c r="H2" s="312"/>
    </row>
    <row r="3" spans="1:18" ht="15">
      <c r="A3" s="324" t="s">
        <v>81</v>
      </c>
      <c r="B3" s="324">
        <v>2009</v>
      </c>
      <c r="C3" s="324">
        <v>2010</v>
      </c>
      <c r="D3" s="324">
        <v>2011</v>
      </c>
      <c r="E3" s="324">
        <v>2012</v>
      </c>
      <c r="F3" s="324">
        <v>2013</v>
      </c>
      <c r="G3" s="324">
        <v>2014</v>
      </c>
      <c r="H3" s="324">
        <v>2015</v>
      </c>
      <c r="I3" s="324">
        <v>2016</v>
      </c>
      <c r="J3" s="324">
        <v>2017</v>
      </c>
      <c r="K3" s="324">
        <v>2018</v>
      </c>
      <c r="L3" s="324">
        <v>2019</v>
      </c>
      <c r="M3" s="324">
        <v>2020</v>
      </c>
      <c r="N3" s="324">
        <v>2021</v>
      </c>
      <c r="O3" s="324">
        <v>2022</v>
      </c>
      <c r="P3" s="324">
        <v>2023</v>
      </c>
    </row>
    <row r="4" spans="1:18" ht="15">
      <c r="A4" s="366" t="s">
        <v>82</v>
      </c>
      <c r="B4" s="367">
        <v>150749342</v>
      </c>
      <c r="C4" s="367">
        <v>155804932</v>
      </c>
      <c r="D4" s="367">
        <v>194961799</v>
      </c>
      <c r="E4" s="367">
        <v>185293580</v>
      </c>
      <c r="F4" s="367">
        <v>167695737</v>
      </c>
      <c r="G4" s="367">
        <v>165513733</v>
      </c>
      <c r="H4" s="367">
        <v>164614996</v>
      </c>
      <c r="I4" s="367">
        <v>169025826</v>
      </c>
      <c r="J4" s="367">
        <v>156727163</v>
      </c>
      <c r="K4" s="367">
        <v>157397698</v>
      </c>
      <c r="L4" s="367">
        <v>132226711</v>
      </c>
      <c r="M4" s="367">
        <v>138088715</v>
      </c>
      <c r="N4" s="367">
        <v>125291215.81</v>
      </c>
      <c r="O4" s="367">
        <v>106309508.65999998</v>
      </c>
      <c r="P4" s="367">
        <v>101638043</v>
      </c>
      <c r="Q4" s="309"/>
    </row>
    <row r="5" spans="1:18" ht="17.25">
      <c r="A5" s="366" t="s">
        <v>461</v>
      </c>
      <c r="B5" s="367"/>
      <c r="C5" s="367"/>
      <c r="D5" s="367"/>
      <c r="E5" s="367"/>
      <c r="F5" s="367"/>
      <c r="G5" s="367"/>
      <c r="H5" s="367"/>
      <c r="I5" s="367"/>
      <c r="J5" s="367"/>
      <c r="K5" s="367"/>
      <c r="L5" s="367"/>
      <c r="M5" s="367"/>
      <c r="N5" s="367"/>
      <c r="O5" s="367"/>
      <c r="P5" s="367">
        <v>14683588</v>
      </c>
      <c r="Q5" s="309"/>
    </row>
    <row r="6" spans="1:18" ht="17.25">
      <c r="A6" s="366" t="s">
        <v>462</v>
      </c>
      <c r="B6" s="367">
        <v>54630439</v>
      </c>
      <c r="C6" s="367">
        <v>83781069</v>
      </c>
      <c r="D6" s="367">
        <v>116253098</v>
      </c>
      <c r="E6" s="367">
        <v>121116193</v>
      </c>
      <c r="F6" s="367">
        <v>123406157</v>
      </c>
      <c r="G6" s="367">
        <v>103620376</v>
      </c>
      <c r="H6" s="367">
        <v>114935554</v>
      </c>
      <c r="I6" s="367">
        <v>105146351</v>
      </c>
      <c r="J6" s="367">
        <v>103230372</v>
      </c>
      <c r="K6" s="367">
        <v>121302394</v>
      </c>
      <c r="L6" s="367">
        <v>118626191</v>
      </c>
      <c r="M6" s="367">
        <v>128331994</v>
      </c>
      <c r="N6" s="367">
        <v>157717130.22999993</v>
      </c>
      <c r="O6" s="367">
        <v>144780701.69</v>
      </c>
      <c r="P6" s="367">
        <v>144372363.8000001</v>
      </c>
    </row>
    <row r="7" spans="1:18" ht="17.25">
      <c r="A7" s="366" t="s">
        <v>463</v>
      </c>
      <c r="B7" s="367"/>
      <c r="C7" s="367"/>
      <c r="D7" s="367"/>
      <c r="E7" s="367"/>
      <c r="F7" s="367"/>
      <c r="G7" s="367"/>
      <c r="H7" s="367"/>
      <c r="I7" s="367"/>
      <c r="J7" s="367"/>
      <c r="K7" s="367">
        <v>10367580</v>
      </c>
      <c r="L7" s="367">
        <v>11607301</v>
      </c>
      <c r="M7" s="367">
        <v>11601030</v>
      </c>
      <c r="N7" s="367">
        <v>12327352</v>
      </c>
      <c r="O7" s="367">
        <v>14614137</v>
      </c>
      <c r="P7" s="367">
        <v>14782774</v>
      </c>
      <c r="R7" s="309"/>
    </row>
    <row r="8" spans="1:18" ht="17.25">
      <c r="A8" s="366" t="s">
        <v>464</v>
      </c>
      <c r="B8" s="367"/>
      <c r="C8" s="367"/>
      <c r="D8" s="367"/>
      <c r="E8" s="367"/>
      <c r="F8" s="367"/>
      <c r="G8" s="367"/>
      <c r="H8" s="367"/>
      <c r="I8" s="367"/>
      <c r="J8" s="367"/>
      <c r="K8" s="367"/>
      <c r="L8" s="367"/>
      <c r="M8" s="367"/>
      <c r="N8" s="367"/>
      <c r="O8" s="367"/>
      <c r="P8" s="367">
        <v>24499</v>
      </c>
    </row>
    <row r="9" spans="1:18" ht="18" thickBot="1">
      <c r="A9" s="365" t="s">
        <v>460</v>
      </c>
      <c r="B9" s="331">
        <f t="shared" ref="B9:P9" si="0">SUM(B4:B8)</f>
        <v>205379781</v>
      </c>
      <c r="C9" s="331">
        <f t="shared" si="0"/>
        <v>239586001</v>
      </c>
      <c r="D9" s="331">
        <f t="shared" si="0"/>
        <v>311214897</v>
      </c>
      <c r="E9" s="331">
        <f t="shared" si="0"/>
        <v>306409773</v>
      </c>
      <c r="F9" s="331">
        <f t="shared" si="0"/>
        <v>291101894</v>
      </c>
      <c r="G9" s="331">
        <f t="shared" si="0"/>
        <v>269134109</v>
      </c>
      <c r="H9" s="331">
        <f t="shared" si="0"/>
        <v>279550550</v>
      </c>
      <c r="I9" s="331">
        <f t="shared" si="0"/>
        <v>274172177</v>
      </c>
      <c r="J9" s="331">
        <f t="shared" si="0"/>
        <v>259957535</v>
      </c>
      <c r="K9" s="331">
        <f t="shared" si="0"/>
        <v>289067672</v>
      </c>
      <c r="L9" s="331">
        <f t="shared" si="0"/>
        <v>262460203</v>
      </c>
      <c r="M9" s="331">
        <f t="shared" si="0"/>
        <v>278021739</v>
      </c>
      <c r="N9" s="331">
        <f t="shared" si="0"/>
        <v>295335698.03999996</v>
      </c>
      <c r="O9" s="331">
        <f t="shared" si="0"/>
        <v>265704347.34999996</v>
      </c>
      <c r="P9" s="331">
        <f t="shared" si="0"/>
        <v>275501267.80000007</v>
      </c>
    </row>
    <row r="10" spans="1:18" ht="16.5" thickTop="1">
      <c r="B10" s="309"/>
    </row>
    <row r="11" spans="1:18">
      <c r="A11" s="308" t="s">
        <v>31</v>
      </c>
    </row>
    <row r="12" spans="1:18">
      <c r="A12" s="305" t="s">
        <v>83</v>
      </c>
    </row>
    <row r="13" spans="1:18">
      <c r="A13" s="307" t="s">
        <v>84</v>
      </c>
    </row>
    <row r="14" spans="1:18">
      <c r="A14" s="305" t="s">
        <v>85</v>
      </c>
    </row>
    <row r="15" spans="1:18">
      <c r="A15" s="307" t="s">
        <v>86</v>
      </c>
    </row>
    <row r="16" spans="1:18">
      <c r="A16" s="305" t="s">
        <v>87</v>
      </c>
    </row>
    <row r="18" spans="1:7">
      <c r="A18" s="305" t="s">
        <v>88</v>
      </c>
      <c r="G18" s="306">
        <f>P4</f>
        <v>101638043</v>
      </c>
    </row>
    <row r="19" spans="1:7">
      <c r="A19" s="305" t="s">
        <v>89</v>
      </c>
      <c r="G19" s="306">
        <f>P5</f>
        <v>14683588</v>
      </c>
    </row>
    <row r="20" spans="1:7">
      <c r="A20" s="305" t="s">
        <v>90</v>
      </c>
      <c r="G20" s="306">
        <f>P6</f>
        <v>144372363.8000001</v>
      </c>
    </row>
    <row r="21" spans="1:7">
      <c r="A21" s="305" t="s">
        <v>91</v>
      </c>
      <c r="G21" s="306">
        <f>P7</f>
        <v>14782774</v>
      </c>
    </row>
    <row r="22" spans="1:7">
      <c r="A22" s="305" t="s">
        <v>92</v>
      </c>
      <c r="G22" s="306">
        <f>P8</f>
        <v>24499</v>
      </c>
    </row>
  </sheetData>
  <mergeCells count="1">
    <mergeCell ref="A1:H1"/>
  </mergeCells>
  <pageMargins left="0.7" right="0.7" top="0.75" bottom="0.75" header="0.3" footer="0.3"/>
  <pageSetup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W23"/>
  <sheetViews>
    <sheetView zoomScaleNormal="100" workbookViewId="0">
      <pane ySplit="3" topLeftCell="A18" activePane="bottomLeft" state="frozen"/>
      <selection pane="bottomLeft" activeCell="Q34" sqref="Q34"/>
    </sheetView>
  </sheetViews>
  <sheetFormatPr defaultColWidth="9.140625" defaultRowHeight="12.75"/>
  <cols>
    <col min="1" max="1" width="34" style="127" customWidth="1"/>
    <col min="2" max="2" width="15.42578125" style="133" hidden="1" customWidth="1"/>
    <col min="3" max="3" width="15.42578125" style="127" hidden="1" customWidth="1"/>
    <col min="4" max="4" width="15.42578125" style="134" hidden="1" customWidth="1"/>
    <col min="5" max="5" width="15.42578125" style="127" hidden="1" customWidth="1"/>
    <col min="6" max="8" width="14.7109375" style="127" hidden="1" customWidth="1"/>
    <col min="9" max="18" width="15.28515625" style="127" customWidth="1"/>
    <col min="19" max="19" width="10.42578125" style="127" bestFit="1" customWidth="1"/>
    <col min="20" max="22" width="9.140625" style="127"/>
    <col min="23" max="23" width="10.5703125" style="127" bestFit="1" customWidth="1"/>
    <col min="24" max="16384" width="9.140625" style="127"/>
  </cols>
  <sheetData>
    <row r="1" spans="1:23" s="117" customFormat="1" ht="18.75">
      <c r="A1" s="396" t="s">
        <v>104</v>
      </c>
      <c r="B1" s="396"/>
      <c r="C1" s="396"/>
      <c r="D1" s="396"/>
      <c r="E1" s="396"/>
      <c r="F1" s="396"/>
      <c r="G1" s="396"/>
      <c r="H1" s="396"/>
      <c r="I1" s="396"/>
      <c r="J1" s="396"/>
      <c r="K1" s="396"/>
      <c r="L1" s="396"/>
    </row>
    <row r="2" spans="1:23" s="117" customFormat="1" ht="6.6" customHeight="1">
      <c r="A2" s="300"/>
      <c r="B2" s="300"/>
      <c r="C2" s="300"/>
      <c r="D2" s="300"/>
      <c r="E2" s="300"/>
      <c r="F2" s="300"/>
      <c r="G2" s="300"/>
      <c r="H2" s="300"/>
      <c r="I2" s="300"/>
      <c r="J2" s="300"/>
      <c r="K2" s="300"/>
      <c r="L2" s="300"/>
    </row>
    <row r="3" spans="1:23" s="118" customFormat="1" ht="20.25" customHeight="1">
      <c r="A3" s="325" t="s">
        <v>448</v>
      </c>
      <c r="B3" s="325">
        <v>2007</v>
      </c>
      <c r="C3" s="325">
        <v>2008</v>
      </c>
      <c r="D3" s="325">
        <v>2009</v>
      </c>
      <c r="E3" s="325">
        <v>2010</v>
      </c>
      <c r="F3" s="325">
        <v>2011</v>
      </c>
      <c r="G3" s="325">
        <v>2012</v>
      </c>
      <c r="H3" s="325">
        <v>2013</v>
      </c>
      <c r="I3" s="325">
        <v>2014</v>
      </c>
      <c r="J3" s="325">
        <v>2015</v>
      </c>
      <c r="K3" s="325">
        <v>2016</v>
      </c>
      <c r="L3" s="325">
        <v>2017</v>
      </c>
      <c r="M3" s="325">
        <v>2018</v>
      </c>
      <c r="N3" s="325">
        <v>2019</v>
      </c>
      <c r="O3" s="325">
        <v>2020</v>
      </c>
      <c r="P3" s="325">
        <v>2021</v>
      </c>
      <c r="Q3" s="326">
        <v>2022</v>
      </c>
      <c r="R3" s="325">
        <v>2023</v>
      </c>
      <c r="S3" s="139" t="s">
        <v>105</v>
      </c>
      <c r="T3" s="139" t="s">
        <v>106</v>
      </c>
    </row>
    <row r="4" spans="1:23" s="117" customFormat="1" ht="15.75">
      <c r="A4" s="119" t="s">
        <v>107</v>
      </c>
      <c r="B4" s="120">
        <v>7393716.5499999467</v>
      </c>
      <c r="C4" s="120">
        <v>15227116</v>
      </c>
      <c r="D4" s="120">
        <v>18618170</v>
      </c>
      <c r="E4" s="120">
        <v>22462594.310000002</v>
      </c>
      <c r="F4" s="120">
        <v>25185796</v>
      </c>
      <c r="G4" s="120">
        <v>28135259</v>
      </c>
      <c r="H4" s="120">
        <v>30074159.880000003</v>
      </c>
      <c r="I4" s="120">
        <v>13294304.619999999</v>
      </c>
      <c r="J4" s="120">
        <v>13500244.51</v>
      </c>
      <c r="K4" s="120">
        <v>13778450</v>
      </c>
      <c r="L4" s="120">
        <v>13866904.550000001</v>
      </c>
      <c r="M4" s="120">
        <v>12490178</v>
      </c>
      <c r="N4" s="120">
        <v>11396071</v>
      </c>
      <c r="O4" s="124">
        <v>11440413</v>
      </c>
      <c r="P4" s="124">
        <v>11096346</v>
      </c>
      <c r="Q4" s="124">
        <v>12068470.839999996</v>
      </c>
      <c r="R4" s="124">
        <v>14938781</v>
      </c>
      <c r="S4" s="140">
        <f t="shared" ref="S4:S14" si="0">R4</f>
        <v>14938781</v>
      </c>
      <c r="T4" s="117" t="s">
        <v>107</v>
      </c>
    </row>
    <row r="5" spans="1:23" s="265" customFormat="1" ht="15.75">
      <c r="A5" s="255" t="s">
        <v>89</v>
      </c>
      <c r="B5" s="263"/>
      <c r="C5" s="263"/>
      <c r="D5" s="263"/>
      <c r="E5" s="263"/>
      <c r="F5" s="263"/>
      <c r="G5" s="263"/>
      <c r="H5" s="263"/>
      <c r="I5" s="263">
        <v>14616141.960000001</v>
      </c>
      <c r="J5" s="263">
        <v>14404354.34</v>
      </c>
      <c r="K5" s="263">
        <v>15213335</v>
      </c>
      <c r="L5" s="263">
        <v>14542930.67</v>
      </c>
      <c r="M5" s="263">
        <v>11036776</v>
      </c>
      <c r="N5" s="263">
        <v>11677755</v>
      </c>
      <c r="O5" s="253">
        <v>11642926</v>
      </c>
      <c r="P5" s="253">
        <v>11906296</v>
      </c>
      <c r="Q5" s="253">
        <v>12211034.489999998</v>
      </c>
      <c r="R5" s="253">
        <v>11136472</v>
      </c>
      <c r="S5" s="264">
        <f t="shared" si="0"/>
        <v>11136472</v>
      </c>
      <c r="T5" s="265" t="s">
        <v>89</v>
      </c>
    </row>
    <row r="6" spans="1:23" s="117" customFormat="1" ht="15.75">
      <c r="A6" s="119" t="s">
        <v>98</v>
      </c>
      <c r="B6" s="120">
        <v>206545.32</v>
      </c>
      <c r="C6" s="120">
        <v>2803385</v>
      </c>
      <c r="D6" s="120">
        <v>3964851</v>
      </c>
      <c r="E6" s="120">
        <v>4199379.4000000004</v>
      </c>
      <c r="F6" s="124">
        <v>4319007</v>
      </c>
      <c r="G6" s="124">
        <v>4130748</v>
      </c>
      <c r="H6" s="124">
        <v>3980350.71</v>
      </c>
      <c r="I6" s="124">
        <v>4244806.68</v>
      </c>
      <c r="J6" s="124">
        <v>4077673.9</v>
      </c>
      <c r="K6" s="124">
        <v>7152515</v>
      </c>
      <c r="L6" s="124">
        <v>6798515.7999999998</v>
      </c>
      <c r="M6" s="124">
        <v>5980713</v>
      </c>
      <c r="N6" s="124">
        <v>4792926</v>
      </c>
      <c r="O6" s="124">
        <v>4000012</v>
      </c>
      <c r="P6" s="124">
        <v>5141190.7600000007</v>
      </c>
      <c r="Q6" s="124">
        <v>4199394.21</v>
      </c>
      <c r="R6" s="124">
        <v>4586410</v>
      </c>
      <c r="S6" s="140">
        <f t="shared" si="0"/>
        <v>4586410</v>
      </c>
      <c r="T6" s="117" t="s">
        <v>98</v>
      </c>
    </row>
    <row r="7" spans="1:23" s="117" customFormat="1" ht="15.75">
      <c r="A7" s="119" t="s">
        <v>108</v>
      </c>
      <c r="B7" s="120">
        <v>65391134.799999997</v>
      </c>
      <c r="C7" s="120">
        <v>60793513</v>
      </c>
      <c r="D7" s="120">
        <v>76781454</v>
      </c>
      <c r="E7" s="120">
        <v>80386908.619999975</v>
      </c>
      <c r="F7" s="124">
        <v>123373947</v>
      </c>
      <c r="G7" s="124">
        <v>122609228</v>
      </c>
      <c r="H7" s="124">
        <v>118831308.82000001</v>
      </c>
      <c r="I7" s="124">
        <v>102422790.40000001</v>
      </c>
      <c r="J7" s="124">
        <v>124435134.92</v>
      </c>
      <c r="K7" s="124">
        <v>117933009</v>
      </c>
      <c r="L7" s="124">
        <v>98185616.640000001</v>
      </c>
      <c r="M7" s="124">
        <v>123250425</v>
      </c>
      <c r="N7" s="124">
        <v>95407540</v>
      </c>
      <c r="O7" s="124">
        <v>102910269</v>
      </c>
      <c r="P7" s="124">
        <v>122044125.41000001</v>
      </c>
      <c r="Q7" s="124">
        <v>108378570.29000002</v>
      </c>
      <c r="R7" s="124">
        <v>108188920</v>
      </c>
      <c r="S7" s="140">
        <f t="shared" si="0"/>
        <v>108188920</v>
      </c>
      <c r="T7" s="117" t="s">
        <v>108</v>
      </c>
    </row>
    <row r="8" spans="1:23" s="117" customFormat="1" ht="15.75">
      <c r="A8" s="119" t="s">
        <v>101</v>
      </c>
      <c r="B8" s="120">
        <v>447384.8</v>
      </c>
      <c r="C8" s="120">
        <v>3674945</v>
      </c>
      <c r="D8" s="120">
        <v>3417255</v>
      </c>
      <c r="E8" s="120">
        <v>3241565.96</v>
      </c>
      <c r="F8" s="124">
        <v>3599302</v>
      </c>
      <c r="G8" s="124">
        <v>4429624</v>
      </c>
      <c r="H8" s="124">
        <v>4077995.11</v>
      </c>
      <c r="I8" s="124">
        <v>4062872.09</v>
      </c>
      <c r="J8" s="124">
        <v>4248774.49</v>
      </c>
      <c r="K8" s="124">
        <v>4206148</v>
      </c>
      <c r="L8" s="124">
        <v>4321384.6500000004</v>
      </c>
      <c r="M8" s="124">
        <v>6599734</v>
      </c>
      <c r="N8" s="124">
        <v>4345080</v>
      </c>
      <c r="O8" s="124">
        <v>4367674</v>
      </c>
      <c r="P8" s="124">
        <v>5246418.55</v>
      </c>
      <c r="Q8" s="124">
        <v>4732903.5299999984</v>
      </c>
      <c r="R8" s="124">
        <v>4969773</v>
      </c>
      <c r="S8" s="140">
        <f t="shared" si="0"/>
        <v>4969773</v>
      </c>
      <c r="T8" s="117" t="s">
        <v>101</v>
      </c>
    </row>
    <row r="9" spans="1:23" s="117" customFormat="1" ht="15.75">
      <c r="A9" s="119" t="s">
        <v>109</v>
      </c>
      <c r="B9" s="120">
        <v>36296239.659999982</v>
      </c>
      <c r="C9" s="120">
        <v>25638528</v>
      </c>
      <c r="D9" s="120">
        <v>28175648</v>
      </c>
      <c r="E9" s="120">
        <v>45271831.170000017</v>
      </c>
      <c r="F9" s="124">
        <v>61846889</v>
      </c>
      <c r="G9" s="124">
        <v>53165835</v>
      </c>
      <c r="H9" s="124">
        <v>50024766.200000003</v>
      </c>
      <c r="I9" s="124">
        <v>45146278.850000001</v>
      </c>
      <c r="J9" s="137">
        <v>32202008.149999999</v>
      </c>
      <c r="K9" s="124">
        <v>31490426</v>
      </c>
      <c r="L9" s="137">
        <v>34872455.259999998</v>
      </c>
      <c r="M9" s="137">
        <v>36978108</v>
      </c>
      <c r="N9" s="137">
        <v>41775457</v>
      </c>
      <c r="O9" s="124">
        <v>55046556</v>
      </c>
      <c r="P9" s="124">
        <v>46496391.919999987</v>
      </c>
      <c r="Q9" s="124">
        <v>32965520.000000004</v>
      </c>
      <c r="R9" s="124">
        <v>35565449</v>
      </c>
      <c r="S9" s="140">
        <f t="shared" si="0"/>
        <v>35565449</v>
      </c>
      <c r="T9" s="117" t="s">
        <v>109</v>
      </c>
      <c r="W9" s="272"/>
    </row>
    <row r="10" spans="1:23" s="117" customFormat="1" ht="15.75">
      <c r="A10" s="119" t="s">
        <v>103</v>
      </c>
      <c r="B10" s="120"/>
      <c r="C10" s="120">
        <v>1119159</v>
      </c>
      <c r="D10" s="120">
        <v>705064</v>
      </c>
      <c r="E10" s="120">
        <v>656356.34</v>
      </c>
      <c r="F10" s="124">
        <v>805250</v>
      </c>
      <c r="G10" s="124">
        <v>853122</v>
      </c>
      <c r="H10" s="124">
        <v>750779.54</v>
      </c>
      <c r="I10" s="124">
        <v>883679.1</v>
      </c>
      <c r="J10" s="124">
        <v>865989.83</v>
      </c>
      <c r="K10" s="124">
        <v>800717</v>
      </c>
      <c r="L10" s="124">
        <v>1007595</v>
      </c>
      <c r="M10" s="124">
        <v>939310</v>
      </c>
      <c r="N10" s="124">
        <v>921482</v>
      </c>
      <c r="O10" s="124">
        <v>1078454</v>
      </c>
      <c r="P10" s="124">
        <v>937863.16</v>
      </c>
      <c r="Q10" s="124">
        <v>1005666.6100000001</v>
      </c>
      <c r="R10" s="124">
        <v>1202321</v>
      </c>
      <c r="S10" s="140">
        <f t="shared" si="0"/>
        <v>1202321</v>
      </c>
      <c r="T10" s="117" t="s">
        <v>103</v>
      </c>
    </row>
    <row r="11" spans="1:23" s="117" customFormat="1" ht="15.75">
      <c r="A11" s="119" t="s">
        <v>100</v>
      </c>
      <c r="B11" s="120"/>
      <c r="C11" s="120">
        <v>3208172</v>
      </c>
      <c r="D11" s="120">
        <v>3284130</v>
      </c>
      <c r="E11" s="120">
        <v>3549111.76</v>
      </c>
      <c r="F11" s="124">
        <v>2983190</v>
      </c>
      <c r="G11" s="124">
        <v>3558732</v>
      </c>
      <c r="H11" s="124">
        <v>3309063.57</v>
      </c>
      <c r="I11" s="124">
        <v>3879435.13</v>
      </c>
      <c r="J11" s="124">
        <v>3614166.46</v>
      </c>
      <c r="K11" s="124">
        <v>4251762</v>
      </c>
      <c r="L11" s="124">
        <v>4211395.18</v>
      </c>
      <c r="M11" s="124">
        <v>3392431</v>
      </c>
      <c r="N11" s="124">
        <v>5301185</v>
      </c>
      <c r="O11" s="124">
        <v>3733535</v>
      </c>
      <c r="P11" s="124">
        <v>4087548.31</v>
      </c>
      <c r="Q11" s="124">
        <v>5255244.1399999997</v>
      </c>
      <c r="R11" s="124">
        <v>5052743</v>
      </c>
      <c r="S11" s="140">
        <f t="shared" si="0"/>
        <v>5052743</v>
      </c>
      <c r="T11" s="117" t="s">
        <v>100</v>
      </c>
      <c r="W11" s="272"/>
    </row>
    <row r="12" spans="1:23" s="117" customFormat="1" ht="15.75">
      <c r="A12" s="119" t="s">
        <v>110</v>
      </c>
      <c r="B12" s="120"/>
      <c r="C12" s="120">
        <v>61948189</v>
      </c>
      <c r="D12" s="120">
        <v>70325233</v>
      </c>
      <c r="E12" s="120">
        <v>79820205.509999946</v>
      </c>
      <c r="F12" s="124">
        <v>89101514</v>
      </c>
      <c r="G12" s="124">
        <v>89527224</v>
      </c>
      <c r="H12" s="124">
        <v>80053468.640000001</v>
      </c>
      <c r="I12" s="124">
        <v>80583800.829999998</v>
      </c>
      <c r="J12" s="124">
        <v>82202202.650000006</v>
      </c>
      <c r="K12" s="124">
        <v>79345812</v>
      </c>
      <c r="L12" s="124">
        <v>82150738.269999996</v>
      </c>
      <c r="M12" s="124">
        <v>78032415</v>
      </c>
      <c r="N12" s="124">
        <v>75235405</v>
      </c>
      <c r="O12" s="124">
        <v>72201118</v>
      </c>
      <c r="P12" s="124">
        <v>76050145.24999997</v>
      </c>
      <c r="Q12" s="124">
        <v>70273406.24000001</v>
      </c>
      <c r="R12" s="124">
        <v>75077625</v>
      </c>
      <c r="S12" s="140">
        <f t="shared" si="0"/>
        <v>75077625</v>
      </c>
      <c r="T12" s="117" t="s">
        <v>110</v>
      </c>
      <c r="W12" s="272"/>
    </row>
    <row r="13" spans="1:23" s="117" customFormat="1" ht="15.75">
      <c r="A13" s="119" t="s">
        <v>91</v>
      </c>
      <c r="B13" s="120"/>
      <c r="C13" s="120"/>
      <c r="D13" s="120"/>
      <c r="E13" s="120"/>
      <c r="F13" s="124"/>
      <c r="G13" s="124"/>
      <c r="H13" s="124"/>
      <c r="I13" s="124"/>
      <c r="J13" s="124"/>
      <c r="K13" s="124"/>
      <c r="L13" s="124"/>
      <c r="M13" s="124">
        <v>10367580</v>
      </c>
      <c r="N13" s="124">
        <v>11607301</v>
      </c>
      <c r="O13" s="124">
        <v>11601030</v>
      </c>
      <c r="P13" s="124">
        <v>12327352</v>
      </c>
      <c r="Q13" s="124">
        <v>14614137</v>
      </c>
      <c r="R13" s="124">
        <v>14782774</v>
      </c>
      <c r="S13" s="140">
        <f t="shared" si="0"/>
        <v>14782774</v>
      </c>
      <c r="T13" s="117" t="s">
        <v>91</v>
      </c>
    </row>
    <row r="14" spans="1:23" s="117" customFormat="1" ht="15.75">
      <c r="A14" s="138" t="s">
        <v>22</v>
      </c>
      <c r="B14" s="120"/>
      <c r="C14" s="120"/>
      <c r="D14" s="120"/>
      <c r="E14" s="120"/>
      <c r="F14" s="124"/>
      <c r="G14" s="124"/>
      <c r="H14" s="124"/>
      <c r="I14" s="124"/>
      <c r="J14" s="124"/>
      <c r="K14" s="124"/>
      <c r="L14" s="124"/>
      <c r="M14" s="124">
        <v>304457</v>
      </c>
      <c r="N14" s="124">
        <v>254958</v>
      </c>
      <c r="O14" s="124">
        <v>213881</v>
      </c>
      <c r="P14" s="124">
        <v>179587</v>
      </c>
      <c r="Q14" s="124">
        <v>0</v>
      </c>
      <c r="R14" s="124">
        <v>0</v>
      </c>
      <c r="S14" s="140">
        <f t="shared" si="0"/>
        <v>0</v>
      </c>
      <c r="T14" s="117" t="s">
        <v>22</v>
      </c>
    </row>
    <row r="15" spans="1:23" s="123" customFormat="1" ht="18" thickBot="1">
      <c r="A15" s="330" t="s">
        <v>465</v>
      </c>
      <c r="B15" s="331">
        <f t="shared" ref="B15:E15" si="1">SUM(B4:B14)</f>
        <v>109735021.12999992</v>
      </c>
      <c r="C15" s="331">
        <f t="shared" si="1"/>
        <v>174413007</v>
      </c>
      <c r="D15" s="331">
        <f t="shared" si="1"/>
        <v>205271805</v>
      </c>
      <c r="E15" s="331">
        <f t="shared" si="1"/>
        <v>239587953.06999993</v>
      </c>
      <c r="F15" s="331">
        <f>SUM(F4:F14)</f>
        <v>311214895</v>
      </c>
      <c r="G15" s="331">
        <f t="shared" ref="G15:P15" si="2">SUM(G4:G14)</f>
        <v>306409772</v>
      </c>
      <c r="H15" s="331">
        <f t="shared" si="2"/>
        <v>291101892.47000003</v>
      </c>
      <c r="I15" s="331">
        <f t="shared" si="2"/>
        <v>269134109.65999997</v>
      </c>
      <c r="J15" s="331">
        <f t="shared" si="2"/>
        <v>279550549.25000006</v>
      </c>
      <c r="K15" s="331">
        <f t="shared" si="2"/>
        <v>274172174</v>
      </c>
      <c r="L15" s="331">
        <f t="shared" si="2"/>
        <v>259957536.01999998</v>
      </c>
      <c r="M15" s="331">
        <f t="shared" ref="M15:O15" si="3">SUM(M4:M14)</f>
        <v>289372127</v>
      </c>
      <c r="N15" s="331">
        <f t="shared" si="3"/>
        <v>262715160</v>
      </c>
      <c r="O15" s="331">
        <f t="shared" si="3"/>
        <v>278235868</v>
      </c>
      <c r="P15" s="331">
        <f t="shared" si="2"/>
        <v>295513264.36000001</v>
      </c>
      <c r="Q15" s="368">
        <f>SUM(Q4:Q14)</f>
        <v>265704347.35000002</v>
      </c>
      <c r="R15" s="368">
        <f>SUM(R4:R14)</f>
        <v>275501268</v>
      </c>
    </row>
    <row r="16" spans="1:23" s="117" customFormat="1" ht="16.5" thickTop="1">
      <c r="A16" s="119"/>
      <c r="B16" s="124"/>
      <c r="C16" s="119"/>
      <c r="D16" s="124"/>
      <c r="E16" s="119"/>
      <c r="F16" s="119"/>
    </row>
    <row r="17" spans="1:18" ht="15.75">
      <c r="A17" s="135" t="s">
        <v>31</v>
      </c>
      <c r="B17" s="126"/>
      <c r="C17" s="125"/>
      <c r="D17" s="126"/>
      <c r="E17" s="125"/>
      <c r="F17" s="125"/>
    </row>
    <row r="18" spans="1:18" ht="47.25" customHeight="1">
      <c r="A18" s="398" t="s">
        <v>111</v>
      </c>
      <c r="B18" s="398"/>
      <c r="C18" s="398"/>
      <c r="D18" s="398"/>
      <c r="E18" s="398"/>
      <c r="F18" s="398"/>
      <c r="G18" s="398"/>
      <c r="H18" s="398"/>
      <c r="I18" s="398"/>
      <c r="J18" s="398"/>
      <c r="K18" s="398"/>
      <c r="L18" s="398"/>
      <c r="M18" s="398"/>
      <c r="N18" s="398"/>
      <c r="O18" s="398"/>
      <c r="P18" s="398"/>
      <c r="Q18" s="398"/>
      <c r="R18" s="398"/>
    </row>
    <row r="19" spans="1:18" ht="15.6" customHeight="1">
      <c r="A19" s="397" t="s">
        <v>112</v>
      </c>
      <c r="B19" s="397"/>
      <c r="C19" s="397"/>
      <c r="D19" s="397"/>
      <c r="E19" s="397"/>
      <c r="F19" s="397"/>
      <c r="G19" s="397"/>
      <c r="H19" s="397"/>
      <c r="I19" s="397"/>
      <c r="J19" s="397"/>
      <c r="K19" s="397"/>
      <c r="L19" s="397"/>
      <c r="M19" s="397"/>
      <c r="N19" s="397"/>
      <c r="O19" s="397"/>
      <c r="P19" s="397"/>
      <c r="Q19" s="397"/>
      <c r="R19" s="397"/>
    </row>
    <row r="20" spans="1:18" ht="17.25" customHeight="1">
      <c r="A20" s="397"/>
      <c r="B20" s="397"/>
      <c r="C20" s="397"/>
      <c r="D20" s="397"/>
      <c r="E20" s="397"/>
      <c r="F20" s="397"/>
      <c r="G20" s="397"/>
      <c r="H20" s="397"/>
      <c r="I20" s="397"/>
      <c r="J20" s="397"/>
      <c r="K20" s="397"/>
      <c r="L20" s="397"/>
      <c r="M20" s="397"/>
      <c r="N20" s="397"/>
      <c r="O20" s="397"/>
      <c r="P20" s="397"/>
      <c r="Q20" s="301"/>
      <c r="R20" s="301"/>
    </row>
    <row r="21" spans="1:18" ht="15.75">
      <c r="A21" s="129"/>
      <c r="B21" s="129"/>
      <c r="C21" s="129"/>
      <c r="D21" s="129"/>
      <c r="E21" s="129"/>
      <c r="F21" s="129"/>
      <c r="G21" s="129"/>
      <c r="H21" s="129"/>
      <c r="I21" s="129"/>
      <c r="J21" s="129"/>
      <c r="K21" s="129"/>
      <c r="L21" s="129"/>
      <c r="M21" s="129"/>
      <c r="N21" s="129"/>
    </row>
    <row r="22" spans="1:18" ht="15.75">
      <c r="A22" s="130"/>
      <c r="B22" s="131" t="str">
        <f>SUBSTITUTE(subtitle,", not included","")</f>
        <v/>
      </c>
      <c r="C22" s="130"/>
      <c r="D22" s="130"/>
      <c r="E22" s="130"/>
      <c r="F22" s="130"/>
      <c r="G22" s="130"/>
      <c r="H22" s="130"/>
      <c r="I22" s="130"/>
      <c r="J22" s="130"/>
      <c r="K22" s="130"/>
      <c r="L22" s="130"/>
    </row>
    <row r="23" spans="1:18">
      <c r="A23" s="132"/>
    </row>
  </sheetData>
  <mergeCells count="4">
    <mergeCell ref="A1:L1"/>
    <mergeCell ref="A20:P20"/>
    <mergeCell ref="A18:R18"/>
    <mergeCell ref="A19:R19"/>
  </mergeCells>
  <pageMargins left="0.41" right="0.39" top="0.55000000000000004" bottom="0.27" header="0.16" footer="0.16"/>
  <pageSetup scale="56" orientation="landscape" r:id="rId1"/>
  <headerFooter alignWithMargins="0"/>
  <ignoredErrors>
    <ignoredError sqref="I15:R15"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S13"/>
  <sheetViews>
    <sheetView zoomScaleNormal="100" workbookViewId="0">
      <pane ySplit="3" topLeftCell="A4" activePane="bottomLeft" state="frozen"/>
      <selection pane="bottomLeft" activeCell="J18" sqref="J18"/>
    </sheetView>
  </sheetViews>
  <sheetFormatPr defaultColWidth="9.140625" defaultRowHeight="12.75"/>
  <cols>
    <col min="1" max="1" width="27.5703125" style="127" customWidth="1"/>
    <col min="2" max="2" width="14.5703125" style="133" hidden="1" customWidth="1"/>
    <col min="3" max="3" width="13.42578125" style="127" hidden="1" customWidth="1"/>
    <col min="4" max="4" width="13.42578125" style="134" hidden="1" customWidth="1"/>
    <col min="5" max="8" width="13.42578125" style="127" hidden="1" customWidth="1"/>
    <col min="9" max="18" width="14.5703125" style="127" customWidth="1"/>
    <col min="19" max="19" width="13.28515625" style="127" customWidth="1"/>
    <col min="20" max="20" width="9.140625" style="127"/>
    <col min="21" max="21" width="10" style="127" bestFit="1" customWidth="1"/>
    <col min="22" max="16384" width="9.140625" style="127"/>
  </cols>
  <sheetData>
    <row r="1" spans="1:19" s="117" customFormat="1" ht="18.75">
      <c r="A1" s="243" t="s">
        <v>113</v>
      </c>
      <c r="B1" s="116"/>
      <c r="C1" s="116"/>
      <c r="D1" s="116"/>
      <c r="E1" s="116"/>
      <c r="F1" s="116"/>
      <c r="G1" s="116"/>
      <c r="H1" s="116"/>
      <c r="I1" s="116"/>
      <c r="J1" s="116"/>
      <c r="K1" s="116"/>
      <c r="L1" s="116"/>
      <c r="M1" s="116"/>
      <c r="N1" s="116"/>
    </row>
    <row r="2" spans="1:19" s="117" customFormat="1" ht="6" customHeight="1">
      <c r="A2" s="243"/>
      <c r="B2" s="116"/>
      <c r="C2" s="116"/>
      <c r="D2" s="116"/>
      <c r="E2" s="116"/>
      <c r="F2" s="116"/>
      <c r="G2" s="116"/>
      <c r="H2" s="116"/>
      <c r="I2" s="116"/>
      <c r="J2" s="116"/>
      <c r="K2" s="116"/>
      <c r="L2" s="116"/>
      <c r="M2" s="116"/>
      <c r="N2" s="116"/>
    </row>
    <row r="3" spans="1:19" s="118" customFormat="1" ht="18">
      <c r="A3" s="327" t="s">
        <v>449</v>
      </c>
      <c r="B3" s="328">
        <v>2007</v>
      </c>
      <c r="C3" s="328">
        <v>2008</v>
      </c>
      <c r="D3" s="328">
        <v>2009</v>
      </c>
      <c r="E3" s="328">
        <v>2010</v>
      </c>
      <c r="F3" s="328">
        <v>2011</v>
      </c>
      <c r="G3" s="328">
        <v>2012</v>
      </c>
      <c r="H3" s="328">
        <v>2013</v>
      </c>
      <c r="I3" s="328">
        <v>2014</v>
      </c>
      <c r="J3" s="328">
        <v>2015</v>
      </c>
      <c r="K3" s="328">
        <v>2016</v>
      </c>
      <c r="L3" s="328">
        <v>2017</v>
      </c>
      <c r="M3" s="328">
        <v>2018</v>
      </c>
      <c r="N3" s="328">
        <v>2019</v>
      </c>
      <c r="O3" s="328">
        <v>2020</v>
      </c>
      <c r="P3" s="328">
        <v>2021</v>
      </c>
      <c r="Q3" s="329">
        <v>2022</v>
      </c>
      <c r="R3" s="329">
        <v>2023</v>
      </c>
      <c r="S3" s="298" t="s">
        <v>105</v>
      </c>
    </row>
    <row r="4" spans="1:19" s="117" customFormat="1" ht="15.75">
      <c r="A4" s="238" t="s">
        <v>107</v>
      </c>
      <c r="B4" s="239">
        <v>641816.81000000006</v>
      </c>
      <c r="C4" s="239">
        <v>764148.4800000001</v>
      </c>
      <c r="D4" s="239">
        <v>-3902</v>
      </c>
      <c r="E4" s="239">
        <v>640554</v>
      </c>
      <c r="F4" s="239">
        <v>684891</v>
      </c>
      <c r="G4" s="239">
        <v>664088</v>
      </c>
      <c r="H4" s="239">
        <v>785308.52</v>
      </c>
      <c r="I4" s="334">
        <v>633508.71</v>
      </c>
      <c r="J4" s="334">
        <v>618853.43999999994</v>
      </c>
      <c r="K4" s="334">
        <v>703885.61</v>
      </c>
      <c r="L4" s="334">
        <v>690901</v>
      </c>
      <c r="M4" s="334">
        <v>598768</v>
      </c>
      <c r="N4" s="334">
        <v>636882</v>
      </c>
      <c r="O4" s="334">
        <v>513554</v>
      </c>
      <c r="P4" s="334">
        <v>501558.63</v>
      </c>
      <c r="Q4" s="335">
        <v>566176.04</v>
      </c>
      <c r="R4" s="335">
        <v>727318</v>
      </c>
      <c r="S4" s="121">
        <f>R4</f>
        <v>727318</v>
      </c>
    </row>
    <row r="5" spans="1:19" s="117" customFormat="1" ht="15.75">
      <c r="A5" s="240" t="s">
        <v>101</v>
      </c>
      <c r="B5" s="239">
        <v>3054888.35</v>
      </c>
      <c r="C5" s="239">
        <v>3256692.3110000002</v>
      </c>
      <c r="D5" s="239">
        <v>3417255.43</v>
      </c>
      <c r="E5" s="239">
        <v>3241566</v>
      </c>
      <c r="F5" s="239">
        <v>3599302</v>
      </c>
      <c r="G5" s="239">
        <v>4429624</v>
      </c>
      <c r="H5" s="239">
        <v>4077995.11</v>
      </c>
      <c r="I5" s="334">
        <v>4062872.09</v>
      </c>
      <c r="J5" s="334">
        <v>4248774.49</v>
      </c>
      <c r="K5" s="334">
        <v>4206148.1500000004</v>
      </c>
      <c r="L5" s="334">
        <v>4321385</v>
      </c>
      <c r="M5" s="334">
        <v>6599734</v>
      </c>
      <c r="N5" s="334">
        <v>4345080</v>
      </c>
      <c r="O5" s="334">
        <v>4367674</v>
      </c>
      <c r="P5" s="334">
        <v>5246418.55</v>
      </c>
      <c r="Q5" s="335">
        <v>4732903.5299999993</v>
      </c>
      <c r="R5" s="335">
        <v>4969773</v>
      </c>
      <c r="S5" s="121">
        <f>R5</f>
        <v>4969773</v>
      </c>
    </row>
    <row r="6" spans="1:19" s="117" customFormat="1" ht="15.75">
      <c r="A6" s="240" t="s">
        <v>114</v>
      </c>
      <c r="B6" s="239">
        <v>19614679.890099999</v>
      </c>
      <c r="C6" s="239">
        <v>17739369.969999999</v>
      </c>
      <c r="D6" s="239">
        <v>17335477.820000004</v>
      </c>
      <c r="E6" s="239">
        <v>22318040</v>
      </c>
      <c r="F6" s="239">
        <v>22583163</v>
      </c>
      <c r="G6" s="239">
        <v>25176585</v>
      </c>
      <c r="H6" s="239">
        <v>23588530.18</v>
      </c>
      <c r="I6" s="334">
        <v>24046105.84</v>
      </c>
      <c r="J6" s="334">
        <v>24079654.359999999</v>
      </c>
      <c r="K6" s="334">
        <v>24391057.350000001</v>
      </c>
      <c r="L6" s="334">
        <v>24937524</v>
      </c>
      <c r="M6" s="334">
        <v>24832549</v>
      </c>
      <c r="N6" s="334">
        <v>25205995</v>
      </c>
      <c r="O6" s="334">
        <v>24309066</v>
      </c>
      <c r="P6" s="334">
        <v>19198616.699999999</v>
      </c>
      <c r="Q6" s="335">
        <v>17819580.390000001</v>
      </c>
      <c r="R6" s="335">
        <v>16257630</v>
      </c>
      <c r="S6" s="121">
        <f>R6</f>
        <v>16257630</v>
      </c>
    </row>
    <row r="7" spans="1:19" s="117" customFormat="1" ht="15.75">
      <c r="A7" s="240" t="s">
        <v>96</v>
      </c>
      <c r="B7" s="239">
        <v>22334338.59</v>
      </c>
      <c r="C7" s="239">
        <v>26177768.739499994</v>
      </c>
      <c r="D7" s="239">
        <v>28175648.489999998</v>
      </c>
      <c r="E7" s="239">
        <v>45271831</v>
      </c>
      <c r="F7" s="239">
        <v>61846889</v>
      </c>
      <c r="G7" s="239">
        <v>53165835</v>
      </c>
      <c r="H7" s="239">
        <f>21326284.81+28698481.39</f>
        <v>50024766.200000003</v>
      </c>
      <c r="I7" s="334">
        <f>14595131.65+30551147.2</f>
        <v>45146278.850000001</v>
      </c>
      <c r="J7" s="334">
        <v>32202008.149999999</v>
      </c>
      <c r="K7" s="334">
        <v>31490426.289999999</v>
      </c>
      <c r="L7" s="334">
        <v>34872455</v>
      </c>
      <c r="M7" s="334">
        <v>36978108</v>
      </c>
      <c r="N7" s="334">
        <v>41775457</v>
      </c>
      <c r="O7" s="334">
        <v>55046556</v>
      </c>
      <c r="P7" s="334">
        <v>46496391.919999979</v>
      </c>
      <c r="Q7" s="335">
        <v>32965520.000000007</v>
      </c>
      <c r="R7" s="335">
        <v>35565449</v>
      </c>
      <c r="S7" s="121">
        <f>R7</f>
        <v>35565449</v>
      </c>
    </row>
    <row r="8" spans="1:19" s="123" customFormat="1" ht="16.5" thickBot="1">
      <c r="A8" s="332" t="s">
        <v>115</v>
      </c>
      <c r="B8" s="333">
        <f t="shared" ref="B8:E8" si="0">SUM(B4:B7)</f>
        <v>45645723.640100002</v>
      </c>
      <c r="C8" s="333">
        <f t="shared" si="0"/>
        <v>47937979.500499994</v>
      </c>
      <c r="D8" s="333">
        <f t="shared" si="0"/>
        <v>48924479.740000002</v>
      </c>
      <c r="E8" s="333">
        <f t="shared" si="0"/>
        <v>71471991</v>
      </c>
      <c r="F8" s="333">
        <f t="shared" ref="F8:P8" si="1">SUM(F4:F7)</f>
        <v>88714245</v>
      </c>
      <c r="G8" s="333">
        <f t="shared" si="1"/>
        <v>83436132</v>
      </c>
      <c r="H8" s="333">
        <f t="shared" si="1"/>
        <v>78476600.010000005</v>
      </c>
      <c r="I8" s="336">
        <f t="shared" si="1"/>
        <v>73888765.49000001</v>
      </c>
      <c r="J8" s="336">
        <f t="shared" si="1"/>
        <v>61149290.439999998</v>
      </c>
      <c r="K8" s="336">
        <f t="shared" si="1"/>
        <v>60791517.400000006</v>
      </c>
      <c r="L8" s="336">
        <f t="shared" ref="L8" si="2">SUM(L4:L7)</f>
        <v>64822265</v>
      </c>
      <c r="M8" s="336">
        <f t="shared" ref="M8" si="3">SUM(M4:M7)</f>
        <v>69009159</v>
      </c>
      <c r="N8" s="336">
        <f t="shared" ref="N8" si="4">SUM(N4:N7)</f>
        <v>71963414</v>
      </c>
      <c r="O8" s="336">
        <f t="shared" ref="O8" si="5">SUM(O4:O7)</f>
        <v>84236850</v>
      </c>
      <c r="P8" s="336">
        <f t="shared" si="1"/>
        <v>71442985.799999982</v>
      </c>
      <c r="Q8" s="337">
        <f>SUM(Q4:Q7)</f>
        <v>56084179.960000008</v>
      </c>
      <c r="R8" s="337">
        <f>SUM(R4:R7)</f>
        <v>57520170</v>
      </c>
    </row>
    <row r="9" spans="1:19" s="117" customFormat="1" ht="16.5" thickTop="1">
      <c r="A9" s="119"/>
      <c r="B9" s="124"/>
      <c r="C9" s="119"/>
      <c r="D9" s="124"/>
      <c r="E9" s="119"/>
      <c r="F9" s="119"/>
    </row>
    <row r="10" spans="1:19" ht="15.75">
      <c r="A10" s="135" t="s">
        <v>31</v>
      </c>
      <c r="B10" s="126"/>
      <c r="C10" s="125"/>
      <c r="D10" s="126"/>
      <c r="E10" s="125"/>
      <c r="F10" s="125"/>
    </row>
    <row r="11" spans="1:19" ht="15.75">
      <c r="A11" s="128" t="s">
        <v>116</v>
      </c>
      <c r="B11" s="128"/>
      <c r="C11" s="128"/>
      <c r="D11" s="128"/>
      <c r="E11" s="128"/>
      <c r="F11" s="128"/>
      <c r="G11" s="128"/>
      <c r="H11" s="128"/>
      <c r="I11" s="128"/>
      <c r="J11" s="128"/>
      <c r="K11" s="128"/>
      <c r="L11" s="128"/>
      <c r="M11" s="128"/>
      <c r="N11" s="128"/>
      <c r="O11" s="128"/>
      <c r="P11" s="128"/>
      <c r="Q11" s="128"/>
      <c r="R11" s="128"/>
    </row>
    <row r="12" spans="1:19" ht="15.75">
      <c r="A12" s="129"/>
      <c r="B12" s="129"/>
      <c r="C12" s="129"/>
      <c r="D12" s="129"/>
      <c r="E12" s="129"/>
      <c r="F12" s="129"/>
      <c r="G12" s="129"/>
      <c r="H12" s="129"/>
      <c r="I12" s="129"/>
      <c r="J12" s="129"/>
      <c r="K12" s="129"/>
      <c r="L12" s="129"/>
      <c r="M12" s="129"/>
    </row>
    <row r="13" spans="1:19">
      <c r="A13" s="132"/>
    </row>
  </sheetData>
  <pageMargins left="0.41" right="0.39" top="0.55000000000000004" bottom="0.27" header="0.16" footer="0.16"/>
  <pageSetup scale="67" orientation="landscape" r:id="rId1"/>
  <headerFooter alignWithMargins="0"/>
  <ignoredErrors>
    <ignoredError sqref="R8 J8:Q8"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O13"/>
  <sheetViews>
    <sheetView zoomScale="115" zoomScaleNormal="115" workbookViewId="0">
      <pane ySplit="3" topLeftCell="A15" activePane="bottomLeft" state="frozen"/>
      <selection pane="bottomLeft" activeCell="J26" sqref="J26"/>
    </sheetView>
  </sheetViews>
  <sheetFormatPr defaultColWidth="9.140625" defaultRowHeight="15"/>
  <cols>
    <col min="1" max="1" width="17" style="192" customWidth="1"/>
    <col min="2" max="2" width="13.85546875" style="196" hidden="1" customWidth="1"/>
    <col min="3" max="4" width="12.7109375" style="196" hidden="1" customWidth="1"/>
    <col min="5" max="5" width="14.7109375" style="196" customWidth="1"/>
    <col min="6" max="14" width="14.7109375" style="192" customWidth="1"/>
    <col min="15" max="15" width="13.140625" style="197" bestFit="1" customWidth="1"/>
    <col min="16" max="21" width="15" style="192" customWidth="1"/>
    <col min="22" max="16384" width="9.140625" style="192"/>
  </cols>
  <sheetData>
    <row r="1" spans="1:15" ht="18.75">
      <c r="A1" s="244" t="s">
        <v>117</v>
      </c>
      <c r="B1" s="191"/>
      <c r="C1" s="191"/>
      <c r="D1" s="191"/>
      <c r="E1" s="191"/>
    </row>
    <row r="2" spans="1:15" ht="6" customHeight="1">
      <c r="A2" s="191"/>
      <c r="B2" s="191"/>
      <c r="C2" s="191"/>
      <c r="D2" s="191"/>
      <c r="E2" s="191"/>
    </row>
    <row r="3" spans="1:15" ht="26.25" customHeight="1">
      <c r="A3" s="325" t="s">
        <v>448</v>
      </c>
      <c r="B3" s="325">
        <v>2011</v>
      </c>
      <c r="C3" s="325">
        <v>2012</v>
      </c>
      <c r="D3" s="325">
        <v>2013</v>
      </c>
      <c r="E3" s="325">
        <v>2014</v>
      </c>
      <c r="F3" s="325">
        <v>2015</v>
      </c>
      <c r="G3" s="325">
        <v>2016</v>
      </c>
      <c r="H3" s="325">
        <v>2017</v>
      </c>
      <c r="I3" s="325">
        <v>2018</v>
      </c>
      <c r="J3" s="325">
        <v>2019</v>
      </c>
      <c r="K3" s="325">
        <v>2020</v>
      </c>
      <c r="L3" s="325">
        <v>2021</v>
      </c>
      <c r="M3" s="325">
        <v>2022</v>
      </c>
      <c r="N3" s="325">
        <v>2023</v>
      </c>
      <c r="O3" s="197" t="s">
        <v>118</v>
      </c>
    </row>
    <row r="4" spans="1:15">
      <c r="A4" s="303" t="s">
        <v>95</v>
      </c>
      <c r="B4" s="193">
        <v>22583162.569999997</v>
      </c>
      <c r="C4" s="193">
        <v>25176585</v>
      </c>
      <c r="D4" s="193">
        <v>23588530</v>
      </c>
      <c r="E4" s="193">
        <v>24046105.84</v>
      </c>
      <c r="F4" s="193">
        <v>24079654.359999999</v>
      </c>
      <c r="G4" s="193">
        <v>24391057</v>
      </c>
      <c r="H4" s="193">
        <v>24937523.870000001</v>
      </c>
      <c r="I4" s="193">
        <v>24832549</v>
      </c>
      <c r="J4" s="193">
        <v>25205995</v>
      </c>
      <c r="K4" s="193">
        <v>24309066</v>
      </c>
      <c r="L4" s="193">
        <v>19198616.70000001</v>
      </c>
      <c r="M4" s="193">
        <v>17819580.389999993</v>
      </c>
      <c r="N4" s="193">
        <v>16257630</v>
      </c>
      <c r="O4" s="198">
        <f t="shared" ref="O4:O9" si="0">N4</f>
        <v>16257630</v>
      </c>
    </row>
    <row r="5" spans="1:15">
      <c r="A5" s="303" t="s">
        <v>97</v>
      </c>
      <c r="B5" s="193">
        <v>15426001.169800008</v>
      </c>
      <c r="C5" s="193">
        <v>13469530</v>
      </c>
      <c r="D5" s="193">
        <v>12969684.76</v>
      </c>
      <c r="E5" s="193">
        <v>13133027.810000001</v>
      </c>
      <c r="F5" s="193">
        <v>13434942.029999999</v>
      </c>
      <c r="G5" s="193">
        <v>13332983</v>
      </c>
      <c r="H5" s="193">
        <v>13236006.130000001</v>
      </c>
      <c r="I5" s="193">
        <v>12924874</v>
      </c>
      <c r="J5" s="193">
        <v>12760509</v>
      </c>
      <c r="K5" s="193">
        <v>13399643</v>
      </c>
      <c r="L5" s="193">
        <v>12887138.150000002</v>
      </c>
      <c r="M5" s="193">
        <v>11601221.219999997</v>
      </c>
      <c r="N5" s="193">
        <v>12280652</v>
      </c>
      <c r="O5" s="198">
        <f t="shared" si="0"/>
        <v>12280652</v>
      </c>
    </row>
    <row r="6" spans="1:15">
      <c r="A6" s="303" t="s">
        <v>102</v>
      </c>
      <c r="B6" s="193">
        <v>1763066.9299999997</v>
      </c>
      <c r="C6" s="193">
        <v>1735888</v>
      </c>
      <c r="D6" s="193">
        <v>1053093.99</v>
      </c>
      <c r="E6" s="193">
        <v>1228057.49</v>
      </c>
      <c r="F6" s="193">
        <v>1098002.8799999999</v>
      </c>
      <c r="G6" s="193">
        <v>1216118</v>
      </c>
      <c r="H6" s="193">
        <v>1407032.65</v>
      </c>
      <c r="I6" s="193">
        <v>1129180</v>
      </c>
      <c r="J6" s="193">
        <v>1041615</v>
      </c>
      <c r="K6" s="193">
        <v>985607</v>
      </c>
      <c r="L6" s="193">
        <v>665946.26000000013</v>
      </c>
      <c r="M6" s="193">
        <v>598400.15</v>
      </c>
      <c r="N6" s="193">
        <v>691462</v>
      </c>
      <c r="O6" s="198">
        <f t="shared" si="0"/>
        <v>691462</v>
      </c>
    </row>
    <row r="7" spans="1:15">
      <c r="A7" s="303" t="s">
        <v>94</v>
      </c>
      <c r="B7" s="193">
        <v>8489904.4299999997</v>
      </c>
      <c r="C7" s="193">
        <v>7982519</v>
      </c>
      <c r="D7" s="193">
        <v>7218237.5999999996</v>
      </c>
      <c r="E7" s="193">
        <v>6753429.7699999996</v>
      </c>
      <c r="F7" s="193">
        <v>8107150.2199999997</v>
      </c>
      <c r="G7" s="193">
        <v>7908829</v>
      </c>
      <c r="H7" s="193">
        <v>8864829.0299999993</v>
      </c>
      <c r="I7" s="193">
        <v>8297504</v>
      </c>
      <c r="J7" s="193">
        <v>7709131</v>
      </c>
      <c r="K7" s="193">
        <v>6683979</v>
      </c>
      <c r="L7" s="193">
        <v>6859234.2000000002</v>
      </c>
      <c r="M7" s="193">
        <v>6726409.3899999997</v>
      </c>
      <c r="N7" s="193">
        <v>8478987</v>
      </c>
      <c r="O7" s="198">
        <f t="shared" si="0"/>
        <v>8478987</v>
      </c>
    </row>
    <row r="8" spans="1:15">
      <c r="A8" s="303" t="s">
        <v>99</v>
      </c>
      <c r="B8" s="193">
        <v>2826954.2899999996</v>
      </c>
      <c r="C8" s="193">
        <v>2212363</v>
      </c>
      <c r="D8" s="193">
        <v>2062169.76</v>
      </c>
      <c r="E8" s="193">
        <v>1991052.54</v>
      </c>
      <c r="F8" s="193">
        <v>1553864.78</v>
      </c>
      <c r="G8" s="193">
        <v>1264152</v>
      </c>
      <c r="H8" s="193">
        <v>1246514</v>
      </c>
      <c r="I8" s="193">
        <v>1213338</v>
      </c>
      <c r="J8" s="193">
        <v>1157316</v>
      </c>
      <c r="K8" s="193">
        <v>1120424</v>
      </c>
      <c r="L8" s="193">
        <v>1816845.15</v>
      </c>
      <c r="M8" s="193">
        <v>1834419.73</v>
      </c>
      <c r="N8" s="193">
        <v>1468954.4</v>
      </c>
      <c r="O8" s="198">
        <f t="shared" si="0"/>
        <v>1468954.4</v>
      </c>
    </row>
    <row r="9" spans="1:15">
      <c r="A9" s="303" t="s">
        <v>93</v>
      </c>
      <c r="B9" s="193">
        <v>38012425.010000005</v>
      </c>
      <c r="C9" s="193">
        <v>38950340</v>
      </c>
      <c r="D9" s="193">
        <v>33161752.350000001</v>
      </c>
      <c r="E9" s="193">
        <v>33432127.379999999</v>
      </c>
      <c r="F9" s="193">
        <v>33928588.380000003</v>
      </c>
      <c r="G9" s="193">
        <v>31232673</v>
      </c>
      <c r="H9" s="193">
        <v>32458832.59</v>
      </c>
      <c r="I9" s="193">
        <v>29634970</v>
      </c>
      <c r="J9" s="193">
        <v>27360839</v>
      </c>
      <c r="K9" s="193">
        <v>25702399</v>
      </c>
      <c r="L9" s="193">
        <v>34622364.789999999</v>
      </c>
      <c r="M9" s="193">
        <v>31693375.359999999</v>
      </c>
      <c r="N9" s="193">
        <v>35899939.399999999</v>
      </c>
      <c r="O9" s="198">
        <f t="shared" si="0"/>
        <v>35899939.399999999</v>
      </c>
    </row>
    <row r="10" spans="1:15" ht="15.75" thickBot="1">
      <c r="A10" s="113"/>
      <c r="B10" s="194">
        <f t="shared" ref="B10:D10" si="1">SUM(B4:B9)</f>
        <v>89101514.399800003</v>
      </c>
      <c r="C10" s="194">
        <f t="shared" si="1"/>
        <v>89527225</v>
      </c>
      <c r="D10" s="194">
        <f t="shared" si="1"/>
        <v>80053468.460000008</v>
      </c>
      <c r="E10" s="194">
        <f>SUM(E4:E9)</f>
        <v>80583800.829999998</v>
      </c>
      <c r="F10" s="194">
        <f t="shared" ref="F10:G10" si="2">SUM(F4:F9)</f>
        <v>82202202.650000006</v>
      </c>
      <c r="G10" s="194">
        <f t="shared" si="2"/>
        <v>79345812</v>
      </c>
      <c r="H10" s="194">
        <f t="shared" ref="H10:N10" si="3">SUM(H4:H9)</f>
        <v>82150738.269999996</v>
      </c>
      <c r="I10" s="194">
        <f t="shared" si="3"/>
        <v>78032415</v>
      </c>
      <c r="J10" s="194">
        <f t="shared" si="3"/>
        <v>75235405</v>
      </c>
      <c r="K10" s="194">
        <f t="shared" si="3"/>
        <v>72201118</v>
      </c>
      <c r="L10" s="194">
        <f t="shared" si="3"/>
        <v>76050145.250000015</v>
      </c>
      <c r="M10" s="194">
        <f t="shared" si="3"/>
        <v>70273406.23999998</v>
      </c>
      <c r="N10" s="194">
        <f t="shared" si="3"/>
        <v>75077624.799999997</v>
      </c>
    </row>
    <row r="12" spans="1:15">
      <c r="A12" s="195" t="s">
        <v>31</v>
      </c>
    </row>
    <row r="13" spans="1:15">
      <c r="A13" s="192" t="s">
        <v>116</v>
      </c>
      <c r="B13" s="192"/>
      <c r="C13" s="192"/>
      <c r="D13" s="192"/>
      <c r="E13" s="192"/>
    </row>
  </sheetData>
  <pageMargins left="0.7" right="0.7" top="0.75" bottom="0.75" header="0.3" footer="0.3"/>
  <pageSetup scale="52" fitToHeight="0" orientation="portrait" r:id="rId1"/>
  <headerFooter alignWithMargins="0"/>
  <ignoredErrors>
    <ignoredError sqref="E10:N10"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3.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Props1.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1A_ByArea</vt:lpstr>
      <vt:lpstr>1B_Direct</vt:lpstr>
      <vt:lpstr>2_SpeciesType</vt:lpstr>
      <vt:lpstr>3_FCRPS_CRS</vt:lpstr>
      <vt:lpstr>4_ESASpecies</vt:lpstr>
      <vt:lpstr>5 Fund with Overhead Breakout</vt:lpstr>
      <vt:lpstr>6A_Category</vt:lpstr>
      <vt:lpstr>6B_ArtProd</vt:lpstr>
      <vt:lpstr>6C_RME</vt:lpstr>
      <vt:lpstr>7A_Province</vt:lpstr>
      <vt:lpstr>7B_Subbasin</vt:lpstr>
      <vt:lpstr>8_Location</vt:lpstr>
      <vt:lpstr>9_Contractor</vt:lpstr>
      <vt:lpstr>10_LandPurchases</vt:lpstr>
      <vt:lpstr>NA_Cumulative</vt:lpstr>
      <vt:lpstr>BPA Costs Table</vt:lpstr>
      <vt:lpstr>BPA Costs Table_Word</vt:lpstr>
      <vt:lpstr>lkp</vt:lpstr>
      <vt:lpstr>subtitle</vt:lpstr>
    </vt:vector>
  </TitlesOfParts>
  <Manager/>
  <Company>Bonneville Power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Lefler</dc:creator>
  <cp:keywords/>
  <dc:description/>
  <cp:lastModifiedBy>Eric Schrepel</cp:lastModifiedBy>
  <cp:revision/>
  <dcterms:created xsi:type="dcterms:W3CDTF">2004-12-27T17:27:22Z</dcterms:created>
  <dcterms:modified xsi:type="dcterms:W3CDTF">2024-11-14T00:05:51Z</dcterms:modified>
  <cp:category/>
  <cp:contentStatus/>
</cp:coreProperties>
</file>