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Override PartName="/xl/comments6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comments7.xml" ContentType="application/vnd.openxmlformats-officedocument.spreadsheetml.comments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955" yWindow="975" windowWidth="17130" windowHeight="7770" tabRatio="852" activeTab="1"/>
  </bookViews>
  <sheets>
    <sheet name="LOG" sheetId="6" r:id="rId1"/>
    <sheet name="Forecast Switchboard" sheetId="16" r:id="rId2"/>
    <sheet name="Lists&amp;Tables" sheetId="15" r:id="rId3"/>
    <sheet name="Res Forecast (Low)" sheetId="10" r:id="rId4"/>
    <sheet name="Res Forecast (Base Case)" sheetId="1" r:id="rId5"/>
    <sheet name="Res Forecast (High)" sheetId="11" r:id="rId6"/>
    <sheet name="Com Forecast (Low)" sheetId="12" r:id="rId7"/>
    <sheet name="Com Forecast (Base Case)" sheetId="2" r:id="rId8"/>
    <sheet name="Com Forecast (High)" sheetId="13" r:id="rId9"/>
    <sheet name="Ind Forecast (Low)" sheetId="21" r:id="rId10"/>
    <sheet name="Ind Forecast (Base Case)" sheetId="3" r:id="rId11"/>
    <sheet name="Ind Forecast (High)" sheetId="20" r:id="rId12"/>
    <sheet name="Ag Forecast (Low)" sheetId="17" r:id="rId13"/>
    <sheet name="Ag Forecast (Base Case)" sheetId="4" r:id="rId14"/>
    <sheet name="Ag Forecast (High)" sheetId="18" r:id="rId15"/>
    <sheet name="Pop Forecast (High)" sheetId="9" r:id="rId16"/>
    <sheet name="Pop Forecast (Base Case)" sheetId="7" r:id="rId17"/>
    <sheet name="Pop Forecast (Low)" sheetId="8" r:id="rId18"/>
    <sheet name="DEI (Base Case)" sheetId="5" r:id="rId19"/>
    <sheet name="Dairy Forecast (Base Case)" sheetId="19" r:id="rId20"/>
    <sheet name="Dairy Forecast (Low)" sheetId="22" r:id="rId21"/>
    <sheet name="Dairy Forecast (High)" sheetId="23" r:id="rId22"/>
    <sheet name="EV Forecast (Base Case)" sheetId="24" r:id="rId23"/>
    <sheet name="EV Forecast (Low)" sheetId="25" r:id="rId24"/>
    <sheet name="EV Forecast (High)" sheetId="26" r:id="rId25"/>
    <sheet name="DEI Forecast (Base Case)" sheetId="27" r:id="rId26"/>
    <sheet name="DEI Forecast (High)" sheetId="28" r:id="rId27"/>
    <sheet name="DEI Forecast (Low)" sheetId="29" r:id="rId28"/>
    <sheet name="DataCenter Forecast (Base Case)" sheetId="30" r:id="rId29"/>
    <sheet name="DataCenter Forecast (High)" sheetId="31" r:id="rId30"/>
    <sheet name="DataCenter Forecast (Low)" sheetId="32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18" hidden="1">'DEI (Base Case)'!$A$21:$W$3112</definedName>
    <definedName name="_Key1" localSheetId="8" hidden="1">#REF!</definedName>
    <definedName name="_Key1" localSheetId="6" hidden="1">#REF!</definedName>
    <definedName name="_Key1" localSheetId="19" hidden="1">#REF!</definedName>
    <definedName name="_Key1" localSheetId="1" hidden="1">#REF!</definedName>
    <definedName name="_Key1" localSheetId="15" hidden="1">#REF!</definedName>
    <definedName name="_Key1" localSheetId="17" hidden="1">#REF!</definedName>
    <definedName name="_Key1" localSheetId="5" hidden="1">#REF!</definedName>
    <definedName name="_Key1" localSheetId="3" hidden="1">#REF!</definedName>
    <definedName name="_Key1" hidden="1">#REF!</definedName>
    <definedName name="_Key1old" hidden="1">#REF!</definedName>
    <definedName name="_Order1" hidden="1">255</definedName>
    <definedName name="_Sort" localSheetId="8" hidden="1">#REF!</definedName>
    <definedName name="_Sort" localSheetId="6" hidden="1">#REF!</definedName>
    <definedName name="_Sort" localSheetId="19" hidden="1">#REF!</definedName>
    <definedName name="_Sort" localSheetId="1" hidden="1">#REF!</definedName>
    <definedName name="_Sort" localSheetId="15" hidden="1">#REF!</definedName>
    <definedName name="_Sort" localSheetId="17" hidden="1">#REF!</definedName>
    <definedName name="_Sort" localSheetId="5" hidden="1">#REF!</definedName>
    <definedName name="_Sort" localSheetId="3" hidden="1">#REF!</definedName>
    <definedName name="_Sort" hidden="1">#REF!</definedName>
    <definedName name="_SortOld" hidden="1">#REF!</definedName>
    <definedName name="ACTTYPE">[1]FLOOR!$D$29:$U$29</definedName>
    <definedName name="anchor_AgForecast_base">'Ag Forecast (Base Case)'!$B$25</definedName>
    <definedName name="anchor_AgForecast_high">'Ag Forecast (High)'!$B$25</definedName>
    <definedName name="anchor_AgForecast_Low">'Ag Forecast (Low)'!$B$25</definedName>
    <definedName name="anchor_ComForecast_Base">'Com Forecast (Base Case)'!$B$12</definedName>
    <definedName name="anchor_ComForecast_High">'Com Forecast (High)'!$B$12</definedName>
    <definedName name="anchor_ComForecast_Low">'Com Forecast (Low)'!$B$12</definedName>
    <definedName name="anchor_DairyForecast_base">'Dairy Forecast (Base Case)'!$A$156</definedName>
    <definedName name="anchor_DairyForecast_high">'Dairy Forecast (High)'!$A$3</definedName>
    <definedName name="anchor_DairyForecast_low">'Dairy Forecast (Low)'!$A$3</definedName>
    <definedName name="anchor_DataCenterForecast_base">'DataCenter Forecast (Base Case)'!$C$6</definedName>
    <definedName name="anchor_DataCenterForecast_high">'DataCenter Forecast (High)'!$C$6</definedName>
    <definedName name="anchor_DataCenterForecast_low">'DataCenter Forecast (Low)'!$C$5</definedName>
    <definedName name="anchor_DEIForecast_base">'DEI Forecast (Base Case)'!$C$8</definedName>
    <definedName name="anchor_DEIForecast_high">'DEI Forecast (High)'!$C$8</definedName>
    <definedName name="anchor_DEIForecast_low">'DEI Forecast (Low)'!$C$8</definedName>
    <definedName name="anchor_EVForecast_base">'EV Forecast (Base Case)'!$B$4</definedName>
    <definedName name="anchor_EVForecast_High">'EV Forecast (High)'!$B$4</definedName>
    <definedName name="anchor_EVForecast_Low">'EV Forecast (Low)'!$B$4</definedName>
    <definedName name="anchor_IndForecast_Base">'Ind Forecast (Base Case)'!$B$12</definedName>
    <definedName name="anchor_IndForecast_High">'Ind Forecast (High)'!$B$12</definedName>
    <definedName name="anchor_IndForecast_Low">'Ind Forecast (Low)'!$B$12</definedName>
    <definedName name="anchor_PopForecast_Base">'Pop Forecast (Base Case)'!$B$5</definedName>
    <definedName name="anchor_PopForecast_High">'Pop Forecast (High)'!$B$5</definedName>
    <definedName name="anchor_PopForecast_Low">'Pop Forecast (Low)'!$B$5</definedName>
    <definedName name="anchor_ResForecast_Base">'Res Forecast (Base Case)'!$B$12</definedName>
    <definedName name="anchor_ResForecast_High">'Res Forecast (High)'!$B$12</definedName>
    <definedName name="anchor_ResForecast_Low">'Res Forecast (Low)'!$B$12</definedName>
    <definedName name="anscount" hidden="1">1</definedName>
    <definedName name="area">[2]RawDataArea!$A$4:$G$273</definedName>
    <definedName name="arrTable20cdd_wt">[3]Data!$GR$9:$GR$329</definedName>
    <definedName name="arrTable20cool_clim_zone">[3]Data!$GJ$9:$GJ$329</definedName>
    <definedName name="arrTable20elecPrimary">[3]Data!$GN$9:$GN$329</definedName>
    <definedName name="arrTable20hdd_wt">[3]Data!$GQ$9:$GQ$329</definedName>
    <definedName name="arrTable20heat_clim_zone">[3]Data!$GI$9:$GI$329</definedName>
    <definedName name="arrTable20state">[3]Data!$GK$9:$GK$329</definedName>
    <definedName name="arrTable20svy_wt">[3]Data!$GL$9:$GL$329</definedName>
    <definedName name="arrTable20vintagecat">[3]Data!$GM$9:$GM$329</definedName>
    <definedName name="arrVintages">[3]Data!$A$9:$A$12</definedName>
    <definedName name="CBWorkbookPriority" hidden="1">-738590518</definedName>
    <definedName name="col_IndexRange">'Forecast Switchboard'!$N$8</definedName>
    <definedName name="col_MatchRangeHoriz">'Forecast Switchboard'!$P$8</definedName>
    <definedName name="col_MatchRangeVert">'Forecast Switchboard'!$O$8</definedName>
    <definedName name="ComRegionExistBase">'Com Forecast (Base Case)'!$AK$187:$BD$204</definedName>
    <definedName name="ComRegionNewBase">'Com Forecast (Base Case)'!$AK$169:$BD$186</definedName>
    <definedName name="d" localSheetId="1" hidden="1">#REF!</definedName>
    <definedName name="d" localSheetId="5" hidden="1">#REF!</definedName>
    <definedName name="d" localSheetId="3" hidden="1">#REF!</definedName>
    <definedName name="d" hidden="1">#REF!</definedName>
    <definedName name="e" localSheetId="8" hidden="1">#REF!</definedName>
    <definedName name="e" localSheetId="6" hidden="1">#REF!</definedName>
    <definedName name="e" localSheetId="1" hidden="1">#REF!</definedName>
    <definedName name="e" hidden="1">#REF!</definedName>
    <definedName name="GDP_Deflator">'[4]EUI by Equipment Type'!$P$40</definedName>
    <definedName name="limcount" hidden="1">1</definedName>
    <definedName name="list_ForecastScenario">'Lists&amp;Tables'!$B$3:$B$5</definedName>
    <definedName name="list_ForecastState">'Lists&amp;Tables'!$D$3:$D$7</definedName>
    <definedName name="LSYield">[5]Yeild!$E$8:$P$70</definedName>
    <definedName name="MeasureOutput">[4]M_Input_Out!$A$4:$AM$100</definedName>
    <definedName name="PC_Main">[6]!PC_Main</definedName>
    <definedName name="PopID">'Pop Forecast (Base Case)'!$AK$8:$BD$8</definedName>
    <definedName name="PopMT">'Pop Forecast (Base Case)'!$AK$9:$BD$9</definedName>
    <definedName name="PopOR">'Pop Forecast (Base Case)'!$AK$6:$BD$6</definedName>
    <definedName name="PopReg">'Pop Forecast (Base Case)'!$AK$10:$BD$10</definedName>
    <definedName name="PopWA">'Pop Forecast (Base Case)'!$AK$7:$BD$7</definedName>
    <definedName name="ResIDExistBase">'Res Forecast (Base Case)'!$AK$38:$BD$41</definedName>
    <definedName name="ResIDNewBase">'Res Forecast (Base Case)'!$AK$34:$BD$37</definedName>
    <definedName name="ResMTExistBase">'Res Forecast (Base Case)'!$AK$48:$BD$51</definedName>
    <definedName name="ResMTNewBase">'Res Forecast (Base Case)'!$AK$44:$BD$47</definedName>
    <definedName name="ResORExistBase">'Res Forecast (Base Case)'!$AK$18:$BD$21</definedName>
    <definedName name="ResORNewBase">'Res Forecast (Base Case)'!$AK$14:$BD$17</definedName>
    <definedName name="ResRegionExistBase">'Res Forecast (Base Case)'!$AK$58:$BD$61</definedName>
    <definedName name="ResRegionNewBase">'Res Forecast (Base Case)'!$AK$54:$BD$57</definedName>
    <definedName name="ResWAExistBase">'Res Forecast (Base Case)'!$AK$28:$BD$31</definedName>
    <definedName name="ResWANewBase">'Res Forecast (Base Case)'!$AK$24:$BD$27</definedName>
    <definedName name="rng_ForecastColumnLookup">'Forecast Switchboard'!$H$21:$AE$21</definedName>
    <definedName name="rng_ForecastPnters">'Forecast Switchboard'!$G$9:$G$17</definedName>
    <definedName name="rng_ForecastRowLookup">'Forecast Switchboard'!$G$22:$G$502</definedName>
    <definedName name="rng_ParamFields">'Forecast Switchboard'!$H$8:$P$8</definedName>
    <definedName name="s" localSheetId="8" hidden="1">#REF!</definedName>
    <definedName name="s" localSheetId="6" hidden="1">#REF!</definedName>
    <definedName name="s" localSheetId="1" hidden="1">#REF!</definedName>
    <definedName name="s" localSheetId="15" hidden="1">#REF!</definedName>
    <definedName name="s" localSheetId="17" hidden="1">#REF!</definedName>
    <definedName name="s" localSheetId="5" hidden="1">#REF!</definedName>
    <definedName name="s" localSheetId="3" hidden="1">#REF!</definedName>
    <definedName name="s" hidden="1">#REF!</definedName>
    <definedName name="sencount" hidden="1">1</definedName>
    <definedName name="sort" hidden="1">#REF!</definedName>
    <definedName name="switch_ForecastScenario">'Forecast Switchboard'!$H$3</definedName>
    <definedName name="switch_ForecastState">'Forecast Switchboard'!$H$4</definedName>
    <definedName name="tbl_Forecast">'Forecast Switchboard'!$H$22:$AE$502</definedName>
    <definedName name="tbl_LookupParams">'Forecast Switchboard'!$H$9:$P$17</definedName>
    <definedName name="tblStateConditions">[3]Data!$C$9:$D$13</definedName>
  </definedNames>
  <calcPr calcId="125725"/>
</workbook>
</file>

<file path=xl/calcChain.xml><?xml version="1.0" encoding="utf-8"?>
<calcChain xmlns="http://schemas.openxmlformats.org/spreadsheetml/2006/main">
  <c r="AB32" i="20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AA32"/>
  <c r="AB32" i="21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AA32"/>
  <c r="AB32" i="3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AA32"/>
  <c r="AL119" i="1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BC119"/>
  <c r="BD119"/>
  <c r="AK119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AK118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AK117"/>
  <c r="AL295" i="2"/>
  <c r="AM295"/>
  <c r="AN295"/>
  <c r="AO295"/>
  <c r="AP295"/>
  <c r="AQ295"/>
  <c r="AR295"/>
  <c r="AS295"/>
  <c r="AT295"/>
  <c r="AU295"/>
  <c r="AV295"/>
  <c r="AW295"/>
  <c r="AX295"/>
  <c r="AY295"/>
  <c r="AZ295"/>
  <c r="BA295"/>
  <c r="BB295"/>
  <c r="BC295"/>
  <c r="BD295"/>
  <c r="AK295"/>
  <c r="D45" i="27"/>
  <c r="F45"/>
  <c r="H45"/>
  <c r="D46"/>
  <c r="F46"/>
  <c r="H46"/>
  <c r="D47"/>
  <c r="F47"/>
  <c r="H47"/>
  <c r="D48"/>
  <c r="F48"/>
  <c r="H48"/>
  <c r="D49"/>
  <c r="F49"/>
  <c r="H49"/>
  <c r="D50"/>
  <c r="F50"/>
  <c r="H50"/>
  <c r="D51"/>
  <c r="F51"/>
  <c r="H51"/>
  <c r="D52"/>
  <c r="F52"/>
  <c r="H52"/>
  <c r="D53"/>
  <c r="F53"/>
  <c r="H53"/>
  <c r="D54"/>
  <c r="F54"/>
  <c r="H54"/>
  <c r="D55"/>
  <c r="F55"/>
  <c r="H55"/>
  <c r="D56"/>
  <c r="F56"/>
  <c r="H56"/>
  <c r="D57"/>
  <c r="F57"/>
  <c r="H57"/>
  <c r="D58"/>
  <c r="F58"/>
  <c r="H58"/>
  <c r="D59"/>
  <c r="F59"/>
  <c r="H59"/>
  <c r="D60"/>
  <c r="F60"/>
  <c r="H60"/>
  <c r="D61"/>
  <c r="F61"/>
  <c r="H61"/>
  <c r="D62"/>
  <c r="F62"/>
  <c r="H62"/>
  <c r="D63"/>
  <c r="F63"/>
  <c r="H63"/>
  <c r="D64"/>
  <c r="F64"/>
  <c r="H64"/>
  <c r="H44"/>
  <c r="F44"/>
  <c r="D44"/>
  <c r="L16" i="16"/>
  <c r="M16"/>
  <c r="H16"/>
  <c r="I16"/>
  <c r="K16"/>
  <c r="J16"/>
  <c r="O16" l="1"/>
  <c r="P16"/>
  <c r="N16"/>
  <c r="B96"/>
  <c r="K96"/>
  <c r="G96"/>
  <c r="E96" l="1"/>
  <c r="C96"/>
  <c r="D96"/>
  <c r="AC96"/>
  <c r="M9" l="1"/>
  <c r="M10"/>
  <c r="M11"/>
  <c r="M12"/>
  <c r="M13"/>
  <c r="M14"/>
  <c r="M15"/>
  <c r="L9"/>
  <c r="L10"/>
  <c r="L11"/>
  <c r="L12"/>
  <c r="L13"/>
  <c r="L14"/>
  <c r="L15"/>
  <c r="M17"/>
  <c r="L17"/>
  <c r="H17"/>
  <c r="I17"/>
  <c r="X96"/>
  <c r="P96"/>
  <c r="L96"/>
  <c r="Y96"/>
  <c r="U96"/>
  <c r="Z96"/>
  <c r="K17"/>
  <c r="T96"/>
  <c r="S96"/>
  <c r="J17"/>
  <c r="AB96"/>
  <c r="R96"/>
  <c r="AD96"/>
  <c r="W96"/>
  <c r="AA96"/>
  <c r="M96"/>
  <c r="N96"/>
  <c r="V96"/>
  <c r="O96"/>
  <c r="Q96"/>
  <c r="AE96"/>
  <c r="N17" l="1"/>
  <c r="P17"/>
  <c r="O17"/>
  <c r="B95"/>
  <c r="E95" l="1"/>
  <c r="C95"/>
  <c r="D95"/>
  <c r="K95"/>
  <c r="G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E44" i="30" l="1"/>
  <c r="E41" s="1"/>
  <c r="D6" i="32" s="1"/>
  <c r="G44" i="30"/>
  <c r="G40" s="1"/>
  <c r="F7" s="1"/>
  <c r="H44"/>
  <c r="H42" s="1"/>
  <c r="G7" i="31" s="1"/>
  <c r="I44" i="30"/>
  <c r="I41" s="1"/>
  <c r="H6" i="32" s="1"/>
  <c r="J44" i="30"/>
  <c r="J40" s="1"/>
  <c r="I7" s="1"/>
  <c r="K44"/>
  <c r="K40" s="1"/>
  <c r="J7" s="1"/>
  <c r="L44"/>
  <c r="L41" s="1"/>
  <c r="K6" i="32" s="1"/>
  <c r="M44" i="30"/>
  <c r="M40" s="1"/>
  <c r="L7" s="1"/>
  <c r="N44"/>
  <c r="N42" s="1"/>
  <c r="M7" i="31" s="1"/>
  <c r="O44" i="30"/>
  <c r="O40" s="1"/>
  <c r="N7" s="1"/>
  <c r="P44"/>
  <c r="P40" s="1"/>
  <c r="O7" s="1"/>
  <c r="Q44"/>
  <c r="Q40" s="1"/>
  <c r="P7" s="1"/>
  <c r="R44"/>
  <c r="R40" s="1"/>
  <c r="Q7" s="1"/>
  <c r="S44"/>
  <c r="S40" s="1"/>
  <c r="R7" s="1"/>
  <c r="T44"/>
  <c r="T40" s="1"/>
  <c r="S7" s="1"/>
  <c r="U44"/>
  <c r="U40" s="1"/>
  <c r="T7" s="1"/>
  <c r="V44"/>
  <c r="V40" s="1"/>
  <c r="U7" s="1"/>
  <c r="W44"/>
  <c r="W40" s="1"/>
  <c r="V7" s="1"/>
  <c r="X44"/>
  <c r="X42" s="1"/>
  <c r="W7" i="31" s="1"/>
  <c r="Y44" i="30"/>
  <c r="Y40" s="1"/>
  <c r="X7" s="1"/>
  <c r="F44"/>
  <c r="F40" s="1"/>
  <c r="E7" s="1"/>
  <c r="H41" l="1"/>
  <c r="G6" i="32" s="1"/>
  <c r="L40" i="30"/>
  <c r="K7" s="1"/>
  <c r="P41"/>
  <c r="O6" i="32" s="1"/>
  <c r="P42" i="30"/>
  <c r="O7" i="31" s="1"/>
  <c r="L42" i="30"/>
  <c r="K7" i="31" s="1"/>
  <c r="H40" i="30"/>
  <c r="G7" s="1"/>
  <c r="T42"/>
  <c r="S7" i="31" s="1"/>
  <c r="T41" i="30"/>
  <c r="S6" i="32" s="1"/>
  <c r="E40" i="30"/>
  <c r="D7" s="1"/>
  <c r="X41"/>
  <c r="W6" i="32" s="1"/>
  <c r="X40" i="30"/>
  <c r="W7" s="1"/>
  <c r="Y42"/>
  <c r="X7" i="31" s="1"/>
  <c r="Q42" i="30"/>
  <c r="P7" i="31" s="1"/>
  <c r="Y41" i="30"/>
  <c r="X6" i="32" s="1"/>
  <c r="Q41" i="30"/>
  <c r="P6" i="32" s="1"/>
  <c r="I40" i="30"/>
  <c r="H7" s="1"/>
  <c r="V42"/>
  <c r="U7" i="31" s="1"/>
  <c r="R42" i="30"/>
  <c r="Q7" i="31" s="1"/>
  <c r="J42" i="30"/>
  <c r="I7" i="31" s="1"/>
  <c r="V41" i="30"/>
  <c r="U6" i="32" s="1"/>
  <c r="N41" i="30"/>
  <c r="M6" i="32" s="1"/>
  <c r="J41" i="30"/>
  <c r="I6" i="32" s="1"/>
  <c r="N40" i="30"/>
  <c r="M7" s="1"/>
  <c r="E42"/>
  <c r="D7" i="31" s="1"/>
  <c r="W42" i="30"/>
  <c r="V7" i="31" s="1"/>
  <c r="S42" i="30"/>
  <c r="R7" i="31" s="1"/>
  <c r="O42" i="30"/>
  <c r="N7" i="31" s="1"/>
  <c r="K42" i="30"/>
  <c r="J7" i="31" s="1"/>
  <c r="G42" i="30"/>
  <c r="F7" i="31" s="1"/>
  <c r="W41" i="30"/>
  <c r="V6" i="32" s="1"/>
  <c r="S41" i="30"/>
  <c r="R6" i="32" s="1"/>
  <c r="O41" i="30"/>
  <c r="N6" i="32" s="1"/>
  <c r="K41" i="30"/>
  <c r="J6" i="32" s="1"/>
  <c r="G41" i="30"/>
  <c r="F6" i="32" s="1"/>
  <c r="U42" i="30"/>
  <c r="T7" i="31" s="1"/>
  <c r="M42" i="30"/>
  <c r="L7" i="31" s="1"/>
  <c r="I42" i="30"/>
  <c r="H7" i="31" s="1"/>
  <c r="U41" i="30"/>
  <c r="T6" i="32" s="1"/>
  <c r="M41" i="30"/>
  <c r="L6" i="32" s="1"/>
  <c r="F42" i="30"/>
  <c r="E7" i="31" s="1"/>
  <c r="R41" i="30"/>
  <c r="Q6" i="32" s="1"/>
  <c r="F41" i="30"/>
  <c r="E6" i="32" s="1"/>
  <c r="F35" i="30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E36"/>
  <c r="E37"/>
  <c r="E35"/>
  <c r="I31"/>
  <c r="J31"/>
  <c r="K31"/>
  <c r="L31"/>
  <c r="M31"/>
  <c r="N31"/>
  <c r="O31"/>
  <c r="P31"/>
  <c r="Q31"/>
  <c r="R31"/>
  <c r="S31"/>
  <c r="T31"/>
  <c r="U31"/>
  <c r="V31"/>
  <c r="W31"/>
  <c r="X31"/>
  <c r="Y31"/>
  <c r="I32"/>
  <c r="J32"/>
  <c r="K32"/>
  <c r="L32"/>
  <c r="M32"/>
  <c r="N32"/>
  <c r="O32"/>
  <c r="P32"/>
  <c r="Q32"/>
  <c r="R32"/>
  <c r="S32"/>
  <c r="T32"/>
  <c r="U32"/>
  <c r="V32"/>
  <c r="W32"/>
  <c r="X32"/>
  <c r="Y32"/>
  <c r="I33"/>
  <c r="J33"/>
  <c r="K33"/>
  <c r="L33"/>
  <c r="M33"/>
  <c r="N33"/>
  <c r="O33"/>
  <c r="P33"/>
  <c r="Q33"/>
  <c r="R33"/>
  <c r="S33"/>
  <c r="T33"/>
  <c r="U33"/>
  <c r="V33"/>
  <c r="W33"/>
  <c r="X33"/>
  <c r="Y33"/>
  <c r="G31"/>
  <c r="H31"/>
  <c r="G32"/>
  <c r="H32"/>
  <c r="G33"/>
  <c r="H33"/>
  <c r="F33"/>
  <c r="F32"/>
  <c r="F31"/>
  <c r="E33"/>
  <c r="E32"/>
  <c r="E31"/>
  <c r="B5" i="28"/>
  <c r="C4"/>
  <c r="B4"/>
  <c r="C3"/>
  <c r="B3"/>
  <c r="B2"/>
  <c r="B2" i="29"/>
  <c r="B3"/>
  <c r="C3"/>
  <c r="B4"/>
  <c r="C4"/>
  <c r="B5"/>
  <c r="B10" i="9"/>
  <c r="B9"/>
  <c r="B8"/>
  <c r="B7"/>
  <c r="B6"/>
  <c r="B10" i="8"/>
  <c r="B9"/>
  <c r="B8"/>
  <c r="B7"/>
  <c r="B6"/>
  <c r="B7" i="7"/>
  <c r="B8"/>
  <c r="B9"/>
  <c r="B10"/>
  <c r="B6"/>
  <c r="H15" i="16"/>
  <c r="I15"/>
  <c r="V95"/>
  <c r="AE95"/>
  <c r="S95"/>
  <c r="L95"/>
  <c r="R95"/>
  <c r="K15"/>
  <c r="Z95"/>
  <c r="P95"/>
  <c r="U95"/>
  <c r="AA95"/>
  <c r="AD95"/>
  <c r="X95"/>
  <c r="N95"/>
  <c r="W95"/>
  <c r="AB95"/>
  <c r="AC95"/>
  <c r="M95"/>
  <c r="T95"/>
  <c r="Q95"/>
  <c r="O95"/>
  <c r="J15"/>
  <c r="Y95"/>
  <c r="O15" l="1"/>
  <c r="N15"/>
  <c r="P15"/>
  <c r="B94"/>
  <c r="A157" i="19"/>
  <c r="G94" i="16"/>
  <c r="E94" l="1"/>
  <c r="C94"/>
  <c r="D94"/>
  <c r="AD94"/>
  <c r="H14" l="1"/>
  <c r="B93" s="1"/>
  <c r="I14"/>
  <c r="N94"/>
  <c r="AE94"/>
  <c r="R94"/>
  <c r="Q94"/>
  <c r="Z94"/>
  <c r="M94"/>
  <c r="T94"/>
  <c r="W94"/>
  <c r="V94"/>
  <c r="AA94"/>
  <c r="S94"/>
  <c r="K14"/>
  <c r="O94"/>
  <c r="U94"/>
  <c r="L94"/>
  <c r="J14"/>
  <c r="AB94"/>
  <c r="P94"/>
  <c r="AC94"/>
  <c r="Y94"/>
  <c r="X94"/>
  <c r="N14" l="1"/>
  <c r="C93" s="1"/>
  <c r="O14"/>
  <c r="D93" s="1"/>
  <c r="P14"/>
  <c r="E93" s="1"/>
  <c r="G93" l="1"/>
  <c r="B5" i="26"/>
  <c r="B5" i="25"/>
  <c r="B5" i="24"/>
  <c r="U93" i="16"/>
  <c r="AA93"/>
  <c r="X93"/>
  <c r="S93"/>
  <c r="AC93"/>
  <c r="L93"/>
  <c r="R93"/>
  <c r="V93"/>
  <c r="W93"/>
  <c r="AD93"/>
  <c r="Z93"/>
  <c r="Y93"/>
  <c r="T93"/>
  <c r="AB93"/>
  <c r="P93"/>
  <c r="M93"/>
  <c r="Q93"/>
  <c r="O93"/>
  <c r="N93"/>
  <c r="AE93"/>
  <c r="Y8" i="23" l="1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B8" s="1"/>
  <c r="A8"/>
  <c r="A7"/>
  <c r="A6"/>
  <c r="A5"/>
  <c r="A4"/>
  <c r="Y8" i="22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B8" s="1"/>
  <c r="A8"/>
  <c r="A7"/>
  <c r="A6"/>
  <c r="A5"/>
  <c r="A4"/>
  <c r="N62" i="19" l="1"/>
  <c r="N61"/>
  <c r="N60"/>
  <c r="N59"/>
  <c r="N58"/>
  <c r="N57"/>
  <c r="E57"/>
  <c r="H57"/>
  <c r="K57"/>
  <c r="K62"/>
  <c r="K61"/>
  <c r="K60"/>
  <c r="K59"/>
  <c r="K58"/>
  <c r="H62"/>
  <c r="H61"/>
  <c r="H60"/>
  <c r="H59"/>
  <c r="H58"/>
  <c r="E62"/>
  <c r="E61"/>
  <c r="E60"/>
  <c r="E59"/>
  <c r="E58"/>
  <c r="Y59"/>
  <c r="U59"/>
  <c r="W59"/>
  <c r="AA59"/>
  <c r="AC59"/>
  <c r="AE59"/>
  <c r="AE57"/>
  <c r="AE56"/>
  <c r="AE55"/>
  <c r="AE53"/>
  <c r="AE52"/>
  <c r="AE51"/>
  <c r="AC57"/>
  <c r="AC56"/>
  <c r="AC55"/>
  <c r="AC53"/>
  <c r="AC52"/>
  <c r="AC51"/>
  <c r="AA57"/>
  <c r="AA56"/>
  <c r="AA55"/>
  <c r="AA53"/>
  <c r="AA52"/>
  <c r="AA51"/>
  <c r="Y57"/>
  <c r="Y56"/>
  <c r="Y55"/>
  <c r="Y53"/>
  <c r="Y52"/>
  <c r="Y51"/>
  <c r="U53"/>
  <c r="U52"/>
  <c r="U51"/>
  <c r="U57"/>
  <c r="U56"/>
  <c r="U55"/>
  <c r="W57"/>
  <c r="W56"/>
  <c r="W55"/>
  <c r="W52"/>
  <c r="W53"/>
  <c r="W51"/>
  <c r="AU28" l="1"/>
  <c r="BA34" s="1"/>
  <c r="AT28"/>
  <c r="AZ34" s="1"/>
  <c r="AS28"/>
  <c r="AY34" s="1"/>
  <c r="AR28"/>
  <c r="AX34" s="1"/>
  <c r="AQ28"/>
  <c r="AW34" s="1"/>
  <c r="AP28"/>
  <c r="AV34" s="1"/>
  <c r="AO28"/>
  <c r="AU34" s="1"/>
  <c r="AN28"/>
  <c r="AT34" s="1"/>
  <c r="AM28"/>
  <c r="AS34" s="1"/>
  <c r="AL28"/>
  <c r="AR34" s="1"/>
  <c r="AK28"/>
  <c r="AQ34" s="1"/>
  <c r="AJ28"/>
  <c r="AP34" s="1"/>
  <c r="AI28"/>
  <c r="AO34" s="1"/>
  <c r="AH28"/>
  <c r="AN34" s="1"/>
  <c r="AG28"/>
  <c r="AM34" s="1"/>
  <c r="AF28"/>
  <c r="AL34" s="1"/>
  <c r="AE28"/>
  <c r="AK34" s="1"/>
  <c r="AD28"/>
  <c r="AJ34" s="1"/>
  <c r="AC28"/>
  <c r="AI34" s="1"/>
  <c r="AB28"/>
  <c r="AH34" s="1"/>
  <c r="AA28"/>
  <c r="AG34" s="1"/>
  <c r="Z28"/>
  <c r="AF34" s="1"/>
  <c r="Y28"/>
  <c r="AE34" s="1"/>
  <c r="X28"/>
  <c r="AD34" s="1"/>
  <c r="W28"/>
  <c r="AC34" s="1"/>
  <c r="V28"/>
  <c r="AB34" s="1"/>
  <c r="U28"/>
  <c r="AA34" s="1"/>
  <c r="T28"/>
  <c r="Z34" s="1"/>
  <c r="S28"/>
  <c r="Y34" s="1"/>
  <c r="R28"/>
  <c r="X34" s="1"/>
  <c r="Q28"/>
  <c r="W34" s="1"/>
  <c r="P28"/>
  <c r="V34" s="1"/>
  <c r="O28"/>
  <c r="U34" s="1"/>
  <c r="N28"/>
  <c r="T34" s="1"/>
  <c r="M28"/>
  <c r="S34" s="1"/>
  <c r="L28"/>
  <c r="R34" s="1"/>
  <c r="K28"/>
  <c r="Q34" s="1"/>
  <c r="J28"/>
  <c r="P34" s="1"/>
  <c r="I28"/>
  <c r="O34" s="1"/>
  <c r="AU27"/>
  <c r="BA33" s="1"/>
  <c r="AT27"/>
  <c r="AZ33" s="1"/>
  <c r="AS27"/>
  <c r="AY33" s="1"/>
  <c r="AR27"/>
  <c r="AX33" s="1"/>
  <c r="AQ27"/>
  <c r="AW33" s="1"/>
  <c r="AP27"/>
  <c r="AV33" s="1"/>
  <c r="AO27"/>
  <c r="AU33" s="1"/>
  <c r="AN27"/>
  <c r="AT33" s="1"/>
  <c r="AM27"/>
  <c r="AS33" s="1"/>
  <c r="AL27"/>
  <c r="AR33" s="1"/>
  <c r="AK27"/>
  <c r="AQ33" s="1"/>
  <c r="AJ27"/>
  <c r="AP33" s="1"/>
  <c r="AI27"/>
  <c r="AO33" s="1"/>
  <c r="AH27"/>
  <c r="AN33" s="1"/>
  <c r="AG27"/>
  <c r="AM33" s="1"/>
  <c r="AF27"/>
  <c r="AL33" s="1"/>
  <c r="AE27"/>
  <c r="AK33" s="1"/>
  <c r="AD27"/>
  <c r="AJ33" s="1"/>
  <c r="AC27"/>
  <c r="AI33" s="1"/>
  <c r="AB27"/>
  <c r="AH33" s="1"/>
  <c r="AA27"/>
  <c r="AG33" s="1"/>
  <c r="Z27"/>
  <c r="AF33" s="1"/>
  <c r="Y27"/>
  <c r="AE33" s="1"/>
  <c r="X27"/>
  <c r="AD33" s="1"/>
  <c r="W27"/>
  <c r="AC33" s="1"/>
  <c r="V27"/>
  <c r="AB33" s="1"/>
  <c r="U27"/>
  <c r="AA33" s="1"/>
  <c r="T27"/>
  <c r="Z33" s="1"/>
  <c r="S27"/>
  <c r="Y33" s="1"/>
  <c r="R27"/>
  <c r="X33" s="1"/>
  <c r="Q27"/>
  <c r="W33" s="1"/>
  <c r="P27"/>
  <c r="V33" s="1"/>
  <c r="O27"/>
  <c r="U33" s="1"/>
  <c r="N27"/>
  <c r="T33" s="1"/>
  <c r="M27"/>
  <c r="S33" s="1"/>
  <c r="L27"/>
  <c r="R33" s="1"/>
  <c r="K27"/>
  <c r="Q33" s="1"/>
  <c r="J27"/>
  <c r="P33" s="1"/>
  <c r="I27"/>
  <c r="O33" s="1"/>
  <c r="AU26"/>
  <c r="BA32" s="1"/>
  <c r="AT26"/>
  <c r="AZ32" s="1"/>
  <c r="AS26"/>
  <c r="AY32" s="1"/>
  <c r="AR26"/>
  <c r="AX32" s="1"/>
  <c r="AQ26"/>
  <c r="AW32" s="1"/>
  <c r="AP26"/>
  <c r="AV32" s="1"/>
  <c r="AO26"/>
  <c r="AU32" s="1"/>
  <c r="AN26"/>
  <c r="AT32" s="1"/>
  <c r="AM26"/>
  <c r="AS32" s="1"/>
  <c r="AL26"/>
  <c r="AR32" s="1"/>
  <c r="AK26"/>
  <c r="AQ32" s="1"/>
  <c r="AJ26"/>
  <c r="AP32" s="1"/>
  <c r="AI26"/>
  <c r="AO32" s="1"/>
  <c r="AH26"/>
  <c r="AN32" s="1"/>
  <c r="AG26"/>
  <c r="AM32" s="1"/>
  <c r="AF26"/>
  <c r="AL32" s="1"/>
  <c r="AE26"/>
  <c r="AK32" s="1"/>
  <c r="AD26"/>
  <c r="AJ32" s="1"/>
  <c r="AC26"/>
  <c r="AI32" s="1"/>
  <c r="AB26"/>
  <c r="AH32" s="1"/>
  <c r="AA26"/>
  <c r="AG32" s="1"/>
  <c r="Z26"/>
  <c r="AF32" s="1"/>
  <c r="Y26"/>
  <c r="AE32" s="1"/>
  <c r="X26"/>
  <c r="AD32" s="1"/>
  <c r="W26"/>
  <c r="AC32" s="1"/>
  <c r="V26"/>
  <c r="AB32" s="1"/>
  <c r="U26"/>
  <c r="AA32" s="1"/>
  <c r="T26"/>
  <c r="Z32" s="1"/>
  <c r="S26"/>
  <c r="Y32" s="1"/>
  <c r="R26"/>
  <c r="X32" s="1"/>
  <c r="Q26"/>
  <c r="W32" s="1"/>
  <c r="P26"/>
  <c r="V32" s="1"/>
  <c r="O26"/>
  <c r="U32" s="1"/>
  <c r="N26"/>
  <c r="T32" s="1"/>
  <c r="M26"/>
  <c r="S32" s="1"/>
  <c r="L26"/>
  <c r="R32" s="1"/>
  <c r="K26"/>
  <c r="Q32" s="1"/>
  <c r="J26"/>
  <c r="P32" s="1"/>
  <c r="I26"/>
  <c r="O32" s="1"/>
  <c r="AU25"/>
  <c r="BA31" s="1"/>
  <c r="AT25"/>
  <c r="AZ31" s="1"/>
  <c r="AS25"/>
  <c r="AY31" s="1"/>
  <c r="AR25"/>
  <c r="AX31" s="1"/>
  <c r="AQ25"/>
  <c r="AW31" s="1"/>
  <c r="AP25"/>
  <c r="AV31" s="1"/>
  <c r="AO25"/>
  <c r="AU31" s="1"/>
  <c r="AN25"/>
  <c r="AT31" s="1"/>
  <c r="AM25"/>
  <c r="AS31" s="1"/>
  <c r="AL25"/>
  <c r="AR31" s="1"/>
  <c r="AK25"/>
  <c r="AQ31" s="1"/>
  <c r="AJ25"/>
  <c r="AP31" s="1"/>
  <c r="AI25"/>
  <c r="AO31" s="1"/>
  <c r="AH25"/>
  <c r="AN31" s="1"/>
  <c r="AG25"/>
  <c r="AM31" s="1"/>
  <c r="AF25"/>
  <c r="AL31" s="1"/>
  <c r="AE25"/>
  <c r="AK31" s="1"/>
  <c r="AD25"/>
  <c r="AJ31" s="1"/>
  <c r="AC25"/>
  <c r="AI31" s="1"/>
  <c r="AB25"/>
  <c r="AH31" s="1"/>
  <c r="AA25"/>
  <c r="AG31" s="1"/>
  <c r="Z25"/>
  <c r="AF31" s="1"/>
  <c r="Y25"/>
  <c r="AE31" s="1"/>
  <c r="X25"/>
  <c r="AD31" s="1"/>
  <c r="W25"/>
  <c r="AC31" s="1"/>
  <c r="V25"/>
  <c r="AB31" s="1"/>
  <c r="U25"/>
  <c r="AA31" s="1"/>
  <c r="T25"/>
  <c r="Z31" s="1"/>
  <c r="S25"/>
  <c r="Y31" s="1"/>
  <c r="R25"/>
  <c r="X31" s="1"/>
  <c r="Q25"/>
  <c r="W31" s="1"/>
  <c r="P25"/>
  <c r="V31" s="1"/>
  <c r="O25"/>
  <c r="U31" s="1"/>
  <c r="N25"/>
  <c r="T31" s="1"/>
  <c r="M25"/>
  <c r="S31" s="1"/>
  <c r="L25"/>
  <c r="R31" s="1"/>
  <c r="K25"/>
  <c r="Q31" s="1"/>
  <c r="J25"/>
  <c r="P31" s="1"/>
  <c r="I25"/>
  <c r="O31" s="1"/>
  <c r="B31" i="2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4" i="3"/>
  <c r="B15"/>
  <c r="B16"/>
  <c r="B17"/>
  <c r="B18"/>
  <c r="B19"/>
  <c r="B20"/>
  <c r="B21"/>
  <c r="B22"/>
  <c r="B23"/>
  <c r="B24"/>
  <c r="B25"/>
  <c r="B26"/>
  <c r="B27"/>
  <c r="B28"/>
  <c r="B29"/>
  <c r="B30"/>
  <c r="B31"/>
  <c r="B13"/>
  <c r="B14" i="20"/>
  <c r="B15"/>
  <c r="B16"/>
  <c r="B17"/>
  <c r="B18"/>
  <c r="B19"/>
  <c r="B20"/>
  <c r="B21"/>
  <c r="B22"/>
  <c r="B23"/>
  <c r="B24"/>
  <c r="B25"/>
  <c r="B26"/>
  <c r="B27"/>
  <c r="B28"/>
  <c r="B29"/>
  <c r="B30"/>
  <c r="B31"/>
  <c r="B13"/>
  <c r="H13" i="16"/>
  <c r="I13"/>
  <c r="K13"/>
  <c r="J13"/>
  <c r="P13" l="1"/>
  <c r="O13"/>
  <c r="N1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E89" l="1"/>
  <c r="E85"/>
  <c r="E81"/>
  <c r="E77"/>
  <c r="E86"/>
  <c r="E78"/>
  <c r="E91"/>
  <c r="E87"/>
  <c r="E83"/>
  <c r="E79"/>
  <c r="E75"/>
  <c r="E90"/>
  <c r="E82"/>
  <c r="E74"/>
  <c r="E92"/>
  <c r="E88"/>
  <c r="E84"/>
  <c r="E80"/>
  <c r="E76"/>
  <c r="C91"/>
  <c r="C89"/>
  <c r="C87"/>
  <c r="C85"/>
  <c r="C83"/>
  <c r="C81"/>
  <c r="C79"/>
  <c r="C77"/>
  <c r="C74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C92"/>
  <c r="C90"/>
  <c r="C88"/>
  <c r="C86"/>
  <c r="C84"/>
  <c r="C82"/>
  <c r="C80"/>
  <c r="C78"/>
  <c r="C76"/>
  <c r="C75"/>
  <c r="G73"/>
  <c r="G72"/>
  <c r="G71"/>
  <c r="G70"/>
  <c r="I12"/>
  <c r="H12"/>
  <c r="A161" i="19"/>
  <c r="A160"/>
  <c r="A159"/>
  <c r="A158"/>
  <c r="C36"/>
  <c r="D36"/>
  <c r="E36"/>
  <c r="F36"/>
  <c r="G36"/>
  <c r="H36"/>
  <c r="I36"/>
  <c r="J36"/>
  <c r="K36"/>
  <c r="L36"/>
  <c r="M36"/>
  <c r="N36"/>
  <c r="O36"/>
  <c r="P36"/>
  <c r="S36"/>
  <c r="T36"/>
  <c r="U36"/>
  <c r="V36"/>
  <c r="W36"/>
  <c r="X36"/>
  <c r="C37"/>
  <c r="D37"/>
  <c r="E37"/>
  <c r="F37"/>
  <c r="G37"/>
  <c r="H37"/>
  <c r="I37"/>
  <c r="J37"/>
  <c r="L37"/>
  <c r="M37"/>
  <c r="N37"/>
  <c r="O37"/>
  <c r="P37"/>
  <c r="Q37"/>
  <c r="S37"/>
  <c r="T37"/>
  <c r="U37"/>
  <c r="V37"/>
  <c r="W37"/>
  <c r="X37"/>
  <c r="Y37"/>
  <c r="C38"/>
  <c r="E38"/>
  <c r="F38"/>
  <c r="G38"/>
  <c r="H38"/>
  <c r="I38"/>
  <c r="J38"/>
  <c r="K38"/>
  <c r="L38"/>
  <c r="M38"/>
  <c r="N38"/>
  <c r="O38"/>
  <c r="P38"/>
  <c r="Q38"/>
  <c r="R38"/>
  <c r="U38"/>
  <c r="V38"/>
  <c r="W38"/>
  <c r="X38"/>
  <c r="Y38"/>
  <c r="C39"/>
  <c r="D39"/>
  <c r="E39"/>
  <c r="F39"/>
  <c r="G39"/>
  <c r="H39"/>
  <c r="I39"/>
  <c r="J39"/>
  <c r="K39"/>
  <c r="N39"/>
  <c r="O39"/>
  <c r="P39"/>
  <c r="Q39"/>
  <c r="R39"/>
  <c r="S39"/>
  <c r="U39"/>
  <c r="V39"/>
  <c r="W39"/>
  <c r="X39"/>
  <c r="Y39"/>
  <c r="D100"/>
  <c r="H101"/>
  <c r="I101" s="1"/>
  <c r="L100"/>
  <c r="M100" s="1"/>
  <c r="P100"/>
  <c r="D102"/>
  <c r="E102" s="1"/>
  <c r="H102"/>
  <c r="I102" s="1"/>
  <c r="L102"/>
  <c r="D103"/>
  <c r="E103" s="1"/>
  <c r="H103"/>
  <c r="I103" s="1"/>
  <c r="L103"/>
  <c r="M103" s="1"/>
  <c r="P103"/>
  <c r="D104"/>
  <c r="E104" s="1"/>
  <c r="H104"/>
  <c r="I104" s="1"/>
  <c r="L104"/>
  <c r="M104" s="1"/>
  <c r="P104"/>
  <c r="D105"/>
  <c r="E105" s="1"/>
  <c r="H105"/>
  <c r="I105" s="1"/>
  <c r="L105"/>
  <c r="M105" s="1"/>
  <c r="P105"/>
  <c r="C89"/>
  <c r="D89"/>
  <c r="G89"/>
  <c r="H89"/>
  <c r="K89"/>
  <c r="L89"/>
  <c r="O89"/>
  <c r="P89"/>
  <c r="C90"/>
  <c r="D90"/>
  <c r="G90"/>
  <c r="H90"/>
  <c r="K90"/>
  <c r="L90"/>
  <c r="O90"/>
  <c r="P90"/>
  <c r="C91"/>
  <c r="D91"/>
  <c r="G91"/>
  <c r="H91"/>
  <c r="K91"/>
  <c r="L91"/>
  <c r="O91"/>
  <c r="P91"/>
  <c r="C92"/>
  <c r="D92"/>
  <c r="G92"/>
  <c r="H92"/>
  <c r="K92"/>
  <c r="L92"/>
  <c r="O92"/>
  <c r="P92"/>
  <c r="C93"/>
  <c r="D93"/>
  <c r="G93"/>
  <c r="H93"/>
  <c r="K93"/>
  <c r="L93"/>
  <c r="O93"/>
  <c r="P93"/>
  <c r="C94"/>
  <c r="D94"/>
  <c r="G94"/>
  <c r="H94"/>
  <c r="K94"/>
  <c r="L94"/>
  <c r="O94"/>
  <c r="P94"/>
  <c r="C95"/>
  <c r="D95"/>
  <c r="G95"/>
  <c r="H95"/>
  <c r="K95"/>
  <c r="L95"/>
  <c r="O95"/>
  <c r="P95"/>
  <c r="C96"/>
  <c r="D96"/>
  <c r="G96"/>
  <c r="H96"/>
  <c r="K96"/>
  <c r="L96"/>
  <c r="O96"/>
  <c r="P96"/>
  <c r="C97"/>
  <c r="D97"/>
  <c r="G97"/>
  <c r="H97"/>
  <c r="K97"/>
  <c r="L97"/>
  <c r="O97"/>
  <c r="P97"/>
  <c r="C98"/>
  <c r="D98"/>
  <c r="G98"/>
  <c r="H98"/>
  <c r="K98"/>
  <c r="L98"/>
  <c r="O98"/>
  <c r="P98"/>
  <c r="C99"/>
  <c r="D99"/>
  <c r="E99" s="1"/>
  <c r="G99"/>
  <c r="H99"/>
  <c r="I99" s="1"/>
  <c r="K99"/>
  <c r="L99"/>
  <c r="M99" s="1"/>
  <c r="O99"/>
  <c r="P99"/>
  <c r="C100"/>
  <c r="G100"/>
  <c r="K100"/>
  <c r="O100"/>
  <c r="C101"/>
  <c r="G101"/>
  <c r="K101"/>
  <c r="O101"/>
  <c r="C102"/>
  <c r="G102"/>
  <c r="K102"/>
  <c r="O102"/>
  <c r="P102"/>
  <c r="C103"/>
  <c r="G103"/>
  <c r="K103"/>
  <c r="O103"/>
  <c r="C104"/>
  <c r="G104"/>
  <c r="K104"/>
  <c r="O104"/>
  <c r="C105"/>
  <c r="G105"/>
  <c r="K105"/>
  <c r="O105"/>
  <c r="C106"/>
  <c r="G106"/>
  <c r="H106" s="1"/>
  <c r="K106"/>
  <c r="L106" s="1"/>
  <c r="O106"/>
  <c r="C107"/>
  <c r="D107" s="1"/>
  <c r="G107"/>
  <c r="H107" s="1"/>
  <c r="K107"/>
  <c r="L107" s="1"/>
  <c r="O107"/>
  <c r="C108"/>
  <c r="D108" s="1"/>
  <c r="G108"/>
  <c r="H108" s="1"/>
  <c r="K108"/>
  <c r="O108"/>
  <c r="C109"/>
  <c r="D109" s="1"/>
  <c r="G109"/>
  <c r="K109"/>
  <c r="L109" s="1"/>
  <c r="O109"/>
  <c r="C110"/>
  <c r="G110"/>
  <c r="H110" s="1"/>
  <c r="K110"/>
  <c r="L110" s="1"/>
  <c r="O110"/>
  <c r="C111"/>
  <c r="D111" s="1"/>
  <c r="G111"/>
  <c r="H111" s="1"/>
  <c r="K111"/>
  <c r="L111" s="1"/>
  <c r="O111"/>
  <c r="C112"/>
  <c r="D112" s="1"/>
  <c r="G112"/>
  <c r="H112" s="1"/>
  <c r="K112"/>
  <c r="O112"/>
  <c r="C113"/>
  <c r="D113" s="1"/>
  <c r="G113"/>
  <c r="K113"/>
  <c r="L113" s="1"/>
  <c r="O113"/>
  <c r="C114"/>
  <c r="G114"/>
  <c r="H114" s="1"/>
  <c r="K114"/>
  <c r="L114" s="1"/>
  <c r="O114"/>
  <c r="C115"/>
  <c r="D115" s="1"/>
  <c r="G115"/>
  <c r="H115" s="1"/>
  <c r="K115"/>
  <c r="L115" s="1"/>
  <c r="O115"/>
  <c r="C116"/>
  <c r="D116" s="1"/>
  <c r="G116"/>
  <c r="K116"/>
  <c r="O116"/>
  <c r="C117"/>
  <c r="G117"/>
  <c r="H117" s="1"/>
  <c r="K117"/>
  <c r="L117" s="1"/>
  <c r="O117"/>
  <c r="C118"/>
  <c r="G118"/>
  <c r="H118" s="1"/>
  <c r="K118"/>
  <c r="L118" s="1"/>
  <c r="O118"/>
  <c r="C119"/>
  <c r="D119" s="1"/>
  <c r="G119"/>
  <c r="H119" s="1"/>
  <c r="K119"/>
  <c r="L119" s="1"/>
  <c r="O119"/>
  <c r="C120"/>
  <c r="D120" s="1"/>
  <c r="G120"/>
  <c r="H120" s="1"/>
  <c r="K120"/>
  <c r="O120"/>
  <c r="C121"/>
  <c r="D121" s="1"/>
  <c r="G121"/>
  <c r="K121"/>
  <c r="L121" s="1"/>
  <c r="O121"/>
  <c r="C122"/>
  <c r="G122"/>
  <c r="H122" s="1"/>
  <c r="K122"/>
  <c r="L122" s="1"/>
  <c r="O122"/>
  <c r="C123"/>
  <c r="D123" s="1"/>
  <c r="G123"/>
  <c r="H123" s="1"/>
  <c r="K123"/>
  <c r="O123"/>
  <c r="C124"/>
  <c r="D124" s="1"/>
  <c r="G124"/>
  <c r="H124" s="1"/>
  <c r="K124"/>
  <c r="L124" s="1"/>
  <c r="O124"/>
  <c r="C125"/>
  <c r="D125" s="1"/>
  <c r="G125"/>
  <c r="H125" s="1"/>
  <c r="K125"/>
  <c r="L125" s="1"/>
  <c r="O125"/>
  <c r="C126"/>
  <c r="G126"/>
  <c r="H126" s="1"/>
  <c r="K126"/>
  <c r="L126" s="1"/>
  <c r="O126"/>
  <c r="C127"/>
  <c r="D127" s="1"/>
  <c r="G127"/>
  <c r="H127" s="1"/>
  <c r="K127"/>
  <c r="L127" s="1"/>
  <c r="O127"/>
  <c r="C161"/>
  <c r="AB161" s="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Q36"/>
  <c r="R36"/>
  <c r="Y36"/>
  <c r="K37"/>
  <c r="R37"/>
  <c r="D38"/>
  <c r="S38"/>
  <c r="T38"/>
  <c r="L39"/>
  <c r="M39"/>
  <c r="T39"/>
  <c r="K12" i="16"/>
  <c r="AC77"/>
  <c r="N84"/>
  <c r="AA92"/>
  <c r="V87"/>
  <c r="AB89"/>
  <c r="J12"/>
  <c r="AE82"/>
  <c r="AA86"/>
  <c r="Q81"/>
  <c r="AD79"/>
  <c r="P90"/>
  <c r="Y76"/>
  <c r="AB74"/>
  <c r="N78"/>
  <c r="Q85"/>
  <c r="V91"/>
  <c r="L83"/>
  <c r="Z75"/>
  <c r="AC88"/>
  <c r="AC80"/>
  <c r="B73" l="1"/>
  <c r="B71"/>
  <c r="B72"/>
  <c r="B70"/>
  <c r="H100" i="19"/>
  <c r="I111" s="1"/>
  <c r="N12" i="16"/>
  <c r="O12"/>
  <c r="P12"/>
  <c r="V40" i="19"/>
  <c r="K40"/>
  <c r="F40"/>
  <c r="L101"/>
  <c r="M101" s="1"/>
  <c r="Y40"/>
  <c r="U40"/>
  <c r="Q40"/>
  <c r="M40"/>
  <c r="I40"/>
  <c r="E40"/>
  <c r="X40"/>
  <c r="T40"/>
  <c r="P40"/>
  <c r="L40"/>
  <c r="H40"/>
  <c r="D40"/>
  <c r="M112"/>
  <c r="D101"/>
  <c r="E101" s="1"/>
  <c r="E100"/>
  <c r="M106"/>
  <c r="M102"/>
  <c r="R40"/>
  <c r="G40"/>
  <c r="S40"/>
  <c r="O40"/>
  <c r="J40"/>
  <c r="W40"/>
  <c r="N40"/>
  <c r="C40"/>
  <c r="AB40" s="1"/>
  <c r="D126"/>
  <c r="H121"/>
  <c r="L120"/>
  <c r="D118"/>
  <c r="H113"/>
  <c r="L112"/>
  <c r="D110"/>
  <c r="L123"/>
  <c r="D117"/>
  <c r="H116"/>
  <c r="M119"/>
  <c r="M107"/>
  <c r="P101"/>
  <c r="P107" s="1"/>
  <c r="D122"/>
  <c r="M117"/>
  <c r="L116"/>
  <c r="D114"/>
  <c r="H109"/>
  <c r="L108"/>
  <c r="D106"/>
  <c r="L85" i="16"/>
  <c r="Y87"/>
  <c r="Q89"/>
  <c r="X77"/>
  <c r="Q80"/>
  <c r="W74"/>
  <c r="X86"/>
  <c r="L75"/>
  <c r="S83"/>
  <c r="Q86"/>
  <c r="O91"/>
  <c r="Y75"/>
  <c r="O83"/>
  <c r="AD91"/>
  <c r="AC90"/>
  <c r="M83"/>
  <c r="N75"/>
  <c r="L81"/>
  <c r="AC76"/>
  <c r="AD80"/>
  <c r="AA77"/>
  <c r="M84"/>
  <c r="U75"/>
  <c r="AD92"/>
  <c r="V84"/>
  <c r="Q75"/>
  <c r="N89"/>
  <c r="Z77"/>
  <c r="U80"/>
  <c r="M81"/>
  <c r="T74"/>
  <c r="AD85"/>
  <c r="Z81"/>
  <c r="AE83"/>
  <c r="S75"/>
  <c r="AC83"/>
  <c r="AE90"/>
  <c r="U89"/>
  <c r="R78"/>
  <c r="S77"/>
  <c r="AA84"/>
  <c r="AC92"/>
  <c r="AD84"/>
  <c r="R88"/>
  <c r="Y74"/>
  <c r="O80"/>
  <c r="P88"/>
  <c r="AE74"/>
  <c r="P76"/>
  <c r="P74"/>
  <c r="AC75"/>
  <c r="R90"/>
  <c r="Z88"/>
  <c r="R76"/>
  <c r="U83"/>
  <c r="X84"/>
  <c r="N77"/>
  <c r="S92"/>
  <c r="AE84"/>
  <c r="AD87"/>
  <c r="AA85"/>
  <c r="AB85"/>
  <c r="S87"/>
  <c r="R75"/>
  <c r="O76"/>
  <c r="W79"/>
  <c r="L86"/>
  <c r="Q87"/>
  <c r="R83"/>
  <c r="Z86"/>
  <c r="W91"/>
  <c r="AC91"/>
  <c r="W84"/>
  <c r="W83"/>
  <c r="U85"/>
  <c r="P75"/>
  <c r="S80"/>
  <c r="W78"/>
  <c r="AE78"/>
  <c r="M80"/>
  <c r="Y86"/>
  <c r="AC84"/>
  <c r="V81"/>
  <c r="AB82"/>
  <c r="P89"/>
  <c r="R87"/>
  <c r="AD86"/>
  <c r="P82"/>
  <c r="S81"/>
  <c r="P79"/>
  <c r="AB91"/>
  <c r="R79"/>
  <c r="O85"/>
  <c r="AE80"/>
  <c r="AB88"/>
  <c r="N90"/>
  <c r="W90"/>
  <c r="V88"/>
  <c r="P80"/>
  <c r="AB86"/>
  <c r="M77"/>
  <c r="Y77"/>
  <c r="Z89"/>
  <c r="M88"/>
  <c r="U88"/>
  <c r="L84"/>
  <c r="Y78"/>
  <c r="P84"/>
  <c r="AD76"/>
  <c r="T88"/>
  <c r="U87"/>
  <c r="V83"/>
  <c r="AA79"/>
  <c r="L77"/>
  <c r="N79"/>
  <c r="M82"/>
  <c r="Q83"/>
  <c r="S79"/>
  <c r="L91"/>
  <c r="M92"/>
  <c r="Y89"/>
  <c r="X83"/>
  <c r="AB77"/>
  <c r="W77"/>
  <c r="AE89"/>
  <c r="AC74"/>
  <c r="Z82"/>
  <c r="T80"/>
  <c r="AE88"/>
  <c r="O89"/>
  <c r="W88"/>
  <c r="AE92"/>
  <c r="U92"/>
  <c r="Q84"/>
  <c r="O79"/>
  <c r="O90"/>
  <c r="R80"/>
  <c r="AD78"/>
  <c r="Q77"/>
  <c r="P87"/>
  <c r="AB83"/>
  <c r="R91"/>
  <c r="T79"/>
  <c r="AB75"/>
  <c r="P78"/>
  <c r="X88"/>
  <c r="U82"/>
  <c r="AC89"/>
  <c r="T78"/>
  <c r="AB81"/>
  <c r="R84"/>
  <c r="P92"/>
  <c r="AA78"/>
  <c r="AB76"/>
  <c r="W75"/>
  <c r="V76"/>
  <c r="AE86"/>
  <c r="AD88"/>
  <c r="T87"/>
  <c r="P83"/>
  <c r="AA88"/>
  <c r="X87"/>
  <c r="AD83"/>
  <c r="M74"/>
  <c r="Z92"/>
  <c r="N74"/>
  <c r="AC87"/>
  <c r="T92"/>
  <c r="U77"/>
  <c r="L76"/>
  <c r="AD90"/>
  <c r="X81"/>
  <c r="X74"/>
  <c r="X90"/>
  <c r="W80"/>
  <c r="W82"/>
  <c r="T91"/>
  <c r="V82"/>
  <c r="AB87"/>
  <c r="Q78"/>
  <c r="AD81"/>
  <c r="Y84"/>
  <c r="Z87"/>
  <c r="P81"/>
  <c r="N76"/>
  <c r="M85"/>
  <c r="S78"/>
  <c r="W92"/>
  <c r="R86"/>
  <c r="S88"/>
  <c r="Z79"/>
  <c r="Z80"/>
  <c r="R92"/>
  <c r="Z74"/>
  <c r="P91"/>
  <c r="T82"/>
  <c r="Z91"/>
  <c r="AC82"/>
  <c r="AA81"/>
  <c r="M79"/>
  <c r="O74"/>
  <c r="T89"/>
  <c r="AE91"/>
  <c r="O77"/>
  <c r="Y81"/>
  <c r="S90"/>
  <c r="T83"/>
  <c r="V80"/>
  <c r="L78"/>
  <c r="N87"/>
  <c r="V75"/>
  <c r="U78"/>
  <c r="AA76"/>
  <c r="N85"/>
  <c r="T81"/>
  <c r="M78"/>
  <c r="Y88"/>
  <c r="O86"/>
  <c r="Z83"/>
  <c r="U74"/>
  <c r="N81"/>
  <c r="L89"/>
  <c r="AB90"/>
  <c r="Z85"/>
  <c r="AC81"/>
  <c r="AB92"/>
  <c r="U76"/>
  <c r="AA83"/>
  <c r="V92"/>
  <c r="Q92"/>
  <c r="AE79"/>
  <c r="L88"/>
  <c r="AE81"/>
  <c r="U91"/>
  <c r="R81"/>
  <c r="AE76"/>
  <c r="AD82"/>
  <c r="N80"/>
  <c r="U81"/>
  <c r="S89"/>
  <c r="M87"/>
  <c r="W86"/>
  <c r="Q88"/>
  <c r="M86"/>
  <c r="AC78"/>
  <c r="Y82"/>
  <c r="S76"/>
  <c r="Y91"/>
  <c r="Q79"/>
  <c r="Q74"/>
  <c r="S82"/>
  <c r="AB80"/>
  <c r="V89"/>
  <c r="W81"/>
  <c r="S86"/>
  <c r="AC85"/>
  <c r="X78"/>
  <c r="O81"/>
  <c r="AA80"/>
  <c r="N91"/>
  <c r="AA82"/>
  <c r="O88"/>
  <c r="AD77"/>
  <c r="L82"/>
  <c r="Y79"/>
  <c r="Y80"/>
  <c r="W85"/>
  <c r="X80"/>
  <c r="P77"/>
  <c r="Q76"/>
  <c r="N86"/>
  <c r="T76"/>
  <c r="X89"/>
  <c r="U84"/>
  <c r="T77"/>
  <c r="S91"/>
  <c r="X92"/>
  <c r="R85"/>
  <c r="L90"/>
  <c r="W89"/>
  <c r="Y90"/>
  <c r="S84"/>
  <c r="P85"/>
  <c r="O75"/>
  <c r="V78"/>
  <c r="AD89"/>
  <c r="R74"/>
  <c r="V85"/>
  <c r="M90"/>
  <c r="T75"/>
  <c r="Y92"/>
  <c r="X79"/>
  <c r="M76"/>
  <c r="W87"/>
  <c r="Q91"/>
  <c r="L74"/>
  <c r="AE87"/>
  <c r="M91"/>
  <c r="R89"/>
  <c r="AA87"/>
  <c r="N92"/>
  <c r="Q82"/>
  <c r="AE77"/>
  <c r="V74"/>
  <c r="AA75"/>
  <c r="M75"/>
  <c r="L80"/>
  <c r="AB84"/>
  <c r="Y83"/>
  <c r="AA74"/>
  <c r="Q90"/>
  <c r="V77"/>
  <c r="AD74"/>
  <c r="Y85"/>
  <c r="O87"/>
  <c r="AA90"/>
  <c r="N88"/>
  <c r="N83"/>
  <c r="V90"/>
  <c r="T90"/>
  <c r="U79"/>
  <c r="P86"/>
  <c r="X85"/>
  <c r="V79"/>
  <c r="V86"/>
  <c r="AB78"/>
  <c r="N82"/>
  <c r="S85"/>
  <c r="M89"/>
  <c r="L79"/>
  <c r="O82"/>
  <c r="R82"/>
  <c r="W76"/>
  <c r="AE75"/>
  <c r="AA89"/>
  <c r="X76"/>
  <c r="O84"/>
  <c r="U86"/>
  <c r="R77"/>
  <c r="X75"/>
  <c r="T84"/>
  <c r="U90"/>
  <c r="O92"/>
  <c r="AB79"/>
  <c r="X91"/>
  <c r="L92"/>
  <c r="AA91"/>
  <c r="Z76"/>
  <c r="X82"/>
  <c r="AC86"/>
  <c r="Z84"/>
  <c r="T85"/>
  <c r="AC79"/>
  <c r="Z90"/>
  <c r="S74"/>
  <c r="O78"/>
  <c r="AE85"/>
  <c r="Z78"/>
  <c r="T86"/>
  <c r="AD75"/>
  <c r="L87"/>
  <c r="M125" i="19" l="1"/>
  <c r="M127"/>
  <c r="M124"/>
  <c r="M113"/>
  <c r="M121"/>
  <c r="M115"/>
  <c r="M110"/>
  <c r="I126"/>
  <c r="M118"/>
  <c r="M111"/>
  <c r="M126"/>
  <c r="M109"/>
  <c r="I114"/>
  <c r="I120"/>
  <c r="I100"/>
  <c r="M116"/>
  <c r="E127"/>
  <c r="E125"/>
  <c r="E108"/>
  <c r="E107"/>
  <c r="I127"/>
  <c r="M114"/>
  <c r="M122"/>
  <c r="I113"/>
  <c r="M123"/>
  <c r="M108"/>
  <c r="E109"/>
  <c r="E111"/>
  <c r="E119"/>
  <c r="E114"/>
  <c r="E110"/>
  <c r="E106"/>
  <c r="M120"/>
  <c r="E115"/>
  <c r="E112"/>
  <c r="C70" i="16"/>
  <c r="C71"/>
  <c r="C72"/>
  <c r="C73"/>
  <c r="D70"/>
  <c r="D73"/>
  <c r="D71"/>
  <c r="D72"/>
  <c r="E73"/>
  <c r="E72"/>
  <c r="E71"/>
  <c r="E70"/>
  <c r="I107" i="19"/>
  <c r="I122"/>
  <c r="I117"/>
  <c r="I112"/>
  <c r="I124"/>
  <c r="I125"/>
  <c r="I109"/>
  <c r="I123"/>
  <c r="I118"/>
  <c r="I115"/>
  <c r="I121"/>
  <c r="I116"/>
  <c r="I106"/>
  <c r="I108"/>
  <c r="I119"/>
  <c r="I110"/>
  <c r="E122"/>
  <c r="E118"/>
  <c r="E113"/>
  <c r="E121"/>
  <c r="P119"/>
  <c r="P116"/>
  <c r="E126"/>
  <c r="P109"/>
  <c r="P123"/>
  <c r="E116"/>
  <c r="E120"/>
  <c r="E117"/>
  <c r="P127"/>
  <c r="P122"/>
  <c r="P126"/>
  <c r="P125"/>
  <c r="E123"/>
  <c r="P114"/>
  <c r="P113"/>
  <c r="P108"/>
  <c r="P110"/>
  <c r="P118"/>
  <c r="P111"/>
  <c r="E124"/>
  <c r="P106"/>
  <c r="P124"/>
  <c r="P112"/>
  <c r="P115"/>
  <c r="P117"/>
  <c r="P120"/>
  <c r="P121"/>
  <c r="X70" i="16"/>
  <c r="Q71"/>
  <c r="L72"/>
  <c r="T73"/>
  <c r="B30" i="18" l="1"/>
  <c r="B29"/>
  <c r="B28"/>
  <c r="B27"/>
  <c r="B26"/>
  <c r="B30" i="4"/>
  <c r="B29"/>
  <c r="B28"/>
  <c r="B27"/>
  <c r="B26"/>
  <c r="B27" i="17"/>
  <c r="B28"/>
  <c r="B29"/>
  <c r="B30"/>
  <c r="B26"/>
  <c r="W72" i="16"/>
  <c r="P72"/>
  <c r="Z72"/>
  <c r="AC72"/>
  <c r="V73"/>
  <c r="X71"/>
  <c r="Y73"/>
  <c r="R71"/>
  <c r="AA72"/>
  <c r="AE73"/>
  <c r="M72"/>
  <c r="AE72"/>
  <c r="T72"/>
  <c r="AA70"/>
  <c r="O73"/>
  <c r="Y70"/>
  <c r="P70"/>
  <c r="P71"/>
  <c r="S72"/>
  <c r="T70"/>
  <c r="V72"/>
  <c r="AB71"/>
  <c r="Y71"/>
  <c r="V71"/>
  <c r="AE71"/>
  <c r="L71"/>
  <c r="AD72"/>
  <c r="N73"/>
  <c r="AD70"/>
  <c r="N72"/>
  <c r="R70"/>
  <c r="AE70"/>
  <c r="Y72"/>
  <c r="AA71"/>
  <c r="O70"/>
  <c r="R73"/>
  <c r="AC70"/>
  <c r="N70"/>
  <c r="Q73"/>
  <c r="S71"/>
  <c r="Q72"/>
  <c r="Z73"/>
  <c r="AB70"/>
  <c r="Q70"/>
  <c r="S73"/>
  <c r="Z70"/>
  <c r="U73"/>
  <c r="O72"/>
  <c r="L73"/>
  <c r="M71"/>
  <c r="AA73"/>
  <c r="U72"/>
  <c r="T71"/>
  <c r="W70"/>
  <c r="AC73"/>
  <c r="P73"/>
  <c r="X73"/>
  <c r="AC71"/>
  <c r="S70"/>
  <c r="X72"/>
  <c r="M73"/>
  <c r="M70"/>
  <c r="U71"/>
  <c r="AD71"/>
  <c r="AB73"/>
  <c r="AD73"/>
  <c r="W73"/>
  <c r="L70"/>
  <c r="AB72"/>
  <c r="V70"/>
  <c r="O71"/>
  <c r="N71"/>
  <c r="U70"/>
  <c r="Z71"/>
  <c r="R72"/>
  <c r="W71"/>
  <c r="I11" l="1"/>
  <c r="H11"/>
  <c r="B67" s="1"/>
  <c r="J11"/>
  <c r="K11"/>
  <c r="N11" l="1"/>
  <c r="C67" s="1"/>
  <c r="O11"/>
  <c r="P11"/>
  <c r="E67" s="1"/>
  <c r="B68"/>
  <c r="B69"/>
  <c r="B66"/>
  <c r="G69"/>
  <c r="G68"/>
  <c r="G67"/>
  <c r="G66"/>
  <c r="D68" l="1"/>
  <c r="D67"/>
  <c r="E66"/>
  <c r="E68"/>
  <c r="D69"/>
  <c r="C68"/>
  <c r="D66"/>
  <c r="C66"/>
  <c r="E69"/>
  <c r="C69"/>
  <c r="Y66"/>
  <c r="V67"/>
  <c r="AB68"/>
  <c r="R69"/>
  <c r="BB29" i="18" l="1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BB29" i="17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U67" i="16"/>
  <c r="AA67"/>
  <c r="AD69"/>
  <c r="L66"/>
  <c r="R66"/>
  <c r="V66"/>
  <c r="W68"/>
  <c r="T66"/>
  <c r="L69"/>
  <c r="N69"/>
  <c r="T69"/>
  <c r="AE66"/>
  <c r="T68"/>
  <c r="AC66"/>
  <c r="M66"/>
  <c r="W66"/>
  <c r="U66"/>
  <c r="Z69"/>
  <c r="P67"/>
  <c r="X69"/>
  <c r="AB67"/>
  <c r="X68"/>
  <c r="X67"/>
  <c r="AB66"/>
  <c r="V68"/>
  <c r="U69"/>
  <c r="AC69"/>
  <c r="Z67"/>
  <c r="AC67"/>
  <c r="Z66"/>
  <c r="P66"/>
  <c r="R68"/>
  <c r="T67"/>
  <c r="S66"/>
  <c r="Y68"/>
  <c r="AD68"/>
  <c r="S69"/>
  <c r="P69"/>
  <c r="Y67"/>
  <c r="Q66"/>
  <c r="AB69"/>
  <c r="U68"/>
  <c r="AE69"/>
  <c r="Z68"/>
  <c r="Q68"/>
  <c r="Q69"/>
  <c r="R67"/>
  <c r="Q67"/>
  <c r="N68"/>
  <c r="O68"/>
  <c r="V69"/>
  <c r="P68"/>
  <c r="AE67"/>
  <c r="AE68"/>
  <c r="M67"/>
  <c r="AA68"/>
  <c r="S68"/>
  <c r="L67"/>
  <c r="O66"/>
  <c r="AC68"/>
  <c r="AD66"/>
  <c r="O69"/>
  <c r="AD67"/>
  <c r="O67"/>
  <c r="W67"/>
  <c r="AA66"/>
  <c r="N67"/>
  <c r="L68"/>
  <c r="S67"/>
  <c r="M69"/>
  <c r="M68"/>
  <c r="X66"/>
  <c r="AA69"/>
  <c r="W69"/>
  <c r="Y69"/>
  <c r="N66"/>
  <c r="R4" l="1"/>
  <c r="R2"/>
  <c r="R3"/>
  <c r="AC2" l="1"/>
  <c r="AC5"/>
  <c r="AC6"/>
  <c r="AC4"/>
  <c r="AC3"/>
  <c r="B204" i="13" l="1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204" i="2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70" i="12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169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31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92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53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14"/>
  <c r="G23" i="16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22"/>
  <c r="B14" i="1"/>
  <c r="B15"/>
  <c r="B16"/>
  <c r="B17"/>
  <c r="B18"/>
  <c r="B19"/>
  <c r="B20"/>
  <c r="B21"/>
  <c r="I10" i="16" l="1"/>
  <c r="I9"/>
  <c r="J10"/>
  <c r="K10"/>
  <c r="K9"/>
  <c r="J9"/>
  <c r="P10" l="1"/>
  <c r="P9"/>
  <c r="O10"/>
  <c r="O9"/>
  <c r="N10"/>
  <c r="N9"/>
  <c r="H10" l="1"/>
  <c r="B30" l="1"/>
  <c r="B34"/>
  <c r="B38"/>
  <c r="B42"/>
  <c r="B46"/>
  <c r="B50"/>
  <c r="B54"/>
  <c r="B58"/>
  <c r="B62"/>
  <c r="B31"/>
  <c r="B35"/>
  <c r="B39"/>
  <c r="B43"/>
  <c r="B47"/>
  <c r="B51"/>
  <c r="B55"/>
  <c r="B59"/>
  <c r="B63"/>
  <c r="B32"/>
  <c r="B36"/>
  <c r="B40"/>
  <c r="B44"/>
  <c r="B48"/>
  <c r="B52"/>
  <c r="B56"/>
  <c r="B60"/>
  <c r="B64"/>
  <c r="B33"/>
  <c r="B37"/>
  <c r="B41"/>
  <c r="B45"/>
  <c r="B49"/>
  <c r="B53"/>
  <c r="B57"/>
  <c r="B61"/>
  <c r="B65"/>
  <c r="BG186" i="2"/>
  <c r="BH186" s="1"/>
  <c r="BG185"/>
  <c r="BH185" s="1"/>
  <c r="BG184"/>
  <c r="BH184" s="1"/>
  <c r="BG183"/>
  <c r="BH183" s="1"/>
  <c r="BG182"/>
  <c r="BH182" s="1"/>
  <c r="BG181"/>
  <c r="BH181" s="1"/>
  <c r="BG180"/>
  <c r="BH180" s="1"/>
  <c r="BG179"/>
  <c r="BH179" s="1"/>
  <c r="BG178"/>
  <c r="BH178" s="1"/>
  <c r="BG177"/>
  <c r="BH177" s="1"/>
  <c r="BG176"/>
  <c r="BH176" s="1"/>
  <c r="BG175"/>
  <c r="BH175" s="1"/>
  <c r="BG174"/>
  <c r="BH174" s="1"/>
  <c r="BG173"/>
  <c r="BH173" s="1"/>
  <c r="BH172"/>
  <c r="BG172"/>
  <c r="BG171"/>
  <c r="BH171" s="1"/>
  <c r="BG170"/>
  <c r="BH170" s="1"/>
  <c r="BG169"/>
  <c r="BH169" s="1"/>
  <c r="BF169"/>
  <c r="E65" i="16" l="1"/>
  <c r="D65"/>
  <c r="C65"/>
  <c r="E49"/>
  <c r="C49"/>
  <c r="D49"/>
  <c r="E33"/>
  <c r="D33"/>
  <c r="C33"/>
  <c r="D52"/>
  <c r="E52"/>
  <c r="C52"/>
  <c r="E36"/>
  <c r="D36"/>
  <c r="C36"/>
  <c r="E55"/>
  <c r="D55"/>
  <c r="C55"/>
  <c r="E39"/>
  <c r="D39"/>
  <c r="C39"/>
  <c r="E58"/>
  <c r="D58"/>
  <c r="C58"/>
  <c r="E42"/>
  <c r="D42"/>
  <c r="C42"/>
  <c r="D61"/>
  <c r="E61"/>
  <c r="C61"/>
  <c r="D45"/>
  <c r="E45"/>
  <c r="C45"/>
  <c r="E64"/>
  <c r="D64"/>
  <c r="C64"/>
  <c r="E48"/>
  <c r="D48"/>
  <c r="C48"/>
  <c r="E32"/>
  <c r="D32"/>
  <c r="C32"/>
  <c r="E51"/>
  <c r="D51"/>
  <c r="C51"/>
  <c r="E35"/>
  <c r="D35"/>
  <c r="C35"/>
  <c r="E54"/>
  <c r="D54"/>
  <c r="C54"/>
  <c r="E38"/>
  <c r="D38"/>
  <c r="C38"/>
  <c r="E57"/>
  <c r="C57"/>
  <c r="D57"/>
  <c r="E41"/>
  <c r="C41"/>
  <c r="D41"/>
  <c r="E60"/>
  <c r="D60"/>
  <c r="C60"/>
  <c r="E44"/>
  <c r="D44"/>
  <c r="C44"/>
  <c r="E63"/>
  <c r="D63"/>
  <c r="C63"/>
  <c r="E47"/>
  <c r="D47"/>
  <c r="C47"/>
  <c r="E31"/>
  <c r="D31"/>
  <c r="C31"/>
  <c r="E50"/>
  <c r="D50"/>
  <c r="C50"/>
  <c r="E34"/>
  <c r="D34"/>
  <c r="C34"/>
  <c r="C53"/>
  <c r="D53"/>
  <c r="E53"/>
  <c r="C37"/>
  <c r="D37"/>
  <c r="E37"/>
  <c r="C56"/>
  <c r="E56"/>
  <c r="D56"/>
  <c r="D40"/>
  <c r="C40"/>
  <c r="E40"/>
  <c r="D59"/>
  <c r="C59"/>
  <c r="E59"/>
  <c r="D43"/>
  <c r="C43"/>
  <c r="E43"/>
  <c r="D62"/>
  <c r="C62"/>
  <c r="E62"/>
  <c r="D46"/>
  <c r="C46"/>
  <c r="E46"/>
  <c r="D30"/>
  <c r="C30"/>
  <c r="E30"/>
  <c r="BE186" i="13"/>
  <c r="BE185"/>
  <c r="BE184"/>
  <c r="BE183"/>
  <c r="BE182"/>
  <c r="BE181"/>
  <c r="BE180"/>
  <c r="BE179"/>
  <c r="BE178"/>
  <c r="BE177"/>
  <c r="BE176"/>
  <c r="BE175"/>
  <c r="BE174"/>
  <c r="BE173"/>
  <c r="BE172"/>
  <c r="BE171"/>
  <c r="BE170"/>
  <c r="BE169"/>
  <c r="BE186" i="12"/>
  <c r="BE185"/>
  <c r="BE184"/>
  <c r="BE183"/>
  <c r="BE182"/>
  <c r="BE181"/>
  <c r="BE180"/>
  <c r="BE179"/>
  <c r="BE178"/>
  <c r="BE177"/>
  <c r="BE176"/>
  <c r="BE175"/>
  <c r="BE174"/>
  <c r="BE173"/>
  <c r="BE172"/>
  <c r="BE171"/>
  <c r="BE170"/>
  <c r="BE169"/>
  <c r="AK57" i="4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J57"/>
  <c r="BD61" i="1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B61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B60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B59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B58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B57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B56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B55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B54"/>
  <c r="B51"/>
  <c r="B50"/>
  <c r="B49"/>
  <c r="B48"/>
  <c r="B47"/>
  <c r="B46"/>
  <c r="B45"/>
  <c r="B44"/>
  <c r="B41"/>
  <c r="B40"/>
  <c r="B39"/>
  <c r="B38"/>
  <c r="B37"/>
  <c r="B36"/>
  <c r="B35"/>
  <c r="B34"/>
  <c r="B31"/>
  <c r="B30"/>
  <c r="B29"/>
  <c r="B28"/>
  <c r="B27"/>
  <c r="B26"/>
  <c r="B25"/>
  <c r="B24"/>
  <c r="B21"/>
  <c r="B20"/>
  <c r="B19"/>
  <c r="B18"/>
  <c r="B17"/>
  <c r="B16"/>
  <c r="B15"/>
  <c r="B14"/>
  <c r="BD61" i="10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B61"/>
  <c r="B60"/>
  <c r="B59"/>
  <c r="B58"/>
  <c r="B57"/>
  <c r="B56"/>
  <c r="B55"/>
  <c r="B54"/>
  <c r="B51"/>
  <c r="B50"/>
  <c r="B49"/>
  <c r="B48"/>
  <c r="B47"/>
  <c r="B46"/>
  <c r="B45"/>
  <c r="B44"/>
  <c r="B41"/>
  <c r="B40"/>
  <c r="B39"/>
  <c r="B38"/>
  <c r="B37"/>
  <c r="B36"/>
  <c r="B35"/>
  <c r="B34"/>
  <c r="B31"/>
  <c r="B30"/>
  <c r="B29"/>
  <c r="B28"/>
  <c r="B27"/>
  <c r="B26"/>
  <c r="B25"/>
  <c r="B24"/>
  <c r="B21"/>
  <c r="B20"/>
  <c r="B19"/>
  <c r="B18"/>
  <c r="B17"/>
  <c r="B16"/>
  <c r="B15"/>
  <c r="B14"/>
  <c r="AU311" i="2"/>
  <c r="BC311"/>
  <c r="AS313"/>
  <c r="AN315"/>
  <c r="AS316"/>
  <c r="BA316"/>
  <c r="AN320"/>
  <c r="BA321"/>
  <c r="AL302"/>
  <c r="AL307"/>
  <c r="AM302"/>
  <c r="AM319" s="1"/>
  <c r="AN302"/>
  <c r="AN307" s="1"/>
  <c r="AN309"/>
  <c r="AO302"/>
  <c r="AO316" s="1"/>
  <c r="AP302"/>
  <c r="AP318" s="1"/>
  <c r="AQ302"/>
  <c r="AQ311" s="1"/>
  <c r="AR302"/>
  <c r="AR315" s="1"/>
  <c r="AS302"/>
  <c r="AS308" s="1"/>
  <c r="AT302"/>
  <c r="AT307"/>
  <c r="AU302"/>
  <c r="AU319" s="1"/>
  <c r="AV302"/>
  <c r="AV307" s="1"/>
  <c r="AV309"/>
  <c r="AW302"/>
  <c r="AW309" s="1"/>
  <c r="AX302"/>
  <c r="AX310" s="1"/>
  <c r="AY302"/>
  <c r="AY311" s="1"/>
  <c r="AZ302"/>
  <c r="AZ315" s="1"/>
  <c r="BA302"/>
  <c r="BA308" s="1"/>
  <c r="BB302"/>
  <c r="BB322" s="1"/>
  <c r="BB307"/>
  <c r="BC302"/>
  <c r="BC319" s="1"/>
  <c r="BD302"/>
  <c r="BD307" s="1"/>
  <c r="BD309"/>
  <c r="AK302"/>
  <c r="AK314" s="1"/>
  <c r="AL301"/>
  <c r="AM301"/>
  <c r="AN301"/>
  <c r="AO301"/>
  <c r="AP301"/>
  <c r="AQ301"/>
  <c r="AR301"/>
  <c r="AS301"/>
  <c r="AT301"/>
  <c r="AU301"/>
  <c r="AV301"/>
  <c r="AW301"/>
  <c r="AX301"/>
  <c r="AY301"/>
  <c r="AZ301"/>
  <c r="BA301"/>
  <c r="BB301"/>
  <c r="BC301"/>
  <c r="BD301"/>
  <c r="BE301" s="1"/>
  <c r="BB26" i="4"/>
  <c r="BD20"/>
  <c r="BD21"/>
  <c r="BD22"/>
  <c r="BD23"/>
  <c r="BD24"/>
  <c r="AT322" i="2"/>
  <c r="AL322"/>
  <c r="AX318"/>
  <c r="BB314"/>
  <c r="AT314"/>
  <c r="AL314"/>
  <c r="AP310"/>
  <c r="AY322"/>
  <c r="AQ322"/>
  <c r="AT321"/>
  <c r="AY318"/>
  <c r="AQ318"/>
  <c r="AT317"/>
  <c r="AL317"/>
  <c r="BC314"/>
  <c r="AM314"/>
  <c r="AX313"/>
  <c r="AP313"/>
  <c r="AQ310"/>
  <c r="BB309"/>
  <c r="AT309"/>
  <c r="AL309"/>
  <c r="AL326" s="1"/>
  <c r="AK324"/>
  <c r="AK320"/>
  <c r="AK316"/>
  <c r="AK308"/>
  <c r="BB324"/>
  <c r="AX324"/>
  <c r="AT324"/>
  <c r="AP324"/>
  <c r="AL324"/>
  <c r="BA323"/>
  <c r="AS323"/>
  <c r="AO323"/>
  <c r="BD322"/>
  <c r="AV322"/>
  <c r="AR322"/>
  <c r="AN322"/>
  <c r="AY321"/>
  <c r="AU321"/>
  <c r="AQ321"/>
  <c r="AM321"/>
  <c r="BB320"/>
  <c r="AX320"/>
  <c r="AT320"/>
  <c r="AP320"/>
  <c r="AL320"/>
  <c r="BA319"/>
  <c r="AW319"/>
  <c r="AS319"/>
  <c r="AO319"/>
  <c r="BD318"/>
  <c r="AZ318"/>
  <c r="AV318"/>
  <c r="AR318"/>
  <c r="AN318"/>
  <c r="BC317"/>
  <c r="AY317"/>
  <c r="AU317"/>
  <c r="AQ317"/>
  <c r="AM317"/>
  <c r="AX316"/>
  <c r="AT316"/>
  <c r="AP316"/>
  <c r="AL316"/>
  <c r="BA315"/>
  <c r="AW315"/>
  <c r="AS315"/>
  <c r="AO315"/>
  <c r="BD314"/>
  <c r="AZ314"/>
  <c r="AV314"/>
  <c r="AR314"/>
  <c r="AN314"/>
  <c r="BC313"/>
  <c r="AY313"/>
  <c r="AU313"/>
  <c r="AQ313"/>
  <c r="AM313"/>
  <c r="BB312"/>
  <c r="AX312"/>
  <c r="AT312"/>
  <c r="AP312"/>
  <c r="AL312"/>
  <c r="BA311"/>
  <c r="AW311"/>
  <c r="AS311"/>
  <c r="AO311"/>
  <c r="BD310"/>
  <c r="AZ310"/>
  <c r="AV310"/>
  <c r="AR310"/>
  <c r="AN310"/>
  <c r="BC309"/>
  <c r="AY309"/>
  <c r="AU309"/>
  <c r="AQ309"/>
  <c r="AM309"/>
  <c r="BB308"/>
  <c r="AX308"/>
  <c r="AT308"/>
  <c r="AT326" s="1"/>
  <c r="AP308"/>
  <c r="AL308"/>
  <c r="BA307"/>
  <c r="AW307"/>
  <c r="AS307"/>
  <c r="AO307"/>
  <c r="AX322"/>
  <c r="AP322"/>
  <c r="BB318"/>
  <c r="AT318"/>
  <c r="AL318"/>
  <c r="AX314"/>
  <c r="AP314"/>
  <c r="BB310"/>
  <c r="AT310"/>
  <c r="AL310"/>
  <c r="BC322"/>
  <c r="AU322"/>
  <c r="AM322"/>
  <c r="AX321"/>
  <c r="AP321"/>
  <c r="AL321"/>
  <c r="BC318"/>
  <c r="AU318"/>
  <c r="AM318"/>
  <c r="AX317"/>
  <c r="AP317"/>
  <c r="AY314"/>
  <c r="AQ314"/>
  <c r="BB313"/>
  <c r="AT313"/>
  <c r="AL313"/>
  <c r="BC310"/>
  <c r="AU310"/>
  <c r="AM310"/>
  <c r="AX309"/>
  <c r="AP309"/>
  <c r="BE302"/>
  <c r="AK307"/>
  <c r="AK321"/>
  <c r="AK317"/>
  <c r="AK313"/>
  <c r="BC324"/>
  <c r="AY324"/>
  <c r="AU324"/>
  <c r="AQ324"/>
  <c r="AM324"/>
  <c r="BB323"/>
  <c r="AX323"/>
  <c r="AT323"/>
  <c r="AP323"/>
  <c r="AL323"/>
  <c r="BA322"/>
  <c r="AW322"/>
  <c r="AS322"/>
  <c r="AO322"/>
  <c r="BD321"/>
  <c r="AZ321"/>
  <c r="AV321"/>
  <c r="AR321"/>
  <c r="AN321"/>
  <c r="BC320"/>
  <c r="AY320"/>
  <c r="AU320"/>
  <c r="AQ320"/>
  <c r="AM320"/>
  <c r="BB319"/>
  <c r="AX319"/>
  <c r="AT319"/>
  <c r="AP319"/>
  <c r="AL319"/>
  <c r="BA318"/>
  <c r="AW318"/>
  <c r="AS318"/>
  <c r="AO318"/>
  <c r="BD317"/>
  <c r="AZ317"/>
  <c r="AV317"/>
  <c r="AR317"/>
  <c r="AN317"/>
  <c r="BC316"/>
  <c r="AY316"/>
  <c r="AU316"/>
  <c r="AQ316"/>
  <c r="AM316"/>
  <c r="BB315"/>
  <c r="AX315"/>
  <c r="AT315"/>
  <c r="AP315"/>
  <c r="AL315"/>
  <c r="BA314"/>
  <c r="AW314"/>
  <c r="AS314"/>
  <c r="AO314"/>
  <c r="BD313"/>
  <c r="AZ313"/>
  <c r="AV313"/>
  <c r="AR313"/>
  <c r="AN313"/>
  <c r="BC312"/>
  <c r="AY312"/>
  <c r="AU312"/>
  <c r="AQ312"/>
  <c r="AM312"/>
  <c r="BB311"/>
  <c r="AX311"/>
  <c r="AT311"/>
  <c r="AP311"/>
  <c r="AL311"/>
  <c r="AJ27" i="4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AJ26"/>
  <c r="BF24"/>
  <c r="AK301" i="2"/>
  <c r="AH301"/>
  <c r="AJ189"/>
  <c r="AI189"/>
  <c r="AJ193"/>
  <c r="AI193"/>
  <c r="B44" i="1"/>
  <c r="BF21" i="4"/>
  <c r="BF22"/>
  <c r="BF23"/>
  <c r="BF20"/>
  <c r="B55" i="1"/>
  <c r="B56"/>
  <c r="B57"/>
  <c r="B58"/>
  <c r="B59"/>
  <c r="B60"/>
  <c r="B61"/>
  <c r="B54"/>
  <c r="B45"/>
  <c r="B46"/>
  <c r="B47"/>
  <c r="B48"/>
  <c r="B49"/>
  <c r="B50"/>
  <c r="B51"/>
  <c r="B35"/>
  <c r="B36"/>
  <c r="B37"/>
  <c r="B38"/>
  <c r="B39"/>
  <c r="B40"/>
  <c r="B41"/>
  <c r="B34"/>
  <c r="B31"/>
  <c r="B30"/>
  <c r="B29"/>
  <c r="B28"/>
  <c r="B27"/>
  <c r="B26"/>
  <c r="B25"/>
  <c r="B24"/>
  <c r="BD10" i="8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G10" i="9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F10"/>
  <c r="G10" i="7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F10"/>
  <c r="L30" i="16"/>
  <c r="AK310" i="2" l="1"/>
  <c r="AR323"/>
  <c r="AW308"/>
  <c r="BE303"/>
  <c r="AW324"/>
  <c r="AY319"/>
  <c r="AO308"/>
  <c r="AX307"/>
  <c r="AX326" s="1"/>
  <c r="AP307"/>
  <c r="AP326" s="1"/>
  <c r="AK303"/>
  <c r="AO324"/>
  <c r="BD320"/>
  <c r="AQ319"/>
  <c r="BD315"/>
  <c r="AZ312"/>
  <c r="AM311"/>
  <c r="AZ307"/>
  <c r="AZ309"/>
  <c r="AR309"/>
  <c r="AK318"/>
  <c r="AZ323"/>
  <c r="AV320"/>
  <c r="AW317"/>
  <c r="AV315"/>
  <c r="AR312"/>
  <c r="AO309"/>
  <c r="AR307"/>
  <c r="BE305"/>
  <c r="AK305"/>
  <c r="AK323"/>
  <c r="AK315"/>
  <c r="BD324"/>
  <c r="AV324"/>
  <c r="AN324"/>
  <c r="AY323"/>
  <c r="AQ323"/>
  <c r="AW321"/>
  <c r="BA320"/>
  <c r="AS320"/>
  <c r="BD319"/>
  <c r="AV319"/>
  <c r="AN319"/>
  <c r="AS317"/>
  <c r="AZ316"/>
  <c r="AR316"/>
  <c r="BC315"/>
  <c r="AU315"/>
  <c r="AM315"/>
  <c r="AO313"/>
  <c r="AW312"/>
  <c r="AO312"/>
  <c r="AZ311"/>
  <c r="AR311"/>
  <c r="BA309"/>
  <c r="BD308"/>
  <c r="AV308"/>
  <c r="AV326" s="1"/>
  <c r="AN308"/>
  <c r="AY307"/>
  <c r="AQ307"/>
  <c r="AL303"/>
  <c r="AK319"/>
  <c r="AK311"/>
  <c r="AZ324"/>
  <c r="AR324"/>
  <c r="BC323"/>
  <c r="AU323"/>
  <c r="AM323"/>
  <c r="AO321"/>
  <c r="AW320"/>
  <c r="AO320"/>
  <c r="AZ319"/>
  <c r="AR319"/>
  <c r="BA317"/>
  <c r="BD316"/>
  <c r="AV316"/>
  <c r="AN316"/>
  <c r="AY315"/>
  <c r="AQ315"/>
  <c r="AW313"/>
  <c r="BA312"/>
  <c r="AS312"/>
  <c r="BD311"/>
  <c r="AV311"/>
  <c r="AN311"/>
  <c r="AS309"/>
  <c r="AZ308"/>
  <c r="AR308"/>
  <c r="BC307"/>
  <c r="AU307"/>
  <c r="AM307"/>
  <c r="BB316"/>
  <c r="BC321"/>
  <c r="AZ322"/>
  <c r="AW323"/>
  <c r="AK312"/>
  <c r="AY310"/>
  <c r="AU314"/>
  <c r="BB317"/>
  <c r="BB321"/>
  <c r="AK309"/>
  <c r="AK326" s="1"/>
  <c r="BC308"/>
  <c r="BA310"/>
  <c r="AY308"/>
  <c r="AW310"/>
  <c r="AU308"/>
  <c r="AS310"/>
  <c r="AQ308"/>
  <c r="AO310"/>
  <c r="AO326" s="1"/>
  <c r="AM308"/>
  <c r="AK322"/>
  <c r="BA324"/>
  <c r="AS324"/>
  <c r="BD323"/>
  <c r="AV323"/>
  <c r="AN323"/>
  <c r="AS321"/>
  <c r="AZ320"/>
  <c r="AR320"/>
  <c r="AO317"/>
  <c r="AW316"/>
  <c r="BA313"/>
  <c r="BD312"/>
  <c r="AV312"/>
  <c r="AN312"/>
  <c r="BB326" l="1"/>
  <c r="BD326"/>
  <c r="AZ326"/>
  <c r="AW326"/>
  <c r="AN326"/>
  <c r="AR326"/>
  <c r="BA326"/>
  <c r="AS326"/>
  <c r="AL305"/>
  <c r="AM303"/>
  <c r="AQ326"/>
  <c r="BC326"/>
  <c r="AU326"/>
  <c r="AM326"/>
  <c r="AY326"/>
  <c r="AN303" l="1"/>
  <c r="AM305"/>
  <c r="AN305" l="1"/>
  <c r="AO303"/>
  <c r="AO305" l="1"/>
  <c r="AP303"/>
  <c r="AP305" l="1"/>
  <c r="AQ303"/>
  <c r="AR303" l="1"/>
  <c r="AQ305"/>
  <c r="AR305" l="1"/>
  <c r="AS303"/>
  <c r="AT303" l="1"/>
  <c r="AS305"/>
  <c r="AT305" l="1"/>
  <c r="AU303"/>
  <c r="AV303" l="1"/>
  <c r="AU305"/>
  <c r="AV305" l="1"/>
  <c r="AW303"/>
  <c r="AX303" l="1"/>
  <c r="AW305"/>
  <c r="Q51" i="16"/>
  <c r="Q54"/>
  <c r="T34"/>
  <c r="X51"/>
  <c r="AE48"/>
  <c r="AA48"/>
  <c r="W58"/>
  <c r="U54"/>
  <c r="R32"/>
  <c r="U30"/>
  <c r="AE32"/>
  <c r="W33"/>
  <c r="T37"/>
  <c r="AB57"/>
  <c r="O60"/>
  <c r="W46"/>
  <c r="X37"/>
  <c r="Y59"/>
  <c r="Q38"/>
  <c r="Y63"/>
  <c r="N52"/>
  <c r="AE40"/>
  <c r="AE60"/>
  <c r="AE38"/>
  <c r="AA33"/>
  <c r="L38"/>
  <c r="L61"/>
  <c r="R44"/>
  <c r="O57"/>
  <c r="L55"/>
  <c r="AA32"/>
  <c r="M63"/>
  <c r="N37"/>
  <c r="M50"/>
  <c r="X52"/>
  <c r="O61"/>
  <c r="L35"/>
  <c r="AD50"/>
  <c r="AE43"/>
  <c r="L41"/>
  <c r="Y52"/>
  <c r="Z59"/>
  <c r="T47"/>
  <c r="X63"/>
  <c r="AD37"/>
  <c r="Q33"/>
  <c r="R57"/>
  <c r="T65"/>
  <c r="T36"/>
  <c r="AC53"/>
  <c r="AA41"/>
  <c r="AC50"/>
  <c r="P52"/>
  <c r="P61"/>
  <c r="T41"/>
  <c r="Y42"/>
  <c r="U40"/>
  <c r="Z32"/>
  <c r="T51"/>
  <c r="V46"/>
  <c r="P54"/>
  <c r="AE53"/>
  <c r="AA53"/>
  <c r="M41"/>
  <c r="S38"/>
  <c r="AB52"/>
  <c r="AD45"/>
  <c r="AE41"/>
  <c r="AC57"/>
  <c r="U35"/>
  <c r="AE65"/>
  <c r="N43"/>
  <c r="L36"/>
  <c r="X40"/>
  <c r="T38"/>
  <c r="T40"/>
  <c r="AD35"/>
  <c r="AD51"/>
  <c r="P50"/>
  <c r="AE58"/>
  <c r="L33"/>
  <c r="Z44"/>
  <c r="R39"/>
  <c r="AE62"/>
  <c r="L54"/>
  <c r="R43"/>
  <c r="O52"/>
  <c r="U57"/>
  <c r="Q41"/>
  <c r="V44"/>
  <c r="V54"/>
  <c r="W50"/>
  <c r="V30"/>
  <c r="T30"/>
  <c r="AE37"/>
  <c r="P62"/>
  <c r="T55"/>
  <c r="V43"/>
  <c r="X33"/>
  <c r="O32"/>
  <c r="R59"/>
  <c r="R56"/>
  <c r="O36"/>
  <c r="AE35"/>
  <c r="M35"/>
  <c r="Q34"/>
  <c r="O46"/>
  <c r="Z65"/>
  <c r="V58"/>
  <c r="L52"/>
  <c r="AB41"/>
  <c r="L49"/>
  <c r="N58"/>
  <c r="P53"/>
  <c r="R36"/>
  <c r="Z50"/>
  <c r="AC46"/>
  <c r="W61"/>
  <c r="O31"/>
  <c r="L39"/>
  <c r="Z46"/>
  <c r="AC49"/>
  <c r="M31"/>
  <c r="AC34"/>
  <c r="Z36"/>
  <c r="Q50"/>
  <c r="R60"/>
  <c r="AE59"/>
  <c r="AB56"/>
  <c r="AE54"/>
  <c r="L63"/>
  <c r="AA35"/>
  <c r="AD59"/>
  <c r="S64"/>
  <c r="O41"/>
  <c r="M30"/>
  <c r="AC32"/>
  <c r="AA49"/>
  <c r="L43"/>
  <c r="AB42"/>
  <c r="Q44"/>
  <c r="W30"/>
  <c r="AA40"/>
  <c r="AA63"/>
  <c r="AE30"/>
  <c r="S62"/>
  <c r="AA65"/>
  <c r="AD44"/>
  <c r="AA62"/>
  <c r="AB36"/>
  <c r="L53"/>
  <c r="L47"/>
  <c r="Y32"/>
  <c r="S52"/>
  <c r="N41"/>
  <c r="O50"/>
  <c r="M45"/>
  <c r="O51"/>
  <c r="S54"/>
  <c r="U61"/>
  <c r="AA34"/>
  <c r="Q48"/>
  <c r="Z52"/>
  <c r="U56"/>
  <c r="S30"/>
  <c r="Q30"/>
  <c r="N56"/>
  <c r="Z41"/>
  <c r="M47"/>
  <c r="S53"/>
  <c r="U65"/>
  <c r="X41"/>
  <c r="U32"/>
  <c r="P39"/>
  <c r="P33"/>
  <c r="X42"/>
  <c r="Z62"/>
  <c r="S65"/>
  <c r="AC40"/>
  <c r="P45"/>
  <c r="N63"/>
  <c r="Y47"/>
  <c r="N36"/>
  <c r="P30"/>
  <c r="L34"/>
  <c r="Q43"/>
  <c r="AB31"/>
  <c r="U58"/>
  <c r="AB33"/>
  <c r="Y56"/>
  <c r="AC31"/>
  <c r="T43"/>
  <c r="AD30"/>
  <c r="S47"/>
  <c r="Q55"/>
  <c r="W54"/>
  <c r="AE57"/>
  <c r="Q63"/>
  <c r="R47"/>
  <c r="Y57"/>
  <c r="S44"/>
  <c r="AC33"/>
  <c r="V60"/>
  <c r="AC45"/>
  <c r="AD63"/>
  <c r="N62"/>
  <c r="AA50"/>
  <c r="Q47"/>
  <c r="S48"/>
  <c r="AB50"/>
  <c r="N48"/>
  <c r="AB61"/>
  <c r="U39"/>
  <c r="M39"/>
  <c r="AC43"/>
  <c r="Z47"/>
  <c r="AB63"/>
  <c r="X59"/>
  <c r="AE45"/>
  <c r="W36"/>
  <c r="P65"/>
  <c r="X44"/>
  <c r="AC48"/>
  <c r="W59"/>
  <c r="W56"/>
  <c r="M49"/>
  <c r="W34"/>
  <c r="R30"/>
  <c r="W47"/>
  <c r="Q62"/>
  <c r="AD33"/>
  <c r="M48"/>
  <c r="T54"/>
  <c r="N30"/>
  <c r="AD65"/>
  <c r="L50"/>
  <c r="O40"/>
  <c r="AC58"/>
  <c r="M56"/>
  <c r="N50"/>
  <c r="S31"/>
  <c r="Q56"/>
  <c r="S37"/>
  <c r="U49"/>
  <c r="AA60"/>
  <c r="Y48"/>
  <c r="S32"/>
  <c r="M54"/>
  <c r="V40"/>
  <c r="AA46"/>
  <c r="R53"/>
  <c r="L46"/>
  <c r="O65"/>
  <c r="Z53"/>
  <c r="AC59"/>
  <c r="AB47"/>
  <c r="X58"/>
  <c r="X50"/>
  <c r="Y41"/>
  <c r="P35"/>
  <c r="P42"/>
  <c r="AD52"/>
  <c r="W64"/>
  <c r="AA51"/>
  <c r="R31"/>
  <c r="M42"/>
  <c r="AB34"/>
  <c r="V52"/>
  <c r="AB53"/>
  <c r="W38"/>
  <c r="R62"/>
  <c r="AA56"/>
  <c r="P43"/>
  <c r="R35"/>
  <c r="U62"/>
  <c r="M61"/>
  <c r="Q46"/>
  <c r="O37"/>
  <c r="AB58"/>
  <c r="O43"/>
  <c r="X65"/>
  <c r="X64"/>
  <c r="M32"/>
  <c r="AE46"/>
  <c r="AE34"/>
  <c r="X45"/>
  <c r="AD55"/>
  <c r="V35"/>
  <c r="W62"/>
  <c r="AE36"/>
  <c r="AE61"/>
  <c r="W37"/>
  <c r="AE52"/>
  <c r="S61"/>
  <c r="W31"/>
  <c r="O45"/>
  <c r="U60"/>
  <c r="P44"/>
  <c r="AE42"/>
  <c r="N40"/>
  <c r="N44"/>
  <c r="O39"/>
  <c r="AA52"/>
  <c r="AA38"/>
  <c r="AE44"/>
  <c r="AD53"/>
  <c r="R50"/>
  <c r="X53"/>
  <c r="T49"/>
  <c r="T60"/>
  <c r="T39"/>
  <c r="S35"/>
  <c r="R46"/>
  <c r="R38"/>
  <c r="Y35"/>
  <c r="AB59"/>
  <c r="AB64"/>
  <c r="S34"/>
  <c r="V42"/>
  <c r="AB44"/>
  <c r="Y50"/>
  <c r="T33"/>
  <c r="W48"/>
  <c r="W45"/>
  <c r="S55"/>
  <c r="V37"/>
  <c r="AB49"/>
  <c r="AB32"/>
  <c r="Q57"/>
  <c r="U53"/>
  <c r="W35"/>
  <c r="AB30"/>
  <c r="W63"/>
  <c r="AC35"/>
  <c r="S56"/>
  <c r="AB60"/>
  <c r="W55"/>
  <c r="Y39"/>
  <c r="AA30"/>
  <c r="Y65"/>
  <c r="Q31"/>
  <c r="AC60"/>
  <c r="R65"/>
  <c r="M55"/>
  <c r="AE39"/>
  <c r="V62"/>
  <c r="R41"/>
  <c r="AB43"/>
  <c r="L37"/>
  <c r="T45"/>
  <c r="Z43"/>
  <c r="AC42"/>
  <c r="AD42"/>
  <c r="AE33"/>
  <c r="AD60"/>
  <c r="AC56"/>
  <c r="AC51"/>
  <c r="R61"/>
  <c r="T61"/>
  <c r="AA36"/>
  <c r="N35"/>
  <c r="N49"/>
  <c r="R37"/>
  <c r="Y62"/>
  <c r="P41"/>
  <c r="P40"/>
  <c r="R49"/>
  <c r="AE64"/>
  <c r="Y60"/>
  <c r="P46"/>
  <c r="L32"/>
  <c r="W51"/>
  <c r="R34"/>
  <c r="AD41"/>
  <c r="X46"/>
  <c r="N42"/>
  <c r="V32"/>
  <c r="M43"/>
  <c r="Z64"/>
  <c r="R51"/>
  <c r="N31"/>
  <c r="S50"/>
  <c r="L56"/>
  <c r="AE50"/>
  <c r="N54"/>
  <c r="U41"/>
  <c r="Y44"/>
  <c r="L45"/>
  <c r="N46"/>
  <c r="U59"/>
  <c r="S58"/>
  <c r="U34"/>
  <c r="AC54"/>
  <c r="AB37"/>
  <c r="V48"/>
  <c r="Z56"/>
  <c r="M40"/>
  <c r="W41"/>
  <c r="Y31"/>
  <c r="X55"/>
  <c r="S57"/>
  <c r="Y53"/>
  <c r="X31"/>
  <c r="P36"/>
  <c r="P57"/>
  <c r="Z57"/>
  <c r="M64"/>
  <c r="O53"/>
  <c r="P38"/>
  <c r="T48"/>
  <c r="AC47"/>
  <c r="Z60"/>
  <c r="X62"/>
  <c r="Y51"/>
  <c r="P37"/>
  <c r="M60"/>
  <c r="W32"/>
  <c r="AA45"/>
  <c r="Q61"/>
  <c r="W52"/>
  <c r="S39"/>
  <c r="X35"/>
  <c r="N32"/>
  <c r="U64"/>
  <c r="M58"/>
  <c r="O55"/>
  <c r="R42"/>
  <c r="P58"/>
  <c r="U50"/>
  <c r="R54"/>
  <c r="U52"/>
  <c r="T63"/>
  <c r="V39"/>
  <c r="O64"/>
  <c r="AD38"/>
  <c r="P47"/>
  <c r="AE31"/>
  <c r="AC52"/>
  <c r="Y40"/>
  <c r="X47"/>
  <c r="AC39"/>
  <c r="O54"/>
  <c r="AA42"/>
  <c r="N57"/>
  <c r="AD62"/>
  <c r="AC64"/>
  <c r="M33"/>
  <c r="Z55"/>
  <c r="P60"/>
  <c r="W43"/>
  <c r="Z63"/>
  <c r="AA55"/>
  <c r="S33"/>
  <c r="V61"/>
  <c r="X56"/>
  <c r="Y54"/>
  <c r="AC55"/>
  <c r="Q36"/>
  <c r="Z31"/>
  <c r="V34"/>
  <c r="M65"/>
  <c r="N47"/>
  <c r="AD57"/>
  <c r="O42"/>
  <c r="AA43"/>
  <c r="AD64"/>
  <c r="U31"/>
  <c r="Q39"/>
  <c r="N64"/>
  <c r="AB45"/>
  <c r="O35"/>
  <c r="Q37"/>
  <c r="O59"/>
  <c r="X34"/>
  <c r="L60"/>
  <c r="AD40"/>
  <c r="U38"/>
  <c r="AD46"/>
  <c r="U33"/>
  <c r="M38"/>
  <c r="T52"/>
  <c r="U45"/>
  <c r="U36"/>
  <c r="Y55"/>
  <c r="N55"/>
  <c r="AA59"/>
  <c r="AB40"/>
  <c r="R63"/>
  <c r="AA61"/>
  <c r="V63"/>
  <c r="Y30"/>
  <c r="Z38"/>
  <c r="V41"/>
  <c r="AB51"/>
  <c r="M53"/>
  <c r="S46"/>
  <c r="R55"/>
  <c r="Y45"/>
  <c r="O48"/>
  <c r="U46"/>
  <c r="X38"/>
  <c r="M46"/>
  <c r="T44"/>
  <c r="V33"/>
  <c r="Q60"/>
  <c r="R52"/>
  <c r="Q53"/>
  <c r="O49"/>
  <c r="Q40"/>
  <c r="Y33"/>
  <c r="AE63"/>
  <c r="O33"/>
  <c r="AA58"/>
  <c r="X60"/>
  <c r="Q42"/>
  <c r="Q64"/>
  <c r="P55"/>
  <c r="V38"/>
  <c r="Y61"/>
  <c r="AB38"/>
  <c r="T31"/>
  <c r="V55"/>
  <c r="X30"/>
  <c r="T56"/>
  <c r="AB62"/>
  <c r="Q58"/>
  <c r="AB48"/>
  <c r="AA31"/>
  <c r="AD56"/>
  <c r="L64"/>
  <c r="L59"/>
  <c r="V64"/>
  <c r="W53"/>
  <c r="M44"/>
  <c r="U37"/>
  <c r="W57"/>
  <c r="S41"/>
  <c r="AA44"/>
  <c r="P31"/>
  <c r="O34"/>
  <c r="AE56"/>
  <c r="Z35"/>
  <c r="M36"/>
  <c r="L44"/>
  <c r="AA39"/>
  <c r="AA54"/>
  <c r="X49"/>
  <c r="O44"/>
  <c r="S59"/>
  <c r="V45"/>
  <c r="N65"/>
  <c r="T59"/>
  <c r="S42"/>
  <c r="AD58"/>
  <c r="Z30"/>
  <c r="U63"/>
  <c r="N45"/>
  <c r="AC63"/>
  <c r="AC30"/>
  <c r="Z37"/>
  <c r="Z61"/>
  <c r="Y37"/>
  <c r="AD34"/>
  <c r="Z54"/>
  <c r="N34"/>
  <c r="AD48"/>
  <c r="AD54"/>
  <c r="S49"/>
  <c r="P51"/>
  <c r="P48"/>
  <c r="Z40"/>
  <c r="AC36"/>
  <c r="Z34"/>
  <c r="S40"/>
  <c r="AB55"/>
  <c r="M62"/>
  <c r="Y49"/>
  <c r="X54"/>
  <c r="M59"/>
  <c r="N61"/>
  <c r="AC37"/>
  <c r="P32"/>
  <c r="AA64"/>
  <c r="Y34"/>
  <c r="W44"/>
  <c r="AC41"/>
  <c r="Z39"/>
  <c r="U55"/>
  <c r="M37"/>
  <c r="R64"/>
  <c r="AD39"/>
  <c r="V59"/>
  <c r="Q59"/>
  <c r="Z49"/>
  <c r="T57"/>
  <c r="R40"/>
  <c r="X36"/>
  <c r="P34"/>
  <c r="AC44"/>
  <c r="L51"/>
  <c r="AD32"/>
  <c r="Z45"/>
  <c r="T32"/>
  <c r="Q52"/>
  <c r="AC61"/>
  <c r="O56"/>
  <c r="AB46"/>
  <c r="L62"/>
  <c r="P59"/>
  <c r="AE55"/>
  <c r="S60"/>
  <c r="P64"/>
  <c r="AE49"/>
  <c r="X32"/>
  <c r="S63"/>
  <c r="AB65"/>
  <c r="N59"/>
  <c r="AC62"/>
  <c r="O63"/>
  <c r="N60"/>
  <c r="Z33"/>
  <c r="L42"/>
  <c r="W60"/>
  <c r="X48"/>
  <c r="O47"/>
  <c r="L65"/>
  <c r="AA37"/>
  <c r="V53"/>
  <c r="V47"/>
  <c r="O38"/>
  <c r="X57"/>
  <c r="Y46"/>
  <c r="AD49"/>
  <c r="Q65"/>
  <c r="Y64"/>
  <c r="P49"/>
  <c r="T53"/>
  <c r="L31"/>
  <c r="U43"/>
  <c r="P63"/>
  <c r="P56"/>
  <c r="T62"/>
  <c r="Y58"/>
  <c r="S43"/>
  <c r="O62"/>
  <c r="AC65"/>
  <c r="Z42"/>
  <c r="Z51"/>
  <c r="O58"/>
  <c r="M34"/>
  <c r="AB54"/>
  <c r="L40"/>
  <c r="Y43"/>
  <c r="AD36"/>
  <c r="U51"/>
  <c r="AA47"/>
  <c r="T58"/>
  <c r="Z58"/>
  <c r="W49"/>
  <c r="S51"/>
  <c r="W39"/>
  <c r="Q45"/>
  <c r="Z48"/>
  <c r="T42"/>
  <c r="L58"/>
  <c r="Q32"/>
  <c r="R45"/>
  <c r="V57"/>
  <c r="AD47"/>
  <c r="R33"/>
  <c r="U44"/>
  <c r="V51"/>
  <c r="AD43"/>
  <c r="U42"/>
  <c r="N38"/>
  <c r="AE51"/>
  <c r="W65"/>
  <c r="Y38"/>
  <c r="Q35"/>
  <c r="V49"/>
  <c r="X61"/>
  <c r="X39"/>
  <c r="N39"/>
  <c r="V56"/>
  <c r="T50"/>
  <c r="U48"/>
  <c r="T64"/>
  <c r="AA57"/>
  <c r="U47"/>
  <c r="M57"/>
  <c r="N53"/>
  <c r="V65"/>
  <c r="W42"/>
  <c r="N33"/>
  <c r="S36"/>
  <c r="AD61"/>
  <c r="L57"/>
  <c r="AB35"/>
  <c r="M52"/>
  <c r="R48"/>
  <c r="O30"/>
  <c r="AB39"/>
  <c r="V31"/>
  <c r="W40"/>
  <c r="AD31"/>
  <c r="M51"/>
  <c r="N51"/>
  <c r="T46"/>
  <c r="R58"/>
  <c r="S45"/>
  <c r="V50"/>
  <c r="L48"/>
  <c r="V36"/>
  <c r="X43"/>
  <c r="T35"/>
  <c r="Q49"/>
  <c r="Y36"/>
  <c r="AE47"/>
  <c r="AC38"/>
  <c r="AX305" i="2" l="1"/>
  <c r="AY303"/>
  <c r="AZ303" l="1"/>
  <c r="AY305"/>
  <c r="AZ305" l="1"/>
  <c r="BA303"/>
  <c r="BB303" l="1"/>
  <c r="BA305"/>
  <c r="BB305" l="1"/>
  <c r="BC303"/>
  <c r="BD303" l="1"/>
  <c r="BD305" s="1"/>
  <c r="BC305"/>
  <c r="H9" i="16" l="1"/>
  <c r="B23" l="1"/>
  <c r="B27"/>
  <c r="B24"/>
  <c r="B28"/>
  <c r="B25"/>
  <c r="B29"/>
  <c r="B26"/>
  <c r="B22"/>
  <c r="E22" l="1"/>
  <c r="D22"/>
  <c r="C22"/>
  <c r="E28"/>
  <c r="D28"/>
  <c r="C28"/>
  <c r="E26"/>
  <c r="D26"/>
  <c r="C26"/>
  <c r="E24"/>
  <c r="D24"/>
  <c r="C24"/>
  <c r="E29"/>
  <c r="D29"/>
  <c r="C29"/>
  <c r="E27"/>
  <c r="D27"/>
  <c r="C27"/>
  <c r="E25"/>
  <c r="D25"/>
  <c r="C25"/>
  <c r="E23"/>
  <c r="D23"/>
  <c r="C23"/>
  <c r="O25"/>
  <c r="U28"/>
  <c r="Q26"/>
  <c r="X22"/>
  <c r="AB27"/>
  <c r="Q24"/>
  <c r="Q29"/>
  <c r="T23"/>
  <c r="W28"/>
  <c r="AB24"/>
  <c r="W22"/>
  <c r="P25"/>
  <c r="T24"/>
  <c r="M25"/>
  <c r="Q25"/>
  <c r="AE26"/>
  <c r="P28"/>
  <c r="U23"/>
  <c r="R29"/>
  <c r="X28"/>
  <c r="AE27"/>
  <c r="O28"/>
  <c r="AC28"/>
  <c r="AC25"/>
  <c r="AC26"/>
  <c r="AA26"/>
  <c r="S24"/>
  <c r="AA27"/>
  <c r="X24"/>
  <c r="T27"/>
  <c r="W27"/>
  <c r="M24"/>
  <c r="N29"/>
  <c r="R25"/>
  <c r="Q27"/>
  <c r="Z28"/>
  <c r="L22"/>
  <c r="Y24"/>
  <c r="AE24"/>
  <c r="M26"/>
  <c r="T29"/>
  <c r="AE22"/>
  <c r="T28"/>
  <c r="R26"/>
  <c r="AB23"/>
  <c r="R22"/>
  <c r="M22"/>
  <c r="X27"/>
  <c r="M27"/>
  <c r="O27"/>
  <c r="P29"/>
  <c r="U25"/>
  <c r="V22"/>
  <c r="R24"/>
  <c r="V23"/>
  <c r="AC29"/>
  <c r="AB22"/>
  <c r="V24"/>
  <c r="AE29"/>
  <c r="L29"/>
  <c r="S23"/>
  <c r="Q28"/>
  <c r="N26"/>
  <c r="W29"/>
  <c r="AD24"/>
  <c r="AE25"/>
  <c r="AB28"/>
  <c r="N23"/>
  <c r="Y22"/>
  <c r="Q22"/>
  <c r="AD29"/>
  <c r="O26"/>
  <c r="AD23"/>
  <c r="AD25"/>
  <c r="Z22"/>
  <c r="Z25"/>
  <c r="W26"/>
  <c r="P26"/>
  <c r="AA29"/>
  <c r="Y29"/>
  <c r="L26"/>
  <c r="U26"/>
  <c r="Y27"/>
  <c r="O24"/>
  <c r="AD26"/>
  <c r="M23"/>
  <c r="L27"/>
  <c r="N27"/>
  <c r="X25"/>
  <c r="AB29"/>
  <c r="Z27"/>
  <c r="AA28"/>
  <c r="AA24"/>
  <c r="N24"/>
  <c r="X23"/>
  <c r="Y28"/>
  <c r="Z29"/>
  <c r="Y23"/>
  <c r="R28"/>
  <c r="Y25"/>
  <c r="R27"/>
  <c r="M29"/>
  <c r="AC23"/>
  <c r="P27"/>
  <c r="S22"/>
  <c r="M28"/>
  <c r="AC24"/>
  <c r="U29"/>
  <c r="AA22"/>
  <c r="T25"/>
  <c r="AC22"/>
  <c r="W23"/>
  <c r="Z26"/>
  <c r="L28"/>
  <c r="W24"/>
  <c r="AE28"/>
  <c r="AA23"/>
  <c r="U27"/>
  <c r="L24"/>
  <c r="V28"/>
  <c r="L25"/>
  <c r="AD22"/>
  <c r="N22"/>
  <c r="P22"/>
  <c r="AC27"/>
  <c r="AD27"/>
  <c r="X29"/>
  <c r="L23"/>
  <c r="T26"/>
  <c r="AE23"/>
  <c r="N25"/>
  <c r="S29"/>
  <c r="R23"/>
  <c r="V27"/>
  <c r="T22"/>
  <c r="S25"/>
  <c r="U22"/>
  <c r="N28"/>
  <c r="AD28"/>
  <c r="V26"/>
  <c r="S27"/>
  <c r="Q23"/>
  <c r="S28"/>
  <c r="AB26"/>
  <c r="U24"/>
  <c r="P24"/>
  <c r="W25"/>
  <c r="Z24"/>
  <c r="P23"/>
  <c r="S26"/>
  <c r="Y26"/>
  <c r="X26"/>
  <c r="O23"/>
  <c r="AA25"/>
  <c r="AB25"/>
  <c r="V29"/>
  <c r="V25"/>
  <c r="Z23"/>
  <c r="O29"/>
  <c r="O22"/>
</calcChain>
</file>

<file path=xl/comments1.xml><?xml version="1.0" encoding="utf-8"?>
<comments xmlns="http://schemas.openxmlformats.org/spreadsheetml/2006/main">
  <authors>
    <author>Christian</author>
  </authors>
  <commentList>
    <comment ref="AB2" authorId="0">
      <text>
        <r>
          <rPr>
            <b/>
            <sz val="9"/>
            <color indexed="81"/>
            <rFont val="Tahoma"/>
            <family val="2"/>
          </rPr>
          <t>Christian:</t>
        </r>
        <r>
          <rPr>
            <sz val="9"/>
            <color indexed="81"/>
            <rFont val="Tahoma"/>
            <family val="2"/>
          </rPr>
          <t xml:space="preserve">
Use for INDEX range</t>
        </r>
      </text>
    </comment>
    <comment ref="AB3" authorId="0">
      <text>
        <r>
          <rPr>
            <b/>
            <sz val="9"/>
            <color indexed="81"/>
            <rFont val="Tahoma"/>
            <family val="2"/>
          </rPr>
          <t>Christian:</t>
        </r>
        <r>
          <rPr>
            <sz val="9"/>
            <color indexed="81"/>
            <rFont val="Tahoma"/>
            <family val="2"/>
          </rPr>
          <t xml:space="preserve">
Use for MATCH row array</t>
        </r>
      </text>
    </comment>
    <comment ref="AB4" authorId="0">
      <text>
        <r>
          <rPr>
            <b/>
            <sz val="9"/>
            <color indexed="81"/>
            <rFont val="Tahoma"/>
            <family val="2"/>
          </rPr>
          <t>Christian:</t>
        </r>
        <r>
          <rPr>
            <sz val="9"/>
            <color indexed="81"/>
            <rFont val="Tahoma"/>
            <family val="2"/>
          </rPr>
          <t xml:space="preserve">
Use for MATCH col array</t>
        </r>
      </text>
    </comment>
  </commentList>
</comments>
</file>

<file path=xl/comments2.xml><?xml version="1.0" encoding="utf-8"?>
<comments xmlns="http://schemas.openxmlformats.org/spreadsheetml/2006/main">
  <authors>
    <author>Massoud Jourabchi</author>
  </authors>
  <commentList>
    <comment ref="D117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based on AHS data.
Not much available for historic period.
See Multifamily tab.</t>
        </r>
      </text>
    </comment>
  </commentList>
</comments>
</file>

<file path=xl/comments3.xml><?xml version="1.0" encoding="utf-8"?>
<comments xmlns="http://schemas.openxmlformats.org/spreadsheetml/2006/main">
  <authors>
    <author>Tina Jayaweera</author>
  </authors>
  <commentList>
    <comment ref="E3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</commentList>
</comments>
</file>

<file path=xl/comments4.xml><?xml version="1.0" encoding="utf-8"?>
<comments xmlns="http://schemas.openxmlformats.org/spreadsheetml/2006/main">
  <authors>
    <author>Tina Jayaweera</author>
  </authors>
  <commentList>
    <comment ref="E3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</commentList>
</comments>
</file>

<file path=xl/comments5.xml><?xml version="1.0" encoding="utf-8"?>
<comments xmlns="http://schemas.openxmlformats.org/spreadsheetml/2006/main">
  <authors>
    <author>Tina Jayaweera</author>
  </authors>
  <commentList>
    <comment ref="E3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</commentList>
</comments>
</file>

<file path=xl/comments6.xml><?xml version="1.0" encoding="utf-8"?>
<comments xmlns="http://schemas.openxmlformats.org/spreadsheetml/2006/main">
  <authors>
    <author>Massoud Jourabchi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Massoud Jourabchi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Massoud Jourabchi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<sst xmlns="http://schemas.openxmlformats.org/spreadsheetml/2006/main" count="16344" uniqueCount="5704">
  <si>
    <t>Notes:</t>
  </si>
  <si>
    <t>Load Scenario</t>
  </si>
  <si>
    <t>Base Case</t>
  </si>
  <si>
    <t>Vintage of forecast</t>
  </si>
  <si>
    <t>Q3 2014</t>
  </si>
  <si>
    <t>Definition</t>
  </si>
  <si>
    <t>Stock</t>
  </si>
  <si>
    <t>SQF</t>
  </si>
  <si>
    <t>New</t>
  </si>
  <si>
    <t>basecase assumes the future average sq goes down by 10% compare to 2012 new construction average .</t>
  </si>
  <si>
    <t>Mapping</t>
  </si>
  <si>
    <t>Building Type - Count</t>
  </si>
  <si>
    <t>Vintage</t>
  </si>
  <si>
    <t>Mapping for RES</t>
  </si>
  <si>
    <t>OREGON</t>
  </si>
  <si>
    <t>OR_Single Family</t>
  </si>
  <si>
    <t>Single Family</t>
  </si>
  <si>
    <t>OR_Multi Family</t>
  </si>
  <si>
    <t>Multifamily - Low Rise</t>
  </si>
  <si>
    <t>OR</t>
  </si>
  <si>
    <t>MF - High Rise</t>
  </si>
  <si>
    <t>OR_Other Family</t>
  </si>
  <si>
    <t>Manufactured</t>
  </si>
  <si>
    <t>WASHINGTON</t>
  </si>
  <si>
    <t>WA_Single Family</t>
  </si>
  <si>
    <t>WA_Multi Family</t>
  </si>
  <si>
    <t>WA</t>
  </si>
  <si>
    <t>WA_Other Family</t>
  </si>
  <si>
    <t>IDAHO</t>
  </si>
  <si>
    <t>ID_Single Family</t>
  </si>
  <si>
    <t>ID_Multi Family</t>
  </si>
  <si>
    <t>ID</t>
  </si>
  <si>
    <t>ID_Other Family</t>
  </si>
  <si>
    <t>MONTANA</t>
  </si>
  <si>
    <t>MT_Single Family</t>
  </si>
  <si>
    <t>MT_Multi Family</t>
  </si>
  <si>
    <t>MT</t>
  </si>
  <si>
    <t>MT_Other Family</t>
  </si>
  <si>
    <t>Building Type - Sq Ft per Unit</t>
  </si>
  <si>
    <t>starts with stock in 2015, then declines the stock based on assumed retirement</t>
  </si>
  <si>
    <t>Mapping to LTM sectors</t>
  </si>
  <si>
    <t>Building Type - Millions SqFt</t>
  </si>
  <si>
    <t>OR_Large Off</t>
  </si>
  <si>
    <t>Large Off</t>
  </si>
  <si>
    <t>OR_Medium Off</t>
  </si>
  <si>
    <t>Medium Off</t>
  </si>
  <si>
    <t>OR_Small Off</t>
  </si>
  <si>
    <t>Small Off</t>
  </si>
  <si>
    <t>OR_Big Box-Retail</t>
  </si>
  <si>
    <t>OR_Small Box-Retail</t>
  </si>
  <si>
    <t>OR_High End-Retail</t>
  </si>
  <si>
    <t>OR_Anchor-Retail</t>
  </si>
  <si>
    <t>OR_K-12</t>
  </si>
  <si>
    <t>OR_University</t>
  </si>
  <si>
    <t>University</t>
  </si>
  <si>
    <t>OR_Warehouse</t>
  </si>
  <si>
    <t>Warehouse</t>
  </si>
  <si>
    <t>OR_Supermarket</t>
  </si>
  <si>
    <t>Supermarket</t>
  </si>
  <si>
    <t>OR_MiniMart</t>
  </si>
  <si>
    <t>MiniMart</t>
  </si>
  <si>
    <t>OR_Restaurant</t>
  </si>
  <si>
    <t>Restaurant</t>
  </si>
  <si>
    <t>OR_Lodging</t>
  </si>
  <si>
    <t>Lodging</t>
  </si>
  <si>
    <t>OR_Hospital</t>
  </si>
  <si>
    <t>Hospital</t>
  </si>
  <si>
    <t>OR_OtherHealth</t>
  </si>
  <si>
    <t>OR_Assembly</t>
  </si>
  <si>
    <t>Assembly</t>
  </si>
  <si>
    <t>OR_Other</t>
  </si>
  <si>
    <t>Other</t>
  </si>
  <si>
    <t>OR_Large Office</t>
  </si>
  <si>
    <t>Remaining in the year</t>
  </si>
  <si>
    <t>OR_Medium Office</t>
  </si>
  <si>
    <t>OR_Small Office</t>
  </si>
  <si>
    <t>Washington</t>
  </si>
  <si>
    <t>WA_Large Off</t>
  </si>
  <si>
    <t>WA_Medium Off</t>
  </si>
  <si>
    <t>WA_Small Off</t>
  </si>
  <si>
    <t>WA_Big Box-Retail</t>
  </si>
  <si>
    <t>WA_Small Box-Retail</t>
  </si>
  <si>
    <t>WA_High End-Retail</t>
  </si>
  <si>
    <t>WA_Anchor-Retail</t>
  </si>
  <si>
    <t>WA_K-12</t>
  </si>
  <si>
    <t>WA_University</t>
  </si>
  <si>
    <t>WA_Warehouse</t>
  </si>
  <si>
    <t>WA_Supermarket</t>
  </si>
  <si>
    <t>WA_MiniMart</t>
  </si>
  <si>
    <t>WA_Restaurant</t>
  </si>
  <si>
    <t>WA_Lodging</t>
  </si>
  <si>
    <t>WA_Hospital</t>
  </si>
  <si>
    <t>WA_OtherHealth</t>
  </si>
  <si>
    <t>WA_Assembly</t>
  </si>
  <si>
    <t>WA_Other</t>
  </si>
  <si>
    <t>WA_Large Office</t>
  </si>
  <si>
    <t>WA_Medium Office</t>
  </si>
  <si>
    <t>WA_Small Office</t>
  </si>
  <si>
    <t>Idaho</t>
  </si>
  <si>
    <t>ID_Large Off</t>
  </si>
  <si>
    <t>ID_Medium Off</t>
  </si>
  <si>
    <t>ID_Small Off</t>
  </si>
  <si>
    <t>ID_Big Box-Retail</t>
  </si>
  <si>
    <t>ID_Small Box-Retail</t>
  </si>
  <si>
    <t>ID_High End-Retail</t>
  </si>
  <si>
    <t>ID_Anchor-Retail</t>
  </si>
  <si>
    <t>ID_K-12</t>
  </si>
  <si>
    <t>ID_University</t>
  </si>
  <si>
    <t>ID_Warehouse</t>
  </si>
  <si>
    <t>ID_Supermarket</t>
  </si>
  <si>
    <t>ID_MiniMart</t>
  </si>
  <si>
    <t>ID_Restaurant</t>
  </si>
  <si>
    <t>ID_Lodging</t>
  </si>
  <si>
    <t>ID_Hospital</t>
  </si>
  <si>
    <t>ID_OtherHealth</t>
  </si>
  <si>
    <t>ID_Assembly</t>
  </si>
  <si>
    <t>ID_Other</t>
  </si>
  <si>
    <t>ID_Large Office</t>
  </si>
  <si>
    <t>ID_Medium Office</t>
  </si>
  <si>
    <t>ID_Small Office</t>
  </si>
  <si>
    <t>Montana</t>
  </si>
  <si>
    <t>MT_Large Off</t>
  </si>
  <si>
    <t>MT_Medium Off</t>
  </si>
  <si>
    <t>MT_Small Off</t>
  </si>
  <si>
    <t>MT_Big Box-Retail</t>
  </si>
  <si>
    <t>MT_Small Box-Retail</t>
  </si>
  <si>
    <t>MT_High End-Retail</t>
  </si>
  <si>
    <t>MT_Anchor-Retail</t>
  </si>
  <si>
    <t>MT_K-12</t>
  </si>
  <si>
    <t>MT_University</t>
  </si>
  <si>
    <t>MT_Warehouse</t>
  </si>
  <si>
    <t>MT_Supermarket</t>
  </si>
  <si>
    <t>MT_MiniMart</t>
  </si>
  <si>
    <t>MT_Restaurant</t>
  </si>
  <si>
    <t>MT_Lodging</t>
  </si>
  <si>
    <t>MT_Hospital</t>
  </si>
  <si>
    <t>MT_OtherHealth</t>
  </si>
  <si>
    <t>MT_Assembly</t>
  </si>
  <si>
    <t>MT_Other</t>
  </si>
  <si>
    <t>MT_Large Office</t>
  </si>
  <si>
    <t>MT_Medium Office</t>
  </si>
  <si>
    <t>MT_Small Office</t>
  </si>
  <si>
    <t>Oregon</t>
  </si>
  <si>
    <t>from Massoud</t>
  </si>
  <si>
    <t>Charlie Are you sure</t>
  </si>
  <si>
    <t>MWH consumption forecast will be available After IFSA data becomes available.</t>
  </si>
  <si>
    <t>MWH/$output or MWH/emp</t>
  </si>
  <si>
    <t>Industry Consumption (MWh)</t>
  </si>
  <si>
    <t>Mechanical Pulp</t>
  </si>
  <si>
    <t>Kraft Pulp</t>
  </si>
  <si>
    <t>Paper</t>
  </si>
  <si>
    <t>Foundries</t>
  </si>
  <si>
    <t>Frozen Food</t>
  </si>
  <si>
    <t>Other Food</t>
  </si>
  <si>
    <t>Wood - Lumber</t>
  </si>
  <si>
    <t>Wood - Panel</t>
  </si>
  <si>
    <t>Wood - Other</t>
  </si>
  <si>
    <t>Sugar</t>
  </si>
  <si>
    <t>Hi Tech - Chip Fab</t>
  </si>
  <si>
    <t>Hi Tech - Silicon</t>
  </si>
  <si>
    <t>Metal Fab</t>
  </si>
  <si>
    <t>Transportation, Equip</t>
  </si>
  <si>
    <t>Refinery</t>
  </si>
  <si>
    <t>Cold Storage</t>
  </si>
  <si>
    <t>Fruit Storage</t>
  </si>
  <si>
    <t>Chemical</t>
  </si>
  <si>
    <t>Misc Manf</t>
  </si>
  <si>
    <t>Industrial output FORECAST (millions Constant Dollars)</t>
  </si>
  <si>
    <t>Wood-Lumber</t>
  </si>
  <si>
    <t>Wood-Other</t>
  </si>
  <si>
    <t>Idaho Manufacturing Employment</t>
  </si>
  <si>
    <t>Montana Manufacturing Employment</t>
  </si>
  <si>
    <t>Oregon Manufacturing Employment</t>
  </si>
  <si>
    <t>Washington Manufacturing Employment</t>
  </si>
  <si>
    <t>four states</t>
  </si>
  <si>
    <t xml:space="preserve">Industrial Employment FORECAST </t>
  </si>
  <si>
    <t>Total Regional Manufacturing employment</t>
  </si>
  <si>
    <t xml:space="preserve">Check </t>
  </si>
  <si>
    <t>I do not have a forecast for Acres.  What I provided is the expected Output for the Ag sector.  I use these to drive the Irrigation loads.</t>
  </si>
  <si>
    <t>MASSOUD</t>
  </si>
  <si>
    <t>Ag Consumption (Acres)</t>
  </si>
  <si>
    <t>Irrigation - OR</t>
  </si>
  <si>
    <t>Irrigation - WA</t>
  </si>
  <si>
    <t>Irrigation - ID</t>
  </si>
  <si>
    <t>Irrigation - MT</t>
  </si>
  <si>
    <t>I extracted from PowerMap software a listing of substations in the country.  It is located in the file addressed below. My rough count shows over 3000 substations of various sizes. I copied the current version below.</t>
  </si>
  <si>
    <t>Q:\MJ\ex\Transmission - WECC\Count of substations in the County from PowerMap for possible use in DEI 7th plan.xlsx</t>
  </si>
  <si>
    <t>Utility Sales by sector</t>
  </si>
  <si>
    <t>TJ/KS</t>
  </si>
  <si>
    <t>Utility # of substations</t>
  </si>
  <si>
    <t>Charlie question. On how it was used and where it came from&gt;&gt;&gt;</t>
  </si>
  <si>
    <t>MAPINFO_ID</t>
  </si>
  <si>
    <t>Substation_ID</t>
  </si>
  <si>
    <t>Substation_Name</t>
  </si>
  <si>
    <t>Company_Name</t>
  </si>
  <si>
    <t>Company_ID</t>
  </si>
  <si>
    <t>Maximum_Voltage</t>
  </si>
  <si>
    <t>Number_of_Circuits</t>
  </si>
  <si>
    <t>Pos_Rel</t>
  </si>
  <si>
    <t>3337427414</t>
  </si>
  <si>
    <t>10th &amp; Setwart</t>
  </si>
  <si>
    <t>Avista Corp.</t>
  </si>
  <si>
    <t>Within 1 mile</t>
  </si>
  <si>
    <t>3342618410</t>
  </si>
  <si>
    <t>10th Stewart</t>
  </si>
  <si>
    <t>3352749805</t>
  </si>
  <si>
    <t>115-69 kV Conversion</t>
  </si>
  <si>
    <t>Farmers Electric Coop, Inc.</t>
  </si>
  <si>
    <t>3349560210</t>
  </si>
  <si>
    <t>17th Street</t>
  </si>
  <si>
    <t>PacifiCorp.</t>
  </si>
  <si>
    <t>Not verified to be within 1 mile</t>
  </si>
  <si>
    <t>3349560228</t>
  </si>
  <si>
    <t>23rd St</t>
  </si>
  <si>
    <t>3349560223</t>
  </si>
  <si>
    <t>2nd St</t>
  </si>
  <si>
    <t>3342618062</t>
  </si>
  <si>
    <t>A.G. Products</t>
  </si>
  <si>
    <t>Within 165 feet</t>
  </si>
  <si>
    <t>3349559673</t>
  </si>
  <si>
    <t>Abajo</t>
  </si>
  <si>
    <t>3337405809</t>
  </si>
  <si>
    <t>Aberdeen</t>
  </si>
  <si>
    <t>Bonneville Power Administration</t>
  </si>
  <si>
    <t>3337405811</t>
  </si>
  <si>
    <t>NorthWestern Energy, a Division of Northwestern Co</t>
  </si>
  <si>
    <t>Within 40 feet</t>
  </si>
  <si>
    <t>3337405841</t>
  </si>
  <si>
    <t>Acton</t>
  </si>
  <si>
    <t>3337405851</t>
  </si>
  <si>
    <t>Adair</t>
  </si>
  <si>
    <t>3352750258</t>
  </si>
  <si>
    <t>3337405875</t>
  </si>
  <si>
    <t>Adelaide</t>
  </si>
  <si>
    <t>Idaho Power Co.</t>
  </si>
  <si>
    <t>3337405876</t>
  </si>
  <si>
    <t>Adelaide Tap</t>
  </si>
  <si>
    <t>3342618042</t>
  </si>
  <si>
    <t>AEC Fallout Station</t>
  </si>
  <si>
    <t>3365669816</t>
  </si>
  <si>
    <t>Aeolus</t>
  </si>
  <si>
    <t>3337405945</t>
  </si>
  <si>
    <t>Ager</t>
  </si>
  <si>
    <t>3337428205</t>
  </si>
  <si>
    <t>Agness Ave</t>
  </si>
  <si>
    <t>3342618238</t>
  </si>
  <si>
    <t>Aiken</t>
  </si>
  <si>
    <t>Not Verified to be within 1 mile</t>
  </si>
  <si>
    <t>3342618215</t>
  </si>
  <si>
    <t>Air Base</t>
  </si>
  <si>
    <t>3337405994</t>
  </si>
  <si>
    <t>Airway Heights</t>
  </si>
  <si>
    <t>3349559578</t>
  </si>
  <si>
    <t>Ajax</t>
  </si>
  <si>
    <t>3342618203</t>
  </si>
  <si>
    <t>Alameda</t>
  </si>
  <si>
    <t>3337406029</t>
  </si>
  <si>
    <t>Albany</t>
  </si>
  <si>
    <t>3337406039</t>
  </si>
  <si>
    <t>Albeni Falls</t>
  </si>
  <si>
    <t>3337427457</t>
  </si>
  <si>
    <t>Albina</t>
  </si>
  <si>
    <t>3352750139</t>
  </si>
  <si>
    <t>Albina-1</t>
  </si>
  <si>
    <t>3352750138</t>
  </si>
  <si>
    <t>Albina-2</t>
  </si>
  <si>
    <t>3342618050</t>
  </si>
  <si>
    <t>Albion</t>
  </si>
  <si>
    <t>3337406065</t>
  </si>
  <si>
    <t>Alcoa</t>
  </si>
  <si>
    <t>3337406075</t>
  </si>
  <si>
    <t>Alderwood</t>
  </si>
  <si>
    <t>3353097876</t>
  </si>
  <si>
    <t>Alderwood manor</t>
  </si>
  <si>
    <t>PUD No. 1 of Snohomish County</t>
  </si>
  <si>
    <t>3342618108</t>
  </si>
  <si>
    <t>Alexander</t>
  </si>
  <si>
    <t>3337406092</t>
  </si>
  <si>
    <t>Alfalfa</t>
  </si>
  <si>
    <t>3349559515</t>
  </si>
  <si>
    <t>Altaview</t>
  </si>
  <si>
    <t>3337406222</t>
  </si>
  <si>
    <t>Alturas</t>
  </si>
  <si>
    <t>3349559567</t>
  </si>
  <si>
    <t>Amaco Oil</t>
  </si>
  <si>
    <t>3337406235</t>
  </si>
  <si>
    <t>Amalga</t>
  </si>
  <si>
    <t>3337406236</t>
  </si>
  <si>
    <t>Amalgamated Sugar- Nampa</t>
  </si>
  <si>
    <t>3337427508</t>
  </si>
  <si>
    <t>American Can</t>
  </si>
  <si>
    <t>3337406253</t>
  </si>
  <si>
    <t>American Falls</t>
  </si>
  <si>
    <t>3342618167</t>
  </si>
  <si>
    <t>American Potato</t>
  </si>
  <si>
    <t>3342618232</t>
  </si>
  <si>
    <t>3349559646</t>
  </si>
  <si>
    <t>Amf</t>
  </si>
  <si>
    <t>3342618182</t>
  </si>
  <si>
    <t>Ammon</t>
  </si>
  <si>
    <t>3337406279</t>
  </si>
  <si>
    <t>Amoco</t>
  </si>
  <si>
    <t>3349559565</t>
  </si>
  <si>
    <t>3337406291</t>
  </si>
  <si>
    <t>Amps</t>
  </si>
  <si>
    <t>3342618333</t>
  </si>
  <si>
    <t>Amsterdam</t>
  </si>
  <si>
    <t>3349560041</t>
  </si>
  <si>
    <t>Anaconda</t>
  </si>
  <si>
    <t>3349560331</t>
  </si>
  <si>
    <t>3342618130</t>
  </si>
  <si>
    <t>Anderson</t>
  </si>
  <si>
    <t>3353098108</t>
  </si>
  <si>
    <t>Anderson Canyon</t>
  </si>
  <si>
    <t>PUD No. 1 of Chelan County</t>
  </si>
  <si>
    <t>3337406325</t>
  </si>
  <si>
    <t>Anderson Ranch</t>
  </si>
  <si>
    <t>3337406328</t>
  </si>
  <si>
    <t>Andover</t>
  </si>
  <si>
    <t>3349559676</t>
  </si>
  <si>
    <t>Aneth</t>
  </si>
  <si>
    <t>3349560178</t>
  </si>
  <si>
    <t>Angel</t>
  </si>
  <si>
    <t>3337406371</t>
  </si>
  <si>
    <t>Antelope</t>
  </si>
  <si>
    <t>3342617827</t>
  </si>
  <si>
    <t>Montana Dakota Utilities Co.</t>
  </si>
  <si>
    <t>3337406374</t>
  </si>
  <si>
    <t>Antelope Mine</t>
  </si>
  <si>
    <t>3337428236</t>
  </si>
  <si>
    <t>Applegate</t>
  </si>
  <si>
    <t>3337406412</t>
  </si>
  <si>
    <t>Appleway</t>
  </si>
  <si>
    <t>3349560076</t>
  </si>
  <si>
    <t>Aptus</t>
  </si>
  <si>
    <t>3342618126</t>
  </si>
  <si>
    <t>Arco</t>
  </si>
  <si>
    <t>3342618089</t>
  </si>
  <si>
    <t>Arimo</t>
  </si>
  <si>
    <t>3352749992</t>
  </si>
  <si>
    <t>Army</t>
  </si>
  <si>
    <t>Umatilla Electric Coop Association</t>
  </si>
  <si>
    <t>3338290484</t>
  </si>
  <si>
    <t>Artas</t>
  </si>
  <si>
    <t>3342618281</t>
  </si>
  <si>
    <t>Artesian</t>
  </si>
  <si>
    <t>3337406568</t>
  </si>
  <si>
    <t>Ashbury</t>
  </si>
  <si>
    <t>Puget Sound Energy, Inc.</t>
  </si>
  <si>
    <t>3352749896</t>
  </si>
  <si>
    <t>Ashland</t>
  </si>
  <si>
    <t>3337406590</t>
  </si>
  <si>
    <t>Ashley</t>
  </si>
  <si>
    <t>3337406602</t>
  </si>
  <si>
    <t>Ashton</t>
  </si>
  <si>
    <t>3352749982</t>
  </si>
  <si>
    <t>Athena</t>
  </si>
  <si>
    <t>3337406632</t>
  </si>
  <si>
    <t>Athol</t>
  </si>
  <si>
    <t>3337406649</t>
  </si>
  <si>
    <t>Atlantic City SW Station</t>
  </si>
  <si>
    <t>3349559693</t>
  </si>
  <si>
    <t>Atlas</t>
  </si>
  <si>
    <t>3353097619</t>
  </si>
  <si>
    <t>Ault Field</t>
  </si>
  <si>
    <t>3349559868</t>
  </si>
  <si>
    <t>Aurora</t>
  </si>
  <si>
    <t>3342618366</t>
  </si>
  <si>
    <t>Avery</t>
  </si>
  <si>
    <t>3349560078</t>
  </si>
  <si>
    <t>Bacchus</t>
  </si>
  <si>
    <t>3337406789</t>
  </si>
  <si>
    <t>Badger Canyon</t>
  </si>
  <si>
    <t>3337406795</t>
  </si>
  <si>
    <t>Badwater</t>
  </si>
  <si>
    <t>3337406808</t>
  </si>
  <si>
    <t>Bailey Dome</t>
  </si>
  <si>
    <t>3337406818</t>
  </si>
  <si>
    <t>Bairoil</t>
  </si>
  <si>
    <t>3337406821</t>
  </si>
  <si>
    <t>Bakeoven</t>
  </si>
  <si>
    <t>3337406822</t>
  </si>
  <si>
    <t>Bakeoven Compensation Station</t>
  </si>
  <si>
    <t>3352749976</t>
  </si>
  <si>
    <t>Baker</t>
  </si>
  <si>
    <t>Oregon Trail Electric Consumers Coop, Inc.</t>
  </si>
  <si>
    <t>3337406824</t>
  </si>
  <si>
    <t>Baker (MDU)</t>
  </si>
  <si>
    <t>3337406842</t>
  </si>
  <si>
    <t>Bald Mountain</t>
  </si>
  <si>
    <t>3341136911</t>
  </si>
  <si>
    <t>Baldy SS</t>
  </si>
  <si>
    <t>3342618111</t>
  </si>
  <si>
    <t>Ballard Mine</t>
  </si>
  <si>
    <t>3342618095</t>
  </si>
  <si>
    <t>Bancroft</t>
  </si>
  <si>
    <t>3337406867</t>
  </si>
  <si>
    <t>Bandon</t>
  </si>
  <si>
    <t>3337406868</t>
  </si>
  <si>
    <t>Bangor</t>
  </si>
  <si>
    <t>3342618197</t>
  </si>
  <si>
    <t>Bannock Creek</t>
  </si>
  <si>
    <t>3337406880</t>
  </si>
  <si>
    <t>Bar X</t>
  </si>
  <si>
    <t>3349560088</t>
  </si>
  <si>
    <t>Barney</t>
  </si>
  <si>
    <t>3352750254</t>
  </si>
  <si>
    <t>Bates</t>
  </si>
  <si>
    <t>3337406994</t>
  </si>
  <si>
    <t>Battleview</t>
  </si>
  <si>
    <t>3337406995</t>
  </si>
  <si>
    <t>Battleview Jct.</t>
  </si>
  <si>
    <t>3337407000</t>
  </si>
  <si>
    <t>Baxter</t>
  </si>
  <si>
    <t>3337407041</t>
  </si>
  <si>
    <t>Bayshore</t>
  </si>
  <si>
    <t>3349560137</t>
  </si>
  <si>
    <t>Bcp</t>
  </si>
  <si>
    <t>3337428131</t>
  </si>
  <si>
    <t>Beacon</t>
  </si>
  <si>
    <t>3337407067</t>
  </si>
  <si>
    <t>Beacon (Spokane)</t>
  </si>
  <si>
    <t>3349559961</t>
  </si>
  <si>
    <t>Bear River</t>
  </si>
  <si>
    <t>3352749859</t>
  </si>
  <si>
    <t>Beatty</t>
  </si>
  <si>
    <t>3337407118</t>
  </si>
  <si>
    <t>Beaver</t>
  </si>
  <si>
    <t>3337407116</t>
  </si>
  <si>
    <t>Portland General Electric Co.</t>
  </si>
  <si>
    <t>3352750273</t>
  </si>
  <si>
    <t>Beaver Creek</t>
  </si>
  <si>
    <t>3349560072</t>
  </si>
  <si>
    <t>3349559794</t>
  </si>
  <si>
    <t>Beaver Upper</t>
  </si>
  <si>
    <t>3337407138</t>
  </si>
  <si>
    <t>Beaverton</t>
  </si>
  <si>
    <t>3352750212</t>
  </si>
  <si>
    <t>3342618103</t>
  </si>
  <si>
    <t>Beker</t>
  </si>
  <si>
    <t>3337407183</t>
  </si>
  <si>
    <t>Belfair</t>
  </si>
  <si>
    <t>Tacoma Public Utilities Light Division</t>
  </si>
  <si>
    <t>3337428299</t>
  </si>
  <si>
    <t>Belknap</t>
  </si>
  <si>
    <t>3337407204</t>
  </si>
  <si>
    <t>Bellamy</t>
  </si>
  <si>
    <t>3337407237</t>
  </si>
  <si>
    <t>Bellingham Division</t>
  </si>
  <si>
    <t>3337407254</t>
  </si>
  <si>
    <t>Belmont</t>
  </si>
  <si>
    <t>3342618135</t>
  </si>
  <si>
    <t>Belson</t>
  </si>
  <si>
    <t>3337407277</t>
  </si>
  <si>
    <t>Ben Lomond</t>
  </si>
  <si>
    <t>3337428017</t>
  </si>
  <si>
    <t>Bend</t>
  </si>
  <si>
    <t>3337407283</t>
  </si>
  <si>
    <t>Benewah</t>
  </si>
  <si>
    <t>3349560031</t>
  </si>
  <si>
    <t>Benjamin</t>
  </si>
  <si>
    <t>3342617843</t>
  </si>
  <si>
    <t>Benrud</t>
  </si>
  <si>
    <t>3337407300</t>
  </si>
  <si>
    <t>Benton</t>
  </si>
  <si>
    <t>3337407303</t>
  </si>
  <si>
    <t>Benton City</t>
  </si>
  <si>
    <t>3342618041</t>
  </si>
  <si>
    <t>Berenice</t>
  </si>
  <si>
    <t>3353098092</t>
  </si>
  <si>
    <t>Berne</t>
  </si>
  <si>
    <t>3353097805</t>
  </si>
  <si>
    <t>Berrydale</t>
  </si>
  <si>
    <t>3337430122</t>
  </si>
  <si>
    <t>Bethel (PGE)</t>
  </si>
  <si>
    <t>3342618390</t>
  </si>
  <si>
    <t>Big Bar</t>
  </si>
  <si>
    <t>3342618358</t>
  </si>
  <si>
    <t>Big Creek</t>
  </si>
  <si>
    <t>3342618316</t>
  </si>
  <si>
    <t>3337407432</t>
  </si>
  <si>
    <t>Big Eddy 500 Kv Switchyard</t>
  </si>
  <si>
    <t>3342617461</t>
  </si>
  <si>
    <t>Big Grassy</t>
  </si>
  <si>
    <t>3342618150</t>
  </si>
  <si>
    <t>3342617892</t>
  </si>
  <si>
    <t>Big Muddy</t>
  </si>
  <si>
    <t>3337407446</t>
  </si>
  <si>
    <t>Big Piney</t>
  </si>
  <si>
    <t>3337407462</t>
  </si>
  <si>
    <t>Big Springs</t>
  </si>
  <si>
    <t>3337407478</t>
  </si>
  <si>
    <t>Bigelow</t>
  </si>
  <si>
    <t>3337407492</t>
  </si>
  <si>
    <t>Billings Steam Plant Switchyard</t>
  </si>
  <si>
    <t>3337407495</t>
  </si>
  <si>
    <t>Bingen</t>
  </si>
  <si>
    <t>3349559549</t>
  </si>
  <si>
    <t>Bingham</t>
  </si>
  <si>
    <t>3337407512</t>
  </si>
  <si>
    <t>Birch Creek</t>
  </si>
  <si>
    <t>3342618415</t>
  </si>
  <si>
    <t>Birch Creek RS</t>
  </si>
  <si>
    <t>3337407551</t>
  </si>
  <si>
    <t>Black Canyon</t>
  </si>
  <si>
    <t>3353097803</t>
  </si>
  <si>
    <t>Black Diamond</t>
  </si>
  <si>
    <t>3342618045</t>
  </si>
  <si>
    <t>Blackbird Mine</t>
  </si>
  <si>
    <t>3342618189</t>
  </si>
  <si>
    <t>Blackfoot</t>
  </si>
  <si>
    <t>3349559930</t>
  </si>
  <si>
    <t>Blackhawk</t>
  </si>
  <si>
    <t>3337407591</t>
  </si>
  <si>
    <t>Blackrock</t>
  </si>
  <si>
    <t>3337407592</t>
  </si>
  <si>
    <t>Blacks Fork</t>
  </si>
  <si>
    <t>3342618257</t>
  </si>
  <si>
    <t>Blackscreek</t>
  </si>
  <si>
    <t>3353097518</t>
  </si>
  <si>
    <t>Blain Custer</t>
  </si>
  <si>
    <t>3352750017</t>
  </si>
  <si>
    <t>Blalock</t>
  </si>
  <si>
    <t>3337407624</t>
  </si>
  <si>
    <t>Blanchard</t>
  </si>
  <si>
    <t>3349559689</t>
  </si>
  <si>
    <t>Blanding</t>
  </si>
  <si>
    <t>3337407636</t>
  </si>
  <si>
    <t>Bliss</t>
  </si>
  <si>
    <t>3352750117</t>
  </si>
  <si>
    <t>Bloss</t>
  </si>
  <si>
    <t>3349559951</t>
  </si>
  <si>
    <t>Blue Creek</t>
  </si>
  <si>
    <t>3337407673</t>
  </si>
  <si>
    <t>3342618421</t>
  </si>
  <si>
    <t>Blue Gulch</t>
  </si>
  <si>
    <t>3337407696</t>
  </si>
  <si>
    <t>Blue Rim</t>
  </si>
  <si>
    <t>3337407698</t>
  </si>
  <si>
    <t>Blue River</t>
  </si>
  <si>
    <t>3349559674</t>
  </si>
  <si>
    <t>Bluff</t>
  </si>
  <si>
    <t>3349559551</t>
  </si>
  <si>
    <t>Bluffdale</t>
  </si>
  <si>
    <t>3337407717</t>
  </si>
  <si>
    <t>Blundell</t>
  </si>
  <si>
    <t>3352749858</t>
  </si>
  <si>
    <t>Bly</t>
  </si>
  <si>
    <t>3337428694</t>
  </si>
  <si>
    <t>Boeing</t>
  </si>
  <si>
    <t>3337407745</t>
  </si>
  <si>
    <t>Boise Bench</t>
  </si>
  <si>
    <t>3352750349</t>
  </si>
  <si>
    <t>Boise Bench-1</t>
  </si>
  <si>
    <t>3337428160</t>
  </si>
  <si>
    <t>Boise Cascade</t>
  </si>
  <si>
    <t>3337407749</t>
  </si>
  <si>
    <t>Boise River Diversion</t>
  </si>
  <si>
    <t>3337407750</t>
  </si>
  <si>
    <t>Boise Temp</t>
  </si>
  <si>
    <t>3342618313</t>
  </si>
  <si>
    <t>Boise-Payette Lumber Co.</t>
  </si>
  <si>
    <t>3337428335</t>
  </si>
  <si>
    <t>Bonanza</t>
  </si>
  <si>
    <t>3342618000</t>
  </si>
  <si>
    <t>3337407783</t>
  </si>
  <si>
    <t>Bonners Ferry</t>
  </si>
  <si>
    <t>3337407785</t>
  </si>
  <si>
    <t>Bonnevile Dam Ph</t>
  </si>
  <si>
    <t>3342618139</t>
  </si>
  <si>
    <t>Bonneville</t>
  </si>
  <si>
    <t>3342618180</t>
  </si>
  <si>
    <t>3349559718</t>
  </si>
  <si>
    <t>Book Cliffs</t>
  </si>
  <si>
    <t>3352750215</t>
  </si>
  <si>
    <t>Booth Bend</t>
  </si>
  <si>
    <t>3342618263</t>
  </si>
  <si>
    <t>Border</t>
  </si>
  <si>
    <t>3337407825</t>
  </si>
  <si>
    <t>Bothell</t>
  </si>
  <si>
    <t>Seattle City Light</t>
  </si>
  <si>
    <t>3349559962</t>
  </si>
  <si>
    <t>Bothwell</t>
  </si>
  <si>
    <t>3337407830</t>
  </si>
  <si>
    <t>Boulder</t>
  </si>
  <si>
    <t>3337407839</t>
  </si>
  <si>
    <t>Boulder Park</t>
  </si>
  <si>
    <t>3349560338</t>
  </si>
  <si>
    <t>Bountiful</t>
  </si>
  <si>
    <t>3337407856</t>
  </si>
  <si>
    <t>Bowbells</t>
  </si>
  <si>
    <t>3337407871</t>
  </si>
  <si>
    <t>Bowman</t>
  </si>
  <si>
    <t>3337427710</t>
  </si>
  <si>
    <t>3337407876</t>
  </si>
  <si>
    <t>Bowmont</t>
  </si>
  <si>
    <t>3337407878</t>
  </si>
  <si>
    <t>Box Canyon (PEND)</t>
  </si>
  <si>
    <t>3349560168</t>
  </si>
  <si>
    <t>Box Elder</t>
  </si>
  <si>
    <t>3352750222</t>
  </si>
  <si>
    <t>Boyer</t>
  </si>
  <si>
    <t>3337407899</t>
  </si>
  <si>
    <t>BP Cherry Point Refinery</t>
  </si>
  <si>
    <t>3338290448</t>
  </si>
  <si>
    <t>Bradley</t>
  </si>
  <si>
    <t>3337407919</t>
  </si>
  <si>
    <t>Brady</t>
  </si>
  <si>
    <t>3342617952</t>
  </si>
  <si>
    <t>Brazer</t>
  </si>
  <si>
    <t>3337407968</t>
  </si>
  <si>
    <t>Bremerton</t>
  </si>
  <si>
    <t>3337407977</t>
  </si>
  <si>
    <t>Brewster</t>
  </si>
  <si>
    <t>PUD No. 1 of Okanogan County</t>
  </si>
  <si>
    <t>3349560205</t>
  </si>
  <si>
    <t>Brickyard</t>
  </si>
  <si>
    <t>3337407984</t>
  </si>
  <si>
    <t>Bridge</t>
  </si>
  <si>
    <t>3337408001</t>
  </si>
  <si>
    <t>Bridger</t>
  </si>
  <si>
    <t>3337408003</t>
  </si>
  <si>
    <t>Bridger Pump</t>
  </si>
  <si>
    <t>3353097874</t>
  </si>
  <si>
    <t>Brier</t>
  </si>
  <si>
    <t>3349559970</t>
  </si>
  <si>
    <t>Brigham</t>
  </si>
  <si>
    <t>3349559998</t>
  </si>
  <si>
    <t>Brighton</t>
  </si>
  <si>
    <t>3337408026</t>
  </si>
  <si>
    <t>Brincken's Corner</t>
  </si>
  <si>
    <t>3337408044</t>
  </si>
  <si>
    <t>Broad</t>
  </si>
  <si>
    <t>3338155032</t>
  </si>
  <si>
    <t>Broadland</t>
  </si>
  <si>
    <t>3342617832</t>
  </si>
  <si>
    <t>Brockton</t>
  </si>
  <si>
    <t>3352749888</t>
  </si>
  <si>
    <t>Brookhurst</t>
  </si>
  <si>
    <t>3337428031</t>
  </si>
  <si>
    <t>Brooks Scanlon Pits A&amp;B</t>
  </si>
  <si>
    <t>3337408135</t>
  </si>
  <si>
    <t>Brownlee</t>
  </si>
  <si>
    <t>3337427407</t>
  </si>
  <si>
    <t>Brownsville</t>
  </si>
  <si>
    <t>3337408146</t>
  </si>
  <si>
    <t>Bruneau Bridge</t>
  </si>
  <si>
    <t>3349559641</t>
  </si>
  <si>
    <t>Brunswick</t>
  </si>
  <si>
    <t>3337408167</t>
  </si>
  <si>
    <t>Brush College</t>
  </si>
  <si>
    <t>3349559856</t>
  </si>
  <si>
    <t>Brush Wellerman</t>
  </si>
  <si>
    <t>3342617895</t>
  </si>
  <si>
    <t>Bryan</t>
  </si>
  <si>
    <t>3337428310</t>
  </si>
  <si>
    <t>Bryant</t>
  </si>
  <si>
    <t>3342618279</t>
  </si>
  <si>
    <t>Buckhorn</t>
  </si>
  <si>
    <t>3342618204</t>
  </si>
  <si>
    <t>Bucyrus</t>
  </si>
  <si>
    <t>3337408230</t>
  </si>
  <si>
    <t>Buffalo</t>
  </si>
  <si>
    <t>3337428233</t>
  </si>
  <si>
    <t>Buffalo Flat</t>
  </si>
  <si>
    <t>3337408235</t>
  </si>
  <si>
    <t>Buffalo Hydro</t>
  </si>
  <si>
    <t>Fall River Rural Electric Coop, Inc.</t>
  </si>
  <si>
    <t>3342617817</t>
  </si>
  <si>
    <t>Bufordtrenton</t>
  </si>
  <si>
    <t>3342618337</t>
  </si>
  <si>
    <t>Buhl</t>
  </si>
  <si>
    <t>3353097795</t>
  </si>
  <si>
    <t>Bunker</t>
  </si>
  <si>
    <t>PUD No. 1 of Lewis County</t>
  </si>
  <si>
    <t>3337408270</t>
  </si>
  <si>
    <t>Bunker Hill</t>
  </si>
  <si>
    <t>3337408281</t>
  </si>
  <si>
    <t>Burbank</t>
  </si>
  <si>
    <t>3349560015</t>
  </si>
  <si>
    <t>Burgin Shaft</t>
  </si>
  <si>
    <t>3337408287</t>
  </si>
  <si>
    <t>Burke</t>
  </si>
  <si>
    <t>3337408295</t>
  </si>
  <si>
    <t>Burley</t>
  </si>
  <si>
    <t>3337408315</t>
  </si>
  <si>
    <t>Burns</t>
  </si>
  <si>
    <t>3337408321</t>
  </si>
  <si>
    <t>Burnt Woods</t>
  </si>
  <si>
    <t>3349559761</t>
  </si>
  <si>
    <t>Burton</t>
  </si>
  <si>
    <t>3349559960</t>
  </si>
  <si>
    <t>Bush</t>
  </si>
  <si>
    <t>3342618283</t>
  </si>
  <si>
    <t>Butler</t>
  </si>
  <si>
    <t>3349559511</t>
  </si>
  <si>
    <t>Butlerville</t>
  </si>
  <si>
    <t>3352749990</t>
  </si>
  <si>
    <t>Buttercreek</t>
  </si>
  <si>
    <t>3337408409</t>
  </si>
  <si>
    <t>C.J. Strike</t>
  </si>
  <si>
    <t>3337408420</t>
  </si>
  <si>
    <t>Cabin Creek</t>
  </si>
  <si>
    <t>3337408422</t>
  </si>
  <si>
    <t>Cabinet Gorge</t>
  </si>
  <si>
    <t>3337408462</t>
  </si>
  <si>
    <t>Calapooya</t>
  </si>
  <si>
    <t>3342618365</t>
  </si>
  <si>
    <t>Calder</t>
  </si>
  <si>
    <t>3337408470</t>
  </si>
  <si>
    <t>Caldwell</t>
  </si>
  <si>
    <t>3342618146</t>
  </si>
  <si>
    <t>Camas</t>
  </si>
  <si>
    <t>3342618380</t>
  </si>
  <si>
    <t>Cambridge</t>
  </si>
  <si>
    <t>3349559763</t>
  </si>
  <si>
    <t>Cameron</t>
  </si>
  <si>
    <t>3337408558</t>
  </si>
  <si>
    <t>Camp Williams</t>
  </si>
  <si>
    <t>3337428281</t>
  </si>
  <si>
    <t>Campbell</t>
  </si>
  <si>
    <t>3337408594</t>
  </si>
  <si>
    <t>Canal</t>
  </si>
  <si>
    <t>3337408593</t>
  </si>
  <si>
    <t>3337408606</t>
  </si>
  <si>
    <t>Canby 2</t>
  </si>
  <si>
    <t>3349560085</t>
  </si>
  <si>
    <t>Cannon</t>
  </si>
  <si>
    <t>3337428291</t>
  </si>
  <si>
    <t>Cannon Beach</t>
  </si>
  <si>
    <t>3342618164</t>
  </si>
  <si>
    <t>Canyon Creek</t>
  </si>
  <si>
    <t>3342618217</t>
  </si>
  <si>
    <t>3349559717</t>
  </si>
  <si>
    <t>Canyon Lands</t>
  </si>
  <si>
    <t>3353097902</t>
  </si>
  <si>
    <t>Canyon Park</t>
  </si>
  <si>
    <t>3349559561</t>
  </si>
  <si>
    <t>Capitol</t>
  </si>
  <si>
    <t>3349559712</t>
  </si>
  <si>
    <t>Carbide</t>
  </si>
  <si>
    <t>3337408698</t>
  </si>
  <si>
    <t>Carbon</t>
  </si>
  <si>
    <t>3349559934</t>
  </si>
  <si>
    <t>Carbonville</t>
  </si>
  <si>
    <t>3337408707</t>
  </si>
  <si>
    <t>Carborundum</t>
  </si>
  <si>
    <t>3349560238</t>
  </si>
  <si>
    <t>Cargill</t>
  </si>
  <si>
    <t>3342618104</t>
  </si>
  <si>
    <t>Caribou</t>
  </si>
  <si>
    <t>3337408757</t>
  </si>
  <si>
    <t>Carlton</t>
  </si>
  <si>
    <t>3337428082</t>
  </si>
  <si>
    <t>Carnes</t>
  </si>
  <si>
    <t>3337408809</t>
  </si>
  <si>
    <t>Carson</t>
  </si>
  <si>
    <t>3342618220</t>
  </si>
  <si>
    <t>Carter</t>
  </si>
  <si>
    <t>3337408817</t>
  </si>
  <si>
    <t>Carter Creek</t>
  </si>
  <si>
    <t>3337408830</t>
  </si>
  <si>
    <t>Carver</t>
  </si>
  <si>
    <t>3342618377</t>
  </si>
  <si>
    <t>Cascade</t>
  </si>
  <si>
    <t>3353098144</t>
  </si>
  <si>
    <t>3337408846</t>
  </si>
  <si>
    <t>Cascade (IDPC)</t>
  </si>
  <si>
    <t>3337408852</t>
  </si>
  <si>
    <t>Cascade Locks</t>
  </si>
  <si>
    <t>3352749880</t>
  </si>
  <si>
    <t>Casebeer</t>
  </si>
  <si>
    <t>3337408861</t>
  </si>
  <si>
    <t>Casper</t>
  </si>
  <si>
    <t>3342617938</t>
  </si>
  <si>
    <t>3342617899</t>
  </si>
  <si>
    <t>Cassa</t>
  </si>
  <si>
    <t>3337408868</t>
  </si>
  <si>
    <t>Castella</t>
  </si>
  <si>
    <t>3353097787</t>
  </si>
  <si>
    <t>Castle</t>
  </si>
  <si>
    <t>PUD No. 1 of Cowlitz County</t>
  </si>
  <si>
    <t>3349559512</t>
  </si>
  <si>
    <t>Casto</t>
  </si>
  <si>
    <t>3337408897</t>
  </si>
  <si>
    <t>Cathlamet</t>
  </si>
  <si>
    <t>3337408908</t>
  </si>
  <si>
    <t>Cave Junction</t>
  </si>
  <si>
    <t>3337428278</t>
  </si>
  <si>
    <t>Caveman</t>
  </si>
  <si>
    <t>3337408917</t>
  </si>
  <si>
    <t>CD A 15th St.</t>
  </si>
  <si>
    <t>3349559758</t>
  </si>
  <si>
    <t>Cedar</t>
  </si>
  <si>
    <t>3365669814</t>
  </si>
  <si>
    <t>Cedar Hill</t>
  </si>
  <si>
    <t>3337408977</t>
  </si>
  <si>
    <t>Celilo Dc Converter Station</t>
  </si>
  <si>
    <t>3342617894</t>
  </si>
  <si>
    <t>Center Street</t>
  </si>
  <si>
    <t>3349560119</t>
  </si>
  <si>
    <t>Centerville</t>
  </si>
  <si>
    <t>3337427747</t>
  </si>
  <si>
    <t>Central</t>
  </si>
  <si>
    <t>3353097799</t>
  </si>
  <si>
    <t>Centralia</t>
  </si>
  <si>
    <t>3337409045</t>
  </si>
  <si>
    <t>3337409051</t>
  </si>
  <si>
    <t>Centralia Switching Station</t>
  </si>
  <si>
    <t>3349560236</t>
  </si>
  <si>
    <t>Cereal Foods</t>
  </si>
  <si>
    <t>3349559830</t>
  </si>
  <si>
    <t>CG Horse Canyon Mine</t>
  </si>
  <si>
    <t>3337409095</t>
  </si>
  <si>
    <t>Chambers</t>
  </si>
  <si>
    <t>3342617948</t>
  </si>
  <si>
    <t>Chapman</t>
  </si>
  <si>
    <t>3337409131</t>
  </si>
  <si>
    <t>Chappel Creek</t>
  </si>
  <si>
    <t>3337409201</t>
  </si>
  <si>
    <t>Chehalis</t>
  </si>
  <si>
    <t>3342618096</t>
  </si>
  <si>
    <t>Chemstar</t>
  </si>
  <si>
    <t>3337409218</t>
  </si>
  <si>
    <t>Cheney</t>
  </si>
  <si>
    <t>3337409220</t>
  </si>
  <si>
    <t>Chenoweth</t>
  </si>
  <si>
    <t>3342617951</t>
  </si>
  <si>
    <t>Cherokee</t>
  </si>
  <si>
    <t>3342618097</t>
  </si>
  <si>
    <t>Chesterfield</t>
  </si>
  <si>
    <t>3337409263</t>
  </si>
  <si>
    <t>Chestnut</t>
  </si>
  <si>
    <t>3349560084</t>
  </si>
  <si>
    <t>Chevron</t>
  </si>
  <si>
    <t>3337409315</t>
  </si>
  <si>
    <t>Chief Joseph</t>
  </si>
  <si>
    <t>3337428172</t>
  </si>
  <si>
    <t>Chiloquin Market</t>
  </si>
  <si>
    <t>3337428000</t>
  </si>
  <si>
    <t>China Hat</t>
  </si>
  <si>
    <t>3337428232</t>
  </si>
  <si>
    <t>Christmas Valley</t>
  </si>
  <si>
    <t>3342618235</t>
  </si>
  <si>
    <t>Cinder</t>
  </si>
  <si>
    <t>3352750159</t>
  </si>
  <si>
    <t>Circle Blvd</t>
  </si>
  <si>
    <t>3349559787</t>
  </si>
  <si>
    <t>Circleville</t>
  </si>
  <si>
    <t>3342618251</t>
  </si>
  <si>
    <t>Clampit</t>
  </si>
  <si>
    <t>3337409531</t>
  </si>
  <si>
    <t>Clarkston</t>
  </si>
  <si>
    <t>3337409538</t>
  </si>
  <si>
    <t>Clatskanie</t>
  </si>
  <si>
    <t>3337409542</t>
  </si>
  <si>
    <t>Clawson</t>
  </si>
  <si>
    <t>3353098145</t>
  </si>
  <si>
    <t>Cle Elum</t>
  </si>
  <si>
    <t>3349559913</t>
  </si>
  <si>
    <t>Clear Cr</t>
  </si>
  <si>
    <t>3349559823</t>
  </si>
  <si>
    <t>Clear Lake</t>
  </si>
  <si>
    <t>3337409573</t>
  </si>
  <si>
    <t>Clear Lake (IDPC)</t>
  </si>
  <si>
    <t>3349560177</t>
  </si>
  <si>
    <t>Clearfield</t>
  </si>
  <si>
    <t>3349560192</t>
  </si>
  <si>
    <t>Clearfield Pump</t>
  </si>
  <si>
    <t>3349560188</t>
  </si>
  <si>
    <t>3349560173</t>
  </si>
  <si>
    <t>Clearfield Well #2</t>
  </si>
  <si>
    <t>3337409576</t>
  </si>
  <si>
    <t>Clearlake</t>
  </si>
  <si>
    <t>3337431214</t>
  </si>
  <si>
    <t>Clearmont</t>
  </si>
  <si>
    <t>3337428273</t>
  </si>
  <si>
    <t>Clearwater</t>
  </si>
  <si>
    <t>3337428276</t>
  </si>
  <si>
    <t>Clearwater 1</t>
  </si>
  <si>
    <t>3342618143</t>
  </si>
  <si>
    <t>Clements</t>
  </si>
  <si>
    <t>3337428023</t>
  </si>
  <si>
    <t>Cleveland Avenue</t>
  </si>
  <si>
    <t>3342618087</t>
  </si>
  <si>
    <t>Clifton</t>
  </si>
  <si>
    <t>3349560325</t>
  </si>
  <si>
    <t>Climax</t>
  </si>
  <si>
    <t>3349559862</t>
  </si>
  <si>
    <t>Clinton</t>
  </si>
  <si>
    <t>3352749837</t>
  </si>
  <si>
    <t>Cloake</t>
  </si>
  <si>
    <t>3342618334</t>
  </si>
  <si>
    <t>Clover</t>
  </si>
  <si>
    <t>3337409645</t>
  </si>
  <si>
    <t>Cloverdale</t>
  </si>
  <si>
    <t>3340396311</t>
  </si>
  <si>
    <t>Clovis</t>
  </si>
  <si>
    <t>3337426904</t>
  </si>
  <si>
    <t>Clovis West</t>
  </si>
  <si>
    <t>3337409656</t>
  </si>
  <si>
    <t>Clyde Hill</t>
  </si>
  <si>
    <t>3349559838</t>
  </si>
  <si>
    <t>Coal Creek</t>
  </si>
  <si>
    <t>3342617828</t>
  </si>
  <si>
    <t>Coalridge</t>
  </si>
  <si>
    <t>3349560011</t>
  </si>
  <si>
    <t>Coalville</t>
  </si>
  <si>
    <t>3349559914</t>
  </si>
  <si>
    <t>Coastal States</t>
  </si>
  <si>
    <t>3349559874</t>
  </si>
  <si>
    <t>3341136828</t>
  </si>
  <si>
    <t>COB Energy Facility</t>
  </si>
  <si>
    <t>3352749925</t>
  </si>
  <si>
    <t>Coburg</t>
  </si>
  <si>
    <t>3337409743</t>
  </si>
  <si>
    <t>Cokeville</t>
  </si>
  <si>
    <t>3337409748</t>
  </si>
  <si>
    <t>Colbert</t>
  </si>
  <si>
    <t>3337409756</t>
  </si>
  <si>
    <t>Cold Springs</t>
  </si>
  <si>
    <t>3353097640</t>
  </si>
  <si>
    <t>Coldbar</t>
  </si>
  <si>
    <t>3353098104</t>
  </si>
  <si>
    <t>Coles Cor</t>
  </si>
  <si>
    <t>3349560217</t>
  </si>
  <si>
    <t>College</t>
  </si>
  <si>
    <t>3349559919</t>
  </si>
  <si>
    <t>Colton</t>
  </si>
  <si>
    <t>3349559832</t>
  </si>
  <si>
    <t>Columbia</t>
  </si>
  <si>
    <t>3337409874</t>
  </si>
  <si>
    <t>Columbia Falls</t>
  </si>
  <si>
    <t>3342617990</t>
  </si>
  <si>
    <t>Columbia Geneva Steel</t>
  </si>
  <si>
    <t>3349560278</t>
  </si>
  <si>
    <t>Combined Metals</t>
  </si>
  <si>
    <t>3349560387</t>
  </si>
  <si>
    <t>Comm. Shearing</t>
  </si>
  <si>
    <t>3342617929</t>
  </si>
  <si>
    <t>Community Park</t>
  </si>
  <si>
    <t>3337409954</t>
  </si>
  <si>
    <t>Con Kelley</t>
  </si>
  <si>
    <t>3342618113</t>
  </si>
  <si>
    <t>Conda</t>
  </si>
  <si>
    <t>3337409983</t>
  </si>
  <si>
    <t>Connell</t>
  </si>
  <si>
    <t>3349559805</t>
  </si>
  <si>
    <t>Consolidated Coal</t>
  </si>
  <si>
    <t>3349559825</t>
  </si>
  <si>
    <t>Continental Lime</t>
  </si>
  <si>
    <t>3337410057</t>
  </si>
  <si>
    <t>Coos River</t>
  </si>
  <si>
    <t>3337410062</t>
  </si>
  <si>
    <t>Copco # 2</t>
  </si>
  <si>
    <t>3341136831</t>
  </si>
  <si>
    <t>Copco 1</t>
  </si>
  <si>
    <t>3337428277</t>
  </si>
  <si>
    <t>Coquille</t>
  </si>
  <si>
    <t>3349559963</t>
  </si>
  <si>
    <t>Corinne</t>
  </si>
  <si>
    <t>3353097790</t>
  </si>
  <si>
    <t>Corkins</t>
  </si>
  <si>
    <t>3342618228</t>
  </si>
  <si>
    <t>Corral</t>
  </si>
  <si>
    <t>3337428285</t>
  </si>
  <si>
    <t>Coshen</t>
  </si>
  <si>
    <t>3337410138</t>
  </si>
  <si>
    <t>Cosmopolis WA</t>
  </si>
  <si>
    <t>3337410151</t>
  </si>
  <si>
    <t>Cottage Brook</t>
  </si>
  <si>
    <t>3337410164</t>
  </si>
  <si>
    <t>Cottonwood</t>
  </si>
  <si>
    <t>3349559508</t>
  </si>
  <si>
    <t>3337410170</t>
  </si>
  <si>
    <t>Cougar</t>
  </si>
  <si>
    <t>3342618381</t>
  </si>
  <si>
    <t>Council</t>
  </si>
  <si>
    <t>3352749867</t>
  </si>
  <si>
    <t>Cove</t>
  </si>
  <si>
    <t>3337410194</t>
  </si>
  <si>
    <t>3349559800</t>
  </si>
  <si>
    <t>Cove Fort</t>
  </si>
  <si>
    <t>3337410205</t>
  </si>
  <si>
    <t>Covington</t>
  </si>
  <si>
    <t>3352750256</t>
  </si>
  <si>
    <t>Cow Valley</t>
  </si>
  <si>
    <t>3337410218</t>
  </si>
  <si>
    <t>Cowlitz</t>
  </si>
  <si>
    <t>3337410227</t>
  </si>
  <si>
    <t>Coyote</t>
  </si>
  <si>
    <t>3337410261</t>
  </si>
  <si>
    <t>Craig View</t>
  </si>
  <si>
    <t>3337410263</t>
  </si>
  <si>
    <t>Craigmont</t>
  </si>
  <si>
    <t>3342617812</t>
  </si>
  <si>
    <t>Crane</t>
  </si>
  <si>
    <t>3352749879</t>
  </si>
  <si>
    <t>Crater Lake</t>
  </si>
  <si>
    <t>3342618338</t>
  </si>
  <si>
    <t>Creek</t>
  </si>
  <si>
    <t>3349559719</t>
  </si>
  <si>
    <t>Crescent Junction</t>
  </si>
  <si>
    <t>3337410310</t>
  </si>
  <si>
    <t>Creston</t>
  </si>
  <si>
    <t>3337410309</t>
  </si>
  <si>
    <t>3365669817</t>
  </si>
  <si>
    <t>3349559822</t>
  </si>
  <si>
    <t>Cricket</t>
  </si>
  <si>
    <t>3352749869</t>
  </si>
  <si>
    <t>Crooked River</t>
  </si>
  <si>
    <t>3337410366</t>
  </si>
  <si>
    <t>Crossover</t>
  </si>
  <si>
    <t>3342617610</t>
  </si>
  <si>
    <t>Crow Agency REA</t>
  </si>
  <si>
    <t>3352750163</t>
  </si>
  <si>
    <t>Crowfoot</t>
  </si>
  <si>
    <t>3349560300</t>
  </si>
  <si>
    <t>Crysen</t>
  </si>
  <si>
    <t>3342618083</t>
  </si>
  <si>
    <t>Cub River Irr.</t>
  </si>
  <si>
    <t>3349560319</t>
  </si>
  <si>
    <t>Cudahy</t>
  </si>
  <si>
    <t>3342617815</t>
  </si>
  <si>
    <t>Culbertson</t>
  </si>
  <si>
    <t>3337427840</t>
  </si>
  <si>
    <t>Cully</t>
  </si>
  <si>
    <t>3352749868</t>
  </si>
  <si>
    <t>Culver</t>
  </si>
  <si>
    <t>3342617926</t>
  </si>
  <si>
    <t>Culvert</t>
  </si>
  <si>
    <t>3337410454</t>
  </si>
  <si>
    <t>Curlew</t>
  </si>
  <si>
    <t>3342618404</t>
  </si>
  <si>
    <t>Raft River Rural Electric Coop, Inc.</t>
  </si>
  <si>
    <t>3353097802</t>
  </si>
  <si>
    <t>Cushman</t>
  </si>
  <si>
    <t>3337410466</t>
  </si>
  <si>
    <t>3337410469</t>
  </si>
  <si>
    <t>Cusick</t>
  </si>
  <si>
    <t>3337410472</t>
  </si>
  <si>
    <t>Custer</t>
  </si>
  <si>
    <t>3349560209</t>
  </si>
  <si>
    <t>D.D.O.</t>
  </si>
  <si>
    <t>3337410499</t>
  </si>
  <si>
    <t>D.J. Coal Mine</t>
  </si>
  <si>
    <t>3342617830</t>
  </si>
  <si>
    <t>Dagmar</t>
  </si>
  <si>
    <t>3352749882</t>
  </si>
  <si>
    <t>Dairy</t>
  </si>
  <si>
    <t>3349559921</t>
  </si>
  <si>
    <t>Dairy Fork</t>
  </si>
  <si>
    <t>3342618330</t>
  </si>
  <si>
    <t>Dale</t>
  </si>
  <si>
    <t>3337410535</t>
  </si>
  <si>
    <t>Dalreed</t>
  </si>
  <si>
    <t>3337410539</t>
  </si>
  <si>
    <t>Dalton</t>
  </si>
  <si>
    <t>3349559748</t>
  </si>
  <si>
    <t>Dameron Valley</t>
  </si>
  <si>
    <t>3337410598</t>
  </si>
  <si>
    <t>Davenport</t>
  </si>
  <si>
    <t>3337427581</t>
  </si>
  <si>
    <t>Days creek</t>
  </si>
  <si>
    <t>3337410635</t>
  </si>
  <si>
    <t>Dayton</t>
  </si>
  <si>
    <t>3337410647</t>
  </si>
  <si>
    <t>De Moss</t>
  </si>
  <si>
    <t>3349559767</t>
  </si>
  <si>
    <t>Dear Trail</t>
  </si>
  <si>
    <t>3337410672</t>
  </si>
  <si>
    <t>Deary</t>
  </si>
  <si>
    <t>3342617609</t>
  </si>
  <si>
    <t>Decker</t>
  </si>
  <si>
    <t>3349559632</t>
  </si>
  <si>
    <t>Decker Lake</t>
  </si>
  <si>
    <t>3352750020</t>
  </si>
  <si>
    <t>Dee</t>
  </si>
  <si>
    <t>3337410691</t>
  </si>
  <si>
    <t>Deen</t>
  </si>
  <si>
    <t>3342617891</t>
  </si>
  <si>
    <t>Deer Creek</t>
  </si>
  <si>
    <t>3337410713</t>
  </si>
  <si>
    <t>Deer Park</t>
  </si>
  <si>
    <t>3337410744</t>
  </si>
  <si>
    <t>Del Norte</t>
  </si>
  <si>
    <t>3342618304</t>
  </si>
  <si>
    <t>Delamar</t>
  </si>
  <si>
    <t>3353097786</t>
  </si>
  <si>
    <t>Delameter</t>
  </si>
  <si>
    <t>3337430102</t>
  </si>
  <si>
    <t>Delena</t>
  </si>
  <si>
    <t>3349560046</t>
  </si>
  <si>
    <t>Delle</t>
  </si>
  <si>
    <t>3337410784</t>
  </si>
  <si>
    <t>Delridge</t>
  </si>
  <si>
    <t>3349560357</t>
  </si>
  <si>
    <t>Delta</t>
  </si>
  <si>
    <t>3349559847</t>
  </si>
  <si>
    <t>Delta Milling</t>
  </si>
  <si>
    <t>3353097532</t>
  </si>
  <si>
    <t>Deming</t>
  </si>
  <si>
    <t>3352749877</t>
  </si>
  <si>
    <t>Deschutes</t>
  </si>
  <si>
    <t>3349559949</t>
  </si>
  <si>
    <t>Deseret</t>
  </si>
  <si>
    <t>3349559926</t>
  </si>
  <si>
    <t>3337410875</t>
  </si>
  <si>
    <t>Detroit</t>
  </si>
  <si>
    <t>3337410884</t>
  </si>
  <si>
    <t>Devils Gap</t>
  </si>
  <si>
    <t>3337427325</t>
  </si>
  <si>
    <t>Devils Lake</t>
  </si>
  <si>
    <t>3349559940</t>
  </si>
  <si>
    <t>Devils Slide</t>
  </si>
  <si>
    <t>3337410893</t>
  </si>
  <si>
    <t>Deweyville</t>
  </si>
  <si>
    <t>3337410898</t>
  </si>
  <si>
    <t>Dexter</t>
  </si>
  <si>
    <t>3337410924</t>
  </si>
  <si>
    <t>Diamond</t>
  </si>
  <si>
    <t>3337427366</t>
  </si>
  <si>
    <t>Diamond Hill</t>
  </si>
  <si>
    <t>3337410952</t>
  </si>
  <si>
    <t>Dietrich Drop</t>
  </si>
  <si>
    <t>3342617491</t>
  </si>
  <si>
    <t>Dixon</t>
  </si>
  <si>
    <t>3337411001</t>
  </si>
  <si>
    <t>Dixonville</t>
  </si>
  <si>
    <t>3352749885</t>
  </si>
  <si>
    <t>Dodge Bridge</t>
  </si>
  <si>
    <t>3337411020</t>
  </si>
  <si>
    <t>Doe 351</t>
  </si>
  <si>
    <t>3337411021</t>
  </si>
  <si>
    <t>Doe 451a</t>
  </si>
  <si>
    <t>3337411027</t>
  </si>
  <si>
    <t>Dog Creek</t>
  </si>
  <si>
    <t>3337411049</t>
  </si>
  <si>
    <t>Don Plant</t>
  </si>
  <si>
    <t>3342618370</t>
  </si>
  <si>
    <t>Donnelly</t>
  </si>
  <si>
    <t>3337411078</t>
  </si>
  <si>
    <t>Dorena</t>
  </si>
  <si>
    <t>3341136760</t>
  </si>
  <si>
    <t>Dorris</t>
  </si>
  <si>
    <t>3337411105</t>
  </si>
  <si>
    <t>Douglas</t>
  </si>
  <si>
    <t>3337411112</t>
  </si>
  <si>
    <t>3352749835</t>
  </si>
  <si>
    <t>Douglas Veneer</t>
  </si>
  <si>
    <t>3349560032</t>
  </si>
  <si>
    <t>Dougway</t>
  </si>
  <si>
    <t>3342618088</t>
  </si>
  <si>
    <t>Downey</t>
  </si>
  <si>
    <t>3349560343</t>
  </si>
  <si>
    <t>Dragerton</t>
  </si>
  <si>
    <t>3337428174</t>
  </si>
  <si>
    <t>Drain</t>
  </si>
  <si>
    <t>3342618256</t>
  </si>
  <si>
    <t>Dran</t>
  </si>
  <si>
    <t>3349559585</t>
  </si>
  <si>
    <t>Draper</t>
  </si>
  <si>
    <t>3352749822</t>
  </si>
  <si>
    <t>Drewsey</t>
  </si>
  <si>
    <t>3337411174</t>
  </si>
  <si>
    <t>Drummond</t>
  </si>
  <si>
    <t>3337411183</t>
  </si>
  <si>
    <t>Dry Fork</t>
  </si>
  <si>
    <t>3337411184</t>
  </si>
  <si>
    <t>Dry Gulch</t>
  </si>
  <si>
    <t>3353098109</t>
  </si>
  <si>
    <t>Dryden</t>
  </si>
  <si>
    <t>3337411208</t>
  </si>
  <si>
    <t>Duckabush</t>
  </si>
  <si>
    <t>3337411215</t>
  </si>
  <si>
    <t>Duffin</t>
  </si>
  <si>
    <t>3340406646</t>
  </si>
  <si>
    <t>Dugout Canyon Mine</t>
  </si>
  <si>
    <t>3342618392</t>
  </si>
  <si>
    <t>Duke</t>
  </si>
  <si>
    <t>3349559584</t>
  </si>
  <si>
    <t>Dumas</t>
  </si>
  <si>
    <t>3337411256</t>
  </si>
  <si>
    <t>Dunset</t>
  </si>
  <si>
    <t>3342618385</t>
  </si>
  <si>
    <t>Durkee</t>
  </si>
  <si>
    <t>3337411301</t>
  </si>
  <si>
    <t>Duwamish</t>
  </si>
  <si>
    <t>3337416727</t>
  </si>
  <si>
    <t>Dworshak</t>
  </si>
  <si>
    <t>3337411305</t>
  </si>
  <si>
    <t>3337411304</t>
  </si>
  <si>
    <t>3337421125</t>
  </si>
  <si>
    <t>E Point Orchard</t>
  </si>
  <si>
    <t>3337411355</t>
  </si>
  <si>
    <t>Eagle</t>
  </si>
  <si>
    <t>3337411365</t>
  </si>
  <si>
    <t>Eagle Lake</t>
  </si>
  <si>
    <t>3342618340</t>
  </si>
  <si>
    <t>Eagle Rock</t>
  </si>
  <si>
    <t>3342618024</t>
  </si>
  <si>
    <t>East</t>
  </si>
  <si>
    <t>3349560216</t>
  </si>
  <si>
    <t>East Bench</t>
  </si>
  <si>
    <t>3337411420</t>
  </si>
  <si>
    <t>East Colfax</t>
  </si>
  <si>
    <t>3342618357</t>
  </si>
  <si>
    <t>East Farms</t>
  </si>
  <si>
    <t>3342618348</t>
  </si>
  <si>
    <t>East Gate</t>
  </si>
  <si>
    <t>3337411434</t>
  </si>
  <si>
    <t>East Grangeville</t>
  </si>
  <si>
    <t>3337411442</t>
  </si>
  <si>
    <t>East Hills</t>
  </si>
  <si>
    <t>3349559985</t>
  </si>
  <si>
    <t>East Huryum</t>
  </si>
  <si>
    <t>3353097631</t>
  </si>
  <si>
    <t>East Marysville</t>
  </si>
  <si>
    <t>3349559504</t>
  </si>
  <si>
    <t>East Millcreek</t>
  </si>
  <si>
    <t>3337411468</t>
  </si>
  <si>
    <t>East Omak</t>
  </si>
  <si>
    <t>3349560147</t>
  </si>
  <si>
    <t>East Provo</t>
  </si>
  <si>
    <t>3337428264</t>
  </si>
  <si>
    <t>East Side</t>
  </si>
  <si>
    <t>3337411493</t>
  </si>
  <si>
    <t>East Sidney</t>
  </si>
  <si>
    <t>3342618128</t>
  </si>
  <si>
    <t>Eastmont</t>
  </si>
  <si>
    <t>3337411547</t>
  </si>
  <si>
    <t>Eastpine</t>
  </si>
  <si>
    <t>3337428296</t>
  </si>
  <si>
    <t>Easy Valley</t>
  </si>
  <si>
    <t>3337411565</t>
  </si>
  <si>
    <t>Echo Lake</t>
  </si>
  <si>
    <t>3349560169</t>
  </si>
  <si>
    <t>Eden</t>
  </si>
  <si>
    <t>3342618276</t>
  </si>
  <si>
    <t>3353097892</t>
  </si>
  <si>
    <t>Edmonds</t>
  </si>
  <si>
    <t>3342618159</t>
  </si>
  <si>
    <t>Egin</t>
  </si>
  <si>
    <t>3342618122</t>
  </si>
  <si>
    <t>EI Paso Mines</t>
  </si>
  <si>
    <t>3342618105</t>
  </si>
  <si>
    <t>Eight Mile</t>
  </si>
  <si>
    <t>3349559650</t>
  </si>
  <si>
    <t>Eimco</t>
  </si>
  <si>
    <t>3349559647</t>
  </si>
  <si>
    <t>3349560054</t>
  </si>
  <si>
    <t>El Monte</t>
  </si>
  <si>
    <t>3349560020</t>
  </si>
  <si>
    <t>Elberta</t>
  </si>
  <si>
    <t>3337411704</t>
  </si>
  <si>
    <t>Elgin</t>
  </si>
  <si>
    <t>3337428008</t>
  </si>
  <si>
    <t>3337411721</t>
  </si>
  <si>
    <t>Elk Basin Gasoline Plant</t>
  </si>
  <si>
    <t>3342618250</t>
  </si>
  <si>
    <t>Elkhorn</t>
  </si>
  <si>
    <t>3342617946</t>
  </si>
  <si>
    <t>Elkol</t>
  </si>
  <si>
    <t>3337411784</t>
  </si>
  <si>
    <t>Elma</t>
  </si>
  <si>
    <t>3342618219</t>
  </si>
  <si>
    <t>Elmore</t>
  </si>
  <si>
    <t>3349559766</t>
  </si>
  <si>
    <t>Elsinore</t>
  </si>
  <si>
    <t>3337411802</t>
  </si>
  <si>
    <t>Eltopia</t>
  </si>
  <si>
    <t>3349559530</t>
  </si>
  <si>
    <t>Emigration</t>
  </si>
  <si>
    <t>3337411827</t>
  </si>
  <si>
    <t>Emmett</t>
  </si>
  <si>
    <t>3337428267</t>
  </si>
  <si>
    <t>Empire</t>
  </si>
  <si>
    <t>3349559760</t>
  </si>
  <si>
    <t>Enoch</t>
  </si>
  <si>
    <t>3349559756</t>
  </si>
  <si>
    <t>Enterprise</t>
  </si>
  <si>
    <t>3349559904</t>
  </si>
  <si>
    <t>Ephraim</t>
  </si>
  <si>
    <t>3349560348</t>
  </si>
  <si>
    <t>Escalante Valley R.E.A.</t>
  </si>
  <si>
    <t>3353097900</t>
  </si>
  <si>
    <t>Esperance</t>
  </si>
  <si>
    <t>3337411974</t>
  </si>
  <si>
    <t>Eugene</t>
  </si>
  <si>
    <t>3337411976</t>
  </si>
  <si>
    <t>Eugene C. Starr Complex</t>
  </si>
  <si>
    <t>3349560016</t>
  </si>
  <si>
    <t>Eureka</t>
  </si>
  <si>
    <t>3349559531</t>
  </si>
  <si>
    <t>Evans &amp; Sutherland</t>
  </si>
  <si>
    <t>3337411992</t>
  </si>
  <si>
    <t>Evanston</t>
  </si>
  <si>
    <t>3337412014</t>
  </si>
  <si>
    <t>Ewan</t>
  </si>
  <si>
    <t>3337412033</t>
  </si>
  <si>
    <t>Exxon</t>
  </si>
  <si>
    <t>3353097807</t>
  </si>
  <si>
    <t>Fair Wood</t>
  </si>
  <si>
    <t>3342617919</t>
  </si>
  <si>
    <t>Fairgrounds</t>
  </si>
  <si>
    <t>3337412085</t>
  </si>
  <si>
    <t>Fairmount</t>
  </si>
  <si>
    <t>3349559899</t>
  </si>
  <si>
    <t>Fairview</t>
  </si>
  <si>
    <t>3342617819</t>
  </si>
  <si>
    <t>3341136829</t>
  </si>
  <si>
    <t>Fall Creek</t>
  </si>
  <si>
    <t>3342617780</t>
  </si>
  <si>
    <t>Fallon P.</t>
  </si>
  <si>
    <t>3342617781</t>
  </si>
  <si>
    <t>Fallon R.</t>
  </si>
  <si>
    <t>3342618207</t>
  </si>
  <si>
    <t>Falls</t>
  </si>
  <si>
    <t>3337428111</t>
  </si>
  <si>
    <t>Fargo</t>
  </si>
  <si>
    <t>3349560193</t>
  </si>
  <si>
    <t>Farmington</t>
  </si>
  <si>
    <t>3338290380</t>
  </si>
  <si>
    <t>Faulkton</t>
  </si>
  <si>
    <t>3349559876</t>
  </si>
  <si>
    <t>Fayette</t>
  </si>
  <si>
    <t>3352750149</t>
  </si>
  <si>
    <t>Fern Hill</t>
  </si>
  <si>
    <t>3337412225</t>
  </si>
  <si>
    <t>Fern Ridge</t>
  </si>
  <si>
    <t>3353097524</t>
  </si>
  <si>
    <t>Ferndale</t>
  </si>
  <si>
    <t>PUD No. 1 of Whatcom County</t>
  </si>
  <si>
    <t>3337412231</t>
  </si>
  <si>
    <t>Fernwood</t>
  </si>
  <si>
    <t>3349559802</t>
  </si>
  <si>
    <t>Ferron</t>
  </si>
  <si>
    <t>3337412239</t>
  </si>
  <si>
    <t>Fidalgo</t>
  </si>
  <si>
    <t>3337428452</t>
  </si>
  <si>
    <t>Field</t>
  </si>
  <si>
    <t>3349559964</t>
  </si>
  <si>
    <t>Fielding</t>
  </si>
  <si>
    <t>3337412244</t>
  </si>
  <si>
    <t>Fields</t>
  </si>
  <si>
    <t>3349559651</t>
  </si>
  <si>
    <t>Fifth West</t>
  </si>
  <si>
    <t>3337412250</t>
  </si>
  <si>
    <t>Filbert</t>
  </si>
  <si>
    <t>3342618335</t>
  </si>
  <si>
    <t>Filer</t>
  </si>
  <si>
    <t>3349559817</t>
  </si>
  <si>
    <t>Fillmore</t>
  </si>
  <si>
    <t>3349560356</t>
  </si>
  <si>
    <t>Fillmore SW.RK.</t>
  </si>
  <si>
    <t>3349559816</t>
  </si>
  <si>
    <t>Filmore TV</t>
  </si>
  <si>
    <t>3349560388</t>
  </si>
  <si>
    <t>Filtro</t>
  </si>
  <si>
    <t>3337412261</t>
  </si>
  <si>
    <t>Firehole</t>
  </si>
  <si>
    <t>3337412265</t>
  </si>
  <si>
    <t>First Lift</t>
  </si>
  <si>
    <t>3342618092</t>
  </si>
  <si>
    <t>Fishcreek</t>
  </si>
  <si>
    <t>3337412281</t>
  </si>
  <si>
    <t>Fishers Road</t>
  </si>
  <si>
    <t>3352749853</t>
  </si>
  <si>
    <t>Fishhole</t>
  </si>
  <si>
    <t>3353097890</t>
  </si>
  <si>
    <t>Five corners</t>
  </si>
  <si>
    <t>3337412320</t>
  </si>
  <si>
    <t>Flaming Gorge</t>
  </si>
  <si>
    <t>3342617839</t>
  </si>
  <si>
    <t>Flaxville</t>
  </si>
  <si>
    <t>3349560044</t>
  </si>
  <si>
    <t>Flintkote</t>
  </si>
  <si>
    <t>3337412369</t>
  </si>
  <si>
    <t>Florence</t>
  </si>
  <si>
    <t>3349559819</t>
  </si>
  <si>
    <t>Flowell</t>
  </si>
  <si>
    <t>3349560042</t>
  </si>
  <si>
    <t>Flux</t>
  </si>
  <si>
    <t>3342618191</t>
  </si>
  <si>
    <t>Flying H</t>
  </si>
  <si>
    <t>3349559852</t>
  </si>
  <si>
    <t>Fool Creek</t>
  </si>
  <si>
    <t>3337427548</t>
  </si>
  <si>
    <t>Foothill Road</t>
  </si>
  <si>
    <t>3337412421</t>
  </si>
  <si>
    <t>Ford</t>
  </si>
  <si>
    <t>3338290473</t>
  </si>
  <si>
    <t>Forest City</t>
  </si>
  <si>
    <t>3337412437</t>
  </si>
  <si>
    <t>Forest Grove</t>
  </si>
  <si>
    <t>3352750097</t>
  </si>
  <si>
    <t>Forest Grove-1</t>
  </si>
  <si>
    <t>3342617920</t>
  </si>
  <si>
    <t>Fort Casper</t>
  </si>
  <si>
    <t>3349560082</t>
  </si>
  <si>
    <t>Fort Douglas</t>
  </si>
  <si>
    <t>3342618210</t>
  </si>
  <si>
    <t>Fort Hall</t>
  </si>
  <si>
    <t>3337413150</t>
  </si>
  <si>
    <t>Fort Jones</t>
  </si>
  <si>
    <t>3352749878</t>
  </si>
  <si>
    <t>Fort Klamath</t>
  </si>
  <si>
    <t>3337412516</t>
  </si>
  <si>
    <t>Fort Rock Compensation Station</t>
  </si>
  <si>
    <t>3337412518</t>
  </si>
  <si>
    <t>Fort Sanders</t>
  </si>
  <si>
    <t>3356867396</t>
  </si>
  <si>
    <t>Fort Summer</t>
  </si>
  <si>
    <t>3337412540</t>
  </si>
  <si>
    <t>Foss Corner</t>
  </si>
  <si>
    <t>3337412541</t>
  </si>
  <si>
    <t>Fossil</t>
  </si>
  <si>
    <t>3352750012</t>
  </si>
  <si>
    <t>Columbia Power Coop Association</t>
  </si>
  <si>
    <t>3337412548</t>
  </si>
  <si>
    <t>Foster Creek</t>
  </si>
  <si>
    <t>3337412569</t>
  </si>
  <si>
    <t>Four Lakes</t>
  </si>
  <si>
    <t>3337412590</t>
  </si>
  <si>
    <t>Fragaria</t>
  </si>
  <si>
    <t>3352749886</t>
  </si>
  <si>
    <t>Fraley</t>
  </si>
  <si>
    <t>3337428326</t>
  </si>
  <si>
    <t>Francis &amp; cedar</t>
  </si>
  <si>
    <t>3342618079</t>
  </si>
  <si>
    <t>Franklin</t>
  </si>
  <si>
    <t>3337412639</t>
  </si>
  <si>
    <t>Frannie</t>
  </si>
  <si>
    <t>3338290373</t>
  </si>
  <si>
    <t>Frederick</t>
  </si>
  <si>
    <t>3349559771</t>
  </si>
  <si>
    <t>Freedom</t>
  </si>
  <si>
    <t>3353097624</t>
  </si>
  <si>
    <t>Freeland</t>
  </si>
  <si>
    <t>3342618209</t>
  </si>
  <si>
    <t>Freemont</t>
  </si>
  <si>
    <t>3349560176</t>
  </si>
  <si>
    <t>Freeport</t>
  </si>
  <si>
    <t>3352750003</t>
  </si>
  <si>
    <t>Freewater</t>
  </si>
  <si>
    <t>3337412748</t>
  </si>
  <si>
    <t>Friday Harbor</t>
  </si>
  <si>
    <t>3342617822</t>
  </si>
  <si>
    <t>Froid</t>
  </si>
  <si>
    <t>3349559754</t>
  </si>
  <si>
    <t>Fron Reg</t>
  </si>
  <si>
    <t>3337413130</t>
  </si>
  <si>
    <t>Frontier</t>
  </si>
  <si>
    <t>3353097635</t>
  </si>
  <si>
    <t>3342617916</t>
  </si>
  <si>
    <t>3349560184</t>
  </si>
  <si>
    <t>Fruit Heights</t>
  </si>
  <si>
    <t>3337413143</t>
  </si>
  <si>
    <t>Fry</t>
  </si>
  <si>
    <t>3349560299</t>
  </si>
  <si>
    <t>Fry Roofing</t>
  </si>
  <si>
    <t>3349559579</t>
  </si>
  <si>
    <t>Gadsby</t>
  </si>
  <si>
    <t>3342618070</t>
  </si>
  <si>
    <t>Garden City</t>
  </si>
  <si>
    <t>3338290449</t>
  </si>
  <si>
    <t>3352749836</t>
  </si>
  <si>
    <t>Garden Valley</t>
  </si>
  <si>
    <t>3337413269</t>
  </si>
  <si>
    <t>Gardiner</t>
  </si>
  <si>
    <t>3353097784</t>
  </si>
  <si>
    <t>Gardners Corner</t>
  </si>
  <si>
    <t>3337413278</t>
  </si>
  <si>
    <t>Garfield</t>
  </si>
  <si>
    <t>3337413282</t>
  </si>
  <si>
    <t>Garibaldi</t>
  </si>
  <si>
    <t>3349559807</t>
  </si>
  <si>
    <t>Garkane</t>
  </si>
  <si>
    <t>3337413284</t>
  </si>
  <si>
    <t>Garland</t>
  </si>
  <si>
    <t>3337413289</t>
  </si>
  <si>
    <t>Garnet Energy Facility</t>
  </si>
  <si>
    <t>3337413294</t>
  </si>
  <si>
    <t>Garrison</t>
  </si>
  <si>
    <t>3342618294</t>
  </si>
  <si>
    <t>Gary</t>
  </si>
  <si>
    <t>3337413306</t>
  </si>
  <si>
    <t>Gascoyne</t>
  </si>
  <si>
    <t>3337413309</t>
  </si>
  <si>
    <t>Gasquet</t>
  </si>
  <si>
    <t>3349560056</t>
  </si>
  <si>
    <t>Gateway</t>
  </si>
  <si>
    <t>3349559743</t>
  </si>
  <si>
    <t>3352749844</t>
  </si>
  <si>
    <t>Gazley</t>
  </si>
  <si>
    <t>3342618285</t>
  </si>
  <si>
    <t>Gem</t>
  </si>
  <si>
    <t>3342618301</t>
  </si>
  <si>
    <t>Gem Pumping Plant</t>
  </si>
  <si>
    <t>3349560131</t>
  </si>
  <si>
    <t>General Ref</t>
  </si>
  <si>
    <t>3349560160</t>
  </si>
  <si>
    <t>Geneva</t>
  </si>
  <si>
    <t>3349560030</t>
  </si>
  <si>
    <t>Geneve Lime Quarry</t>
  </si>
  <si>
    <t>3349559808</t>
  </si>
  <si>
    <t>George Pacific</t>
  </si>
  <si>
    <t>3342618061</t>
  </si>
  <si>
    <t>Georgetown</t>
  </si>
  <si>
    <t>3349560038</t>
  </si>
  <si>
    <t>Getty Mining</t>
  </si>
  <si>
    <t>3338290465</t>
  </si>
  <si>
    <t>Gettysburg</t>
  </si>
  <si>
    <t>3349560214</t>
  </si>
  <si>
    <t>Gibson Sw Rk</t>
  </si>
  <si>
    <t>3337413442</t>
  </si>
  <si>
    <t>Gifford</t>
  </si>
  <si>
    <t>3337413488</t>
  </si>
  <si>
    <t>Glade</t>
  </si>
  <si>
    <t>3337413510</t>
  </si>
  <si>
    <t>Glen Canyon</t>
  </si>
  <si>
    <t>3352749834</t>
  </si>
  <si>
    <t>Glendale</t>
  </si>
  <si>
    <t>3337413534</t>
  </si>
  <si>
    <t>Glendive</t>
  </si>
  <si>
    <t>3342617782</t>
  </si>
  <si>
    <t>Glendive P.</t>
  </si>
  <si>
    <t>3342617783</t>
  </si>
  <si>
    <t>Glendive P.#2</t>
  </si>
  <si>
    <t>3337413550</t>
  </si>
  <si>
    <t>Glenns Ferry Cogeneration Proj</t>
  </si>
  <si>
    <t>3342618260</t>
  </si>
  <si>
    <t>Glens Ferry Pipeline</t>
  </si>
  <si>
    <t>3337427355</t>
  </si>
  <si>
    <t>Glide</t>
  </si>
  <si>
    <t>3349560235</t>
  </si>
  <si>
    <t>Globe Mill</t>
  </si>
  <si>
    <t>3337413601</t>
  </si>
  <si>
    <t>Gold Beach</t>
  </si>
  <si>
    <t>3337427813</t>
  </si>
  <si>
    <t>Gold Hill</t>
  </si>
  <si>
    <t>3342618280</t>
  </si>
  <si>
    <t>Golden Valley</t>
  </si>
  <si>
    <t>3337413617</t>
  </si>
  <si>
    <t>Goldendale</t>
  </si>
  <si>
    <t>3342618223</t>
  </si>
  <si>
    <t>Gooding</t>
  </si>
  <si>
    <t>3337413640</t>
  </si>
  <si>
    <t>Goodnoe</t>
  </si>
  <si>
    <t>3337413654</t>
  </si>
  <si>
    <t>Goose Creek SW</t>
  </si>
  <si>
    <t>3337413656</t>
  </si>
  <si>
    <t>Goose Lake</t>
  </si>
  <si>
    <t>3337413657</t>
  </si>
  <si>
    <t>3352750015</t>
  </si>
  <si>
    <t>Gordon Hollow</t>
  </si>
  <si>
    <t>3349560017</t>
  </si>
  <si>
    <t>Goshen</t>
  </si>
  <si>
    <t>3337413691</t>
  </si>
  <si>
    <t>3337413712</t>
  </si>
  <si>
    <t>Grace</t>
  </si>
  <si>
    <t>3337413713</t>
  </si>
  <si>
    <t>3352749803</t>
  </si>
  <si>
    <t>Grady</t>
  </si>
  <si>
    <t>3353098006</t>
  </si>
  <si>
    <t>Grand Coulee</t>
  </si>
  <si>
    <t>PUD No. 2 of Grant County</t>
  </si>
  <si>
    <t>3337413747</t>
  </si>
  <si>
    <t>Grand Coulee 500 Kv Switchyard</t>
  </si>
  <si>
    <t>3337413748</t>
  </si>
  <si>
    <t>Grand Coulee Maintenance Building</t>
  </si>
  <si>
    <t>3337413749</t>
  </si>
  <si>
    <t>Grand Coulee Third Powerhouse</t>
  </si>
  <si>
    <t>3349559628</t>
  </si>
  <si>
    <t>Granger</t>
  </si>
  <si>
    <t>3337413804</t>
  </si>
  <si>
    <t>Grangeville</t>
  </si>
  <si>
    <t>3337413829</t>
  </si>
  <si>
    <t>Grants Pass</t>
  </si>
  <si>
    <t>3349560323</t>
  </si>
  <si>
    <t>Grantsville</t>
  </si>
  <si>
    <t>3337413841</t>
  </si>
  <si>
    <t>Grass Creek</t>
  </si>
  <si>
    <t>3349560077</t>
  </si>
  <si>
    <t>Grassy Mountain</t>
  </si>
  <si>
    <t>3337413855</t>
  </si>
  <si>
    <t>Grays River</t>
  </si>
  <si>
    <t>3337413861</t>
  </si>
  <si>
    <t>Great Divide</t>
  </si>
  <si>
    <t>3353097622</t>
  </si>
  <si>
    <t>Green Bank</t>
  </si>
  <si>
    <t>3337413890</t>
  </si>
  <si>
    <t>Green Bluff</t>
  </si>
  <si>
    <t>3337413892</t>
  </si>
  <si>
    <t>Green Canyon</t>
  </si>
  <si>
    <t>3337413901</t>
  </si>
  <si>
    <t>Green Horn</t>
  </si>
  <si>
    <t>3353097783</t>
  </si>
  <si>
    <t>Green Mountain</t>
  </si>
  <si>
    <t>3337413909</t>
  </si>
  <si>
    <t>Green Peter</t>
  </si>
  <si>
    <t>3337413935</t>
  </si>
  <si>
    <t>Greenbush</t>
  </si>
  <si>
    <t>3338290487</t>
  </si>
  <si>
    <t>Greenway</t>
  </si>
  <si>
    <t>3337413994</t>
  </si>
  <si>
    <t>Greenwood</t>
  </si>
  <si>
    <t>3337414010</t>
  </si>
  <si>
    <t>Grenora</t>
  </si>
  <si>
    <t>3337414013</t>
  </si>
  <si>
    <t>Gresham</t>
  </si>
  <si>
    <t>3352750105</t>
  </si>
  <si>
    <t>Gresham-1/Linneman</t>
  </si>
  <si>
    <t>3352749883</t>
  </si>
  <si>
    <t>Griffin Creek</t>
  </si>
  <si>
    <t>3349560090</t>
  </si>
  <si>
    <t>Grinding</t>
  </si>
  <si>
    <t>3337414046</t>
  </si>
  <si>
    <t>Groton</t>
  </si>
  <si>
    <t>3352750135</t>
  </si>
  <si>
    <t>Ground Water Pumping Station</t>
  </si>
  <si>
    <t>3342618057</t>
  </si>
  <si>
    <t>Grouse Creek</t>
  </si>
  <si>
    <t>3342618290</t>
  </si>
  <si>
    <t>Grove</t>
  </si>
  <si>
    <t>3349560318</t>
  </si>
  <si>
    <t>Grow</t>
  </si>
  <si>
    <t>3349559723</t>
  </si>
  <si>
    <t>Grren River</t>
  </si>
  <si>
    <t>3349559865</t>
  </si>
  <si>
    <t>Gunnison</t>
  </si>
  <si>
    <t>3337414106</t>
  </si>
  <si>
    <t>Guthrie</t>
  </si>
  <si>
    <t>3342618224</t>
  </si>
  <si>
    <t>Hailey</t>
  </si>
  <si>
    <t>3337414158</t>
  </si>
  <si>
    <t>Hale</t>
  </si>
  <si>
    <t>3337414162</t>
  </si>
  <si>
    <t>Halfmoon (IPL)</t>
  </si>
  <si>
    <t>3342618391</t>
  </si>
  <si>
    <t>Halfway</t>
  </si>
  <si>
    <t>3341136827</t>
  </si>
  <si>
    <t>Hamaker</t>
  </si>
  <si>
    <t>3337414188</t>
  </si>
  <si>
    <t>Hamburg</t>
  </si>
  <si>
    <t>3342618147</t>
  </si>
  <si>
    <t>Hamer</t>
  </si>
  <si>
    <t>3349559526</t>
  </si>
  <si>
    <t>Hammer</t>
  </si>
  <si>
    <t>3337414222</t>
  </si>
  <si>
    <t>Hampton</t>
  </si>
  <si>
    <t>3337414244</t>
  </si>
  <si>
    <t>Hanford No.2 Construction</t>
  </si>
  <si>
    <t>3337414255</t>
  </si>
  <si>
    <t>Hanna</t>
  </si>
  <si>
    <t>3337427746</t>
  </si>
  <si>
    <t>Hanna Tap</t>
  </si>
  <si>
    <t>3353097785</t>
  </si>
  <si>
    <t>Hansen Road</t>
  </si>
  <si>
    <t>3337414271</t>
  </si>
  <si>
    <t>Happy Camp</t>
  </si>
  <si>
    <t>3337414273</t>
  </si>
  <si>
    <t>Happy Valley</t>
  </si>
  <si>
    <t>3337414274</t>
  </si>
  <si>
    <t>3342617613</t>
  </si>
  <si>
    <t>Hardin REA</t>
  </si>
  <si>
    <t>3352749824</t>
  </si>
  <si>
    <t>Harper</t>
  </si>
  <si>
    <t>3337414334</t>
  </si>
  <si>
    <t>Harrington</t>
  </si>
  <si>
    <t>3337428294</t>
  </si>
  <si>
    <t>Harrison</t>
  </si>
  <si>
    <t>3337414367</t>
  </si>
  <si>
    <t>Hart</t>
  </si>
  <si>
    <t>3337414395</t>
  </si>
  <si>
    <t>Harvalum</t>
  </si>
  <si>
    <t>3337414421</t>
  </si>
  <si>
    <t>Hat Rock</t>
  </si>
  <si>
    <t>3337414432</t>
  </si>
  <si>
    <t>Hatton</t>
  </si>
  <si>
    <t>3337414433</t>
  </si>
  <si>
    <t>Hatwai</t>
  </si>
  <si>
    <t>3338290483</t>
  </si>
  <si>
    <t>Hauge Jct.</t>
  </si>
  <si>
    <t>3337414435</t>
  </si>
  <si>
    <t>Hauser</t>
  </si>
  <si>
    <t>3349559683</t>
  </si>
  <si>
    <t>Havasu</t>
  </si>
  <si>
    <t>3342618244</t>
  </si>
  <si>
    <t>Haven</t>
  </si>
  <si>
    <t>3337414468</t>
  </si>
  <si>
    <t>Hay Mill</t>
  </si>
  <si>
    <t>3342618186</t>
  </si>
  <si>
    <t>Hayes</t>
  </si>
  <si>
    <t>3349560280</t>
  </si>
  <si>
    <t>Heber</t>
  </si>
  <si>
    <t>3349560380</t>
  </si>
  <si>
    <t>Hecla</t>
  </si>
  <si>
    <t>3337414527</t>
  </si>
  <si>
    <t>Hedges</t>
  </si>
  <si>
    <t>3342618361</t>
  </si>
  <si>
    <t>Heela</t>
  </si>
  <si>
    <t>3342618249</t>
  </si>
  <si>
    <t>Heglar</t>
  </si>
  <si>
    <t>3337414545</t>
  </si>
  <si>
    <t>Hells Canyon</t>
  </si>
  <si>
    <t>3342618389</t>
  </si>
  <si>
    <t>Hells Canyon (standby)</t>
  </si>
  <si>
    <t>3349559827</t>
  </si>
  <si>
    <t>Helper</t>
  </si>
  <si>
    <t>3349559845</t>
  </si>
  <si>
    <t>Helper City</t>
  </si>
  <si>
    <t>3365669811</t>
  </si>
  <si>
    <t>Hemingway</t>
  </si>
  <si>
    <t>3349560010</t>
  </si>
  <si>
    <t>Henefer</t>
  </si>
  <si>
    <t>3337428478</t>
  </si>
  <si>
    <t>Henley</t>
  </si>
  <si>
    <t>3349560063</t>
  </si>
  <si>
    <t>Henrieville</t>
  </si>
  <si>
    <t>3342618121</t>
  </si>
  <si>
    <t>Henry</t>
  </si>
  <si>
    <t>3352749995</t>
  </si>
  <si>
    <t>Heppner 1</t>
  </si>
  <si>
    <t>Columbia Basin Electric Coop, Inc.</t>
  </si>
  <si>
    <t>3352749998</t>
  </si>
  <si>
    <t>Heppner 2</t>
  </si>
  <si>
    <t>3349560079</t>
  </si>
  <si>
    <t>Hercules</t>
  </si>
  <si>
    <t>3349559597</t>
  </si>
  <si>
    <t>Hercules Plant 81</t>
  </si>
  <si>
    <t>3337414606</t>
  </si>
  <si>
    <t>Hermiston</t>
  </si>
  <si>
    <t>3337414612</t>
  </si>
  <si>
    <t>Hern</t>
  </si>
  <si>
    <t>3338290479</t>
  </si>
  <si>
    <t>Herreid</t>
  </si>
  <si>
    <t>3337414629</t>
  </si>
  <si>
    <t>Heyburn</t>
  </si>
  <si>
    <t>3349559932</t>
  </si>
  <si>
    <t>Hiawatha</t>
  </si>
  <si>
    <t>3349560118</t>
  </si>
  <si>
    <t>Highland</t>
  </si>
  <si>
    <t>3337414697</t>
  </si>
  <si>
    <t>Highlands</t>
  </si>
  <si>
    <t>3353097650</t>
  </si>
  <si>
    <t>Highway Place</t>
  </si>
  <si>
    <t>3342618288</t>
  </si>
  <si>
    <t>Hill</t>
  </si>
  <si>
    <t>3349560174</t>
  </si>
  <si>
    <t>Hill Air Fource Base</t>
  </si>
  <si>
    <t>3349560058</t>
  </si>
  <si>
    <t>3337414743</t>
  </si>
  <si>
    <t>Hill Top</t>
  </si>
  <si>
    <t>3338290491</t>
  </si>
  <si>
    <t>Hillsview</t>
  </si>
  <si>
    <t>3337414745</t>
  </si>
  <si>
    <t>Hilltop</t>
  </si>
  <si>
    <t>3352750200</t>
  </si>
  <si>
    <t>Hillview</t>
  </si>
  <si>
    <t>3337414757</t>
  </si>
  <si>
    <t>Hines</t>
  </si>
  <si>
    <t>3352749989</t>
  </si>
  <si>
    <t>Hinkle</t>
  </si>
  <si>
    <t>3349560140</t>
  </si>
  <si>
    <t>Hmc Mining</t>
  </si>
  <si>
    <t>3337414784</t>
  </si>
  <si>
    <t>Hodges</t>
  </si>
  <si>
    <t>3349559553</t>
  </si>
  <si>
    <t>Hoggard</t>
  </si>
  <si>
    <t>3349559534</t>
  </si>
  <si>
    <t>Hogle</t>
  </si>
  <si>
    <t>3342618102</t>
  </si>
  <si>
    <t>Holbrook</t>
  </si>
  <si>
    <t>3337414800</t>
  </si>
  <si>
    <t>Holcomb</t>
  </si>
  <si>
    <t>3349559815</t>
  </si>
  <si>
    <t>Holden</t>
  </si>
  <si>
    <t>3349559509</t>
  </si>
  <si>
    <t>Holladay</t>
  </si>
  <si>
    <t>3337427466</t>
  </si>
  <si>
    <t>Holladay/Canyon</t>
  </si>
  <si>
    <t>3337427890</t>
  </si>
  <si>
    <t>Hollywood</t>
  </si>
  <si>
    <t>3342618298</t>
  </si>
  <si>
    <t>Homedale</t>
  </si>
  <si>
    <t>3349559972</t>
  </si>
  <si>
    <t>Honeyville</t>
  </si>
  <si>
    <t>3352750019</t>
  </si>
  <si>
    <t>Hood River</t>
  </si>
  <si>
    <t>3342617982</t>
  </si>
  <si>
    <t>Hood Tap</t>
  </si>
  <si>
    <t>3337414871</t>
  </si>
  <si>
    <t>Hoodoo (IPL)</t>
  </si>
  <si>
    <t>3342618137</t>
  </si>
  <si>
    <t>Hoopes</t>
  </si>
  <si>
    <t>3352749825</t>
  </si>
  <si>
    <t>Hope</t>
  </si>
  <si>
    <t>3341136800</t>
  </si>
  <si>
    <t>Hornbrook</t>
  </si>
  <si>
    <t>3337428320</t>
  </si>
  <si>
    <t>Hornet</t>
  </si>
  <si>
    <t>3349561006</t>
  </si>
  <si>
    <t>Horse Flat</t>
  </si>
  <si>
    <t>3337414923</t>
  </si>
  <si>
    <t>Horse Heaven</t>
  </si>
  <si>
    <t>3342618115</t>
  </si>
  <si>
    <t>Horsely</t>
  </si>
  <si>
    <t>3349560322</t>
  </si>
  <si>
    <t>Horseshoe</t>
  </si>
  <si>
    <t>3337414935</t>
  </si>
  <si>
    <t>Horseshoe Bend Hydroelectric P</t>
  </si>
  <si>
    <t>3342617772</t>
  </si>
  <si>
    <t>Horton</t>
  </si>
  <si>
    <t>3338290376</t>
  </si>
  <si>
    <t>Hosmer</t>
  </si>
  <si>
    <t>3342618269</t>
  </si>
  <si>
    <t>Hot Hole</t>
  </si>
  <si>
    <t>3337414947</t>
  </si>
  <si>
    <t>Hot Springs</t>
  </si>
  <si>
    <t>3342618286</t>
  </si>
  <si>
    <t>Houston</t>
  </si>
  <si>
    <t>3338290468</t>
  </si>
  <si>
    <t>Hoven</t>
  </si>
  <si>
    <t>3342618291</t>
  </si>
  <si>
    <t>HP</t>
  </si>
  <si>
    <t>3349560115</t>
  </si>
  <si>
    <t>Hugo Nue</t>
  </si>
  <si>
    <t>3342618234</t>
  </si>
  <si>
    <t>Hulen</t>
  </si>
  <si>
    <t>3337415038</t>
  </si>
  <si>
    <t>Hunt</t>
  </si>
  <si>
    <t>3349559600</t>
  </si>
  <si>
    <t>Hunter</t>
  </si>
  <si>
    <t>3337415041</t>
  </si>
  <si>
    <t>Hunter Plant</t>
  </si>
  <si>
    <t>3337415054</t>
  </si>
  <si>
    <t>Huntington</t>
  </si>
  <si>
    <t>3342618383</t>
  </si>
  <si>
    <t>3349559929</t>
  </si>
  <si>
    <t>3337415070</t>
  </si>
  <si>
    <t>Huron West Park</t>
  </si>
  <si>
    <t>3349559740</t>
  </si>
  <si>
    <t>Hurricane</t>
  </si>
  <si>
    <t>3352749973</t>
  </si>
  <si>
    <t>3349559741</t>
  </si>
  <si>
    <t>Hurricane City</t>
  </si>
  <si>
    <t>3349560122</t>
  </si>
  <si>
    <t>Husky</t>
  </si>
  <si>
    <t>3349559986</t>
  </si>
  <si>
    <t>Hyrun</t>
  </si>
  <si>
    <t>3337415125</t>
  </si>
  <si>
    <t>Ice Harbor</t>
  </si>
  <si>
    <t>3342618158</t>
  </si>
  <si>
    <t>Idaho Stud Mill</t>
  </si>
  <si>
    <t>3337415130</t>
  </si>
  <si>
    <t>Idahome</t>
  </si>
  <si>
    <t>3342618423</t>
  </si>
  <si>
    <t>3349559941</t>
  </si>
  <si>
    <t>Ideal Cement</t>
  </si>
  <si>
    <t>3342618069</t>
  </si>
  <si>
    <t>Indian Creek</t>
  </si>
  <si>
    <t>3337415185</t>
  </si>
  <si>
    <t>Indian Hills</t>
  </si>
  <si>
    <t>3342618023</t>
  </si>
  <si>
    <t>Indian Station</t>
  </si>
  <si>
    <t>3342618418</t>
  </si>
  <si>
    <t>Inkom</t>
  </si>
  <si>
    <t>3349560132</t>
  </si>
  <si>
    <t>Insulchem</t>
  </si>
  <si>
    <t>3342617807</t>
  </si>
  <si>
    <t>Intake</t>
  </si>
  <si>
    <t>3337415252</t>
  </si>
  <si>
    <t>Intalco</t>
  </si>
  <si>
    <t>3337428673</t>
  </si>
  <si>
    <t>Interlaken</t>
  </si>
  <si>
    <t>3349559593</t>
  </si>
  <si>
    <t>Intermountain Protein</t>
  </si>
  <si>
    <t>3349560204</t>
  </si>
  <si>
    <t>Interpace Brick</t>
  </si>
  <si>
    <t>3349560087</t>
  </si>
  <si>
    <t>Interstate Brick</t>
  </si>
  <si>
    <t>3349560134</t>
  </si>
  <si>
    <t>Intex</t>
  </si>
  <si>
    <t>3337415287</t>
  </si>
  <si>
    <t>Ione</t>
  </si>
  <si>
    <t>3337415307</t>
  </si>
  <si>
    <t>Iron Gate</t>
  </si>
  <si>
    <t>3337415306</t>
  </si>
  <si>
    <t>3349560142</t>
  </si>
  <si>
    <t>Ironton 1</t>
  </si>
  <si>
    <t>3349560143</t>
  </si>
  <si>
    <t>Ironton 2</t>
  </si>
  <si>
    <t>3342618274</t>
  </si>
  <si>
    <t>Island</t>
  </si>
  <si>
    <t>3337415349</t>
  </si>
  <si>
    <t>Island Park Hydroelectric Proj</t>
  </si>
  <si>
    <t>3353097496</t>
  </si>
  <si>
    <t>Issaquah</t>
  </si>
  <si>
    <t>3337428270</t>
  </si>
  <si>
    <t>Isthmus</t>
  </si>
  <si>
    <t>3349559744</t>
  </si>
  <si>
    <t>Iuins</t>
  </si>
  <si>
    <t>3337415400</t>
  </si>
  <si>
    <t>J.C. Boyle</t>
  </si>
  <si>
    <t>3337415417</t>
  </si>
  <si>
    <t>Jackalope</t>
  </si>
  <si>
    <t>3342618324</t>
  </si>
  <si>
    <t>Jackson</t>
  </si>
  <si>
    <t>3337428298</t>
  </si>
  <si>
    <t>Jacksonville</t>
  </si>
  <si>
    <t>3337427425</t>
  </si>
  <si>
    <t>James River</t>
  </si>
  <si>
    <t>3352750257</t>
  </si>
  <si>
    <t>Jamieson</t>
  </si>
  <si>
    <t>3342618268</t>
  </si>
  <si>
    <t>Jarbidge</t>
  </si>
  <si>
    <t>3337415503</t>
  </si>
  <si>
    <t>Jaype</t>
  </si>
  <si>
    <t>3342618136</t>
  </si>
  <si>
    <t>Jeffco</t>
  </si>
  <si>
    <t>3337415521</t>
  </si>
  <si>
    <t>Jefferson</t>
  </si>
  <si>
    <t>3337415552</t>
  </si>
  <si>
    <t>Jerita (BPA)</t>
  </si>
  <si>
    <t>3342618420</t>
  </si>
  <si>
    <t>Jerome</t>
  </si>
  <si>
    <t>3352749833</t>
  </si>
  <si>
    <t>Jerome prairie</t>
  </si>
  <si>
    <t>3349560363</t>
  </si>
  <si>
    <t>Jerusalm</t>
  </si>
  <si>
    <t>3349560245</t>
  </si>
  <si>
    <t>Jetway</t>
  </si>
  <si>
    <t>3352749816</t>
  </si>
  <si>
    <t>John Day</t>
  </si>
  <si>
    <t>3342618355</t>
  </si>
  <si>
    <t>Idaho County Light &amp; Power Coop Association, Inc.</t>
  </si>
  <si>
    <t>3337415584</t>
  </si>
  <si>
    <t>John Day Ph</t>
  </si>
  <si>
    <t>3337415612</t>
  </si>
  <si>
    <t>Johnston</t>
  </si>
  <si>
    <t>3342618047</t>
  </si>
  <si>
    <t>Jones Ranch</t>
  </si>
  <si>
    <t>3349560060</t>
  </si>
  <si>
    <t>Jordan</t>
  </si>
  <si>
    <t>3352749999</t>
  </si>
  <si>
    <t>3349559580</t>
  </si>
  <si>
    <t>3349560081</t>
  </si>
  <si>
    <t>Jordan Narrows</t>
  </si>
  <si>
    <t>3342618303</t>
  </si>
  <si>
    <t>Jorden Valley</t>
  </si>
  <si>
    <t>3349559966</t>
  </si>
  <si>
    <t>Joseph</t>
  </si>
  <si>
    <t>3337415660</t>
  </si>
  <si>
    <t>Joso</t>
  </si>
  <si>
    <t>3349559875</t>
  </si>
  <si>
    <t>Juab</t>
  </si>
  <si>
    <t>3337415663</t>
  </si>
  <si>
    <t>Juanita</t>
  </si>
  <si>
    <t>3349559996</t>
  </si>
  <si>
    <t>Judge SW.RK.</t>
  </si>
  <si>
    <t>3337415681</t>
  </si>
  <si>
    <t>Juliaetta</t>
  </si>
  <si>
    <t>3349559788</t>
  </si>
  <si>
    <t>Junction</t>
  </si>
  <si>
    <t>3337415686</t>
  </si>
  <si>
    <t>Junction City</t>
  </si>
  <si>
    <t>3342618099</t>
  </si>
  <si>
    <t>Juniper</t>
  </si>
  <si>
    <t>3352749823</t>
  </si>
  <si>
    <t>Juntura</t>
  </si>
  <si>
    <t>3352749866</t>
  </si>
  <si>
    <t>Kah-nee-la</t>
  </si>
  <si>
    <t>3337415705</t>
  </si>
  <si>
    <t>Kahlotus</t>
  </si>
  <si>
    <t>3349559791</t>
  </si>
  <si>
    <t>Kaibab</t>
  </si>
  <si>
    <t>3349559833</t>
  </si>
  <si>
    <t>Kaiser Coal Co.</t>
  </si>
  <si>
    <t>3349559997</t>
  </si>
  <si>
    <t>Kamas</t>
  </si>
  <si>
    <t>3337415719</t>
  </si>
  <si>
    <t>Kamiah</t>
  </si>
  <si>
    <t>3337415720</t>
  </si>
  <si>
    <t>Kamilche</t>
  </si>
  <si>
    <t>3337415764</t>
  </si>
  <si>
    <t>Kaycee</t>
  </si>
  <si>
    <t>3349560195</t>
  </si>
  <si>
    <t>Kaysville</t>
  </si>
  <si>
    <t>3349560196</t>
  </si>
  <si>
    <t>Kaysville City</t>
  </si>
  <si>
    <t>3349560194</t>
  </si>
  <si>
    <t>Kaysville Sw Rk</t>
  </si>
  <si>
    <t>3349559605</t>
  </si>
  <si>
    <t>Kearns</t>
  </si>
  <si>
    <t>3337415779</t>
  </si>
  <si>
    <t>Keeler</t>
  </si>
  <si>
    <t>3352750198</t>
  </si>
  <si>
    <t>Keeler-1</t>
  </si>
  <si>
    <t>3337415795</t>
  </si>
  <si>
    <t>Keller</t>
  </si>
  <si>
    <t>3349559860</t>
  </si>
  <si>
    <t>Kelton</t>
  </si>
  <si>
    <t>3342617947</t>
  </si>
  <si>
    <t>Kemmerer</t>
  </si>
  <si>
    <t>3353097531</t>
  </si>
  <si>
    <t>Kendall</t>
  </si>
  <si>
    <t>3337415829</t>
  </si>
  <si>
    <t>Kenilworth</t>
  </si>
  <si>
    <t>3349560070</t>
  </si>
  <si>
    <t>3349560321</t>
  </si>
  <si>
    <t>Kennecott</t>
  </si>
  <si>
    <t>3349560089</t>
  </si>
  <si>
    <t>3349559548</t>
  </si>
  <si>
    <t>Kensington</t>
  </si>
  <si>
    <t>3352750022</t>
  </si>
  <si>
    <t>Kenwood</t>
  </si>
  <si>
    <t>3342618272</t>
  </si>
  <si>
    <t>Kenyon</t>
  </si>
  <si>
    <t>3342618125</t>
  </si>
  <si>
    <t>Kermae</t>
  </si>
  <si>
    <t>3342618226</t>
  </si>
  <si>
    <t>Ketchum</t>
  </si>
  <si>
    <t>3342618141</t>
  </si>
  <si>
    <t>Kettle</t>
  </si>
  <si>
    <t>3337415943</t>
  </si>
  <si>
    <t>Killdeer</t>
  </si>
  <si>
    <t>3337415948</t>
  </si>
  <si>
    <t>Kimball</t>
  </si>
  <si>
    <t>3349560350</t>
  </si>
  <si>
    <t>Kimberely SW. RK.</t>
  </si>
  <si>
    <t>3349560208</t>
  </si>
  <si>
    <t>Kimberly</t>
  </si>
  <si>
    <t>3337415963</t>
  </si>
  <si>
    <t>Kincaid Jct.</t>
  </si>
  <si>
    <t>3337415967</t>
  </si>
  <si>
    <t>King</t>
  </si>
  <si>
    <t>3352749900</t>
  </si>
  <si>
    <t>Kingstey</t>
  </si>
  <si>
    <t>3337416029</t>
  </si>
  <si>
    <t>Kinport</t>
  </si>
  <si>
    <t>3342617775</t>
  </si>
  <si>
    <t>Kinsey</t>
  </si>
  <si>
    <t>3352750011</t>
  </si>
  <si>
    <t>Kinzua</t>
  </si>
  <si>
    <t>3337428363</t>
  </si>
  <si>
    <t>Klamath Falls</t>
  </si>
  <si>
    <t>3349560155</t>
  </si>
  <si>
    <t>Klemp</t>
  </si>
  <si>
    <t>3337428257</t>
  </si>
  <si>
    <t>Knott</t>
  </si>
  <si>
    <t>3337416113</t>
  </si>
  <si>
    <t>Kooskia</t>
  </si>
  <si>
    <t>3342618419</t>
  </si>
  <si>
    <t>Kramer</t>
  </si>
  <si>
    <t>3349560104</t>
  </si>
  <si>
    <t>Ksl</t>
  </si>
  <si>
    <t>3349559918</t>
  </si>
  <si>
    <t>Kyune</t>
  </si>
  <si>
    <t>3349560110</t>
  </si>
  <si>
    <t>L.D.S.</t>
  </si>
  <si>
    <t>3342617974</t>
  </si>
  <si>
    <t>La Barge Tap</t>
  </si>
  <si>
    <t>3337416186</t>
  </si>
  <si>
    <t>La Pine</t>
  </si>
  <si>
    <t>3349559702</t>
  </si>
  <si>
    <t>La Sal</t>
  </si>
  <si>
    <t>3349559739</t>
  </si>
  <si>
    <t>La Verkin</t>
  </si>
  <si>
    <t>3352749979</t>
  </si>
  <si>
    <t>LaGrande</t>
  </si>
  <si>
    <t>3341136788</t>
  </si>
  <si>
    <t>Lake Earl</t>
  </si>
  <si>
    <t>3349561008</t>
  </si>
  <si>
    <t>Lake Fork</t>
  </si>
  <si>
    <t>3349560959</t>
  </si>
  <si>
    <t>3337416316</t>
  </si>
  <si>
    <t>Lake Hills</t>
  </si>
  <si>
    <t>3337416327</t>
  </si>
  <si>
    <t>Lake McDonald</t>
  </si>
  <si>
    <t>3349559601</t>
  </si>
  <si>
    <t>Lake Park</t>
  </si>
  <si>
    <t>3349560100</t>
  </si>
  <si>
    <t>Lake Point Sw. Rk.</t>
  </si>
  <si>
    <t>3337416345</t>
  </si>
  <si>
    <t>Lake Siskiyou</t>
  </si>
  <si>
    <t>PacifiCorp</t>
  </si>
  <si>
    <t>3353097636</t>
  </si>
  <si>
    <t>Lake Stevens</t>
  </si>
  <si>
    <t>3337416353</t>
  </si>
  <si>
    <t>Lake View</t>
  </si>
  <si>
    <t>3353097806</t>
  </si>
  <si>
    <t>Lake Wilderness</t>
  </si>
  <si>
    <t>3337428303</t>
  </si>
  <si>
    <t>Lakeport</t>
  </si>
  <si>
    <t>3349560049</t>
  </si>
  <si>
    <t>Lakeside</t>
  </si>
  <si>
    <t>3337416377</t>
  </si>
  <si>
    <t>3337416384</t>
  </si>
  <si>
    <t>Lakeview</t>
  </si>
  <si>
    <t>3337416397</t>
  </si>
  <si>
    <t>Lakota</t>
  </si>
  <si>
    <t>3342618213</t>
  </si>
  <si>
    <t>Lamb</t>
  </si>
  <si>
    <t>3349559955</t>
  </si>
  <si>
    <t>Lampo</t>
  </si>
  <si>
    <t>3337416431</t>
  </si>
  <si>
    <t>Lancaster</t>
  </si>
  <si>
    <t>3337416447</t>
  </si>
  <si>
    <t>Lane</t>
  </si>
  <si>
    <t>3353097623</t>
  </si>
  <si>
    <t>Langley</t>
  </si>
  <si>
    <t>3337416463</t>
  </si>
  <si>
    <t>Langlois</t>
  </si>
  <si>
    <t>3349559672</t>
  </si>
  <si>
    <t>Lark</t>
  </si>
  <si>
    <t>3349560161</t>
  </si>
  <si>
    <t>Laroche</t>
  </si>
  <si>
    <t>3337416492</t>
  </si>
  <si>
    <t>Larson</t>
  </si>
  <si>
    <t>3337428286</t>
  </si>
  <si>
    <t>Lasper</t>
  </si>
  <si>
    <t>3337416510</t>
  </si>
  <si>
    <t>Latah</t>
  </si>
  <si>
    <t>3352749921</t>
  </si>
  <si>
    <t>Laura St</t>
  </si>
  <si>
    <t>Springfield Municipal Utilities</t>
  </si>
  <si>
    <t>3342618098</t>
  </si>
  <si>
    <t>Lava</t>
  </si>
  <si>
    <t>3342618242</t>
  </si>
  <si>
    <t>3349560180</t>
  </si>
  <si>
    <t>Layton</t>
  </si>
  <si>
    <t>3349560213</t>
  </si>
  <si>
    <t>Layton Canal Pump</t>
  </si>
  <si>
    <t>3349560284</t>
  </si>
  <si>
    <t>Le Grande</t>
  </si>
  <si>
    <t>3349559858</t>
  </si>
  <si>
    <t>Leamington</t>
  </si>
  <si>
    <t>3353098107</t>
  </si>
  <si>
    <t>Leavenworth</t>
  </si>
  <si>
    <t>3337416611</t>
  </si>
  <si>
    <t>Lebanon</t>
  </si>
  <si>
    <t>3337416619</t>
  </si>
  <si>
    <t>Ledbeder</t>
  </si>
  <si>
    <t>3342618068</t>
  </si>
  <si>
    <t>Leefe</t>
  </si>
  <si>
    <t>3342618302</t>
  </si>
  <si>
    <t>Leg Regulator</t>
  </si>
  <si>
    <t>3349560135</t>
  </si>
  <si>
    <t>Lehi</t>
  </si>
  <si>
    <t>3349560117</t>
  </si>
  <si>
    <t>Lehi Indust.</t>
  </si>
  <si>
    <t>3342617465</t>
  </si>
  <si>
    <t>Lemhi</t>
  </si>
  <si>
    <t>3337416676</t>
  </si>
  <si>
    <t>Leon Junction</t>
  </si>
  <si>
    <t>3353097793</t>
  </si>
  <si>
    <t>Leonard Ra</t>
  </si>
  <si>
    <t>3337416682</t>
  </si>
  <si>
    <t>Leonard Rd</t>
  </si>
  <si>
    <t>3337416698</t>
  </si>
  <si>
    <t>Lesbia</t>
  </si>
  <si>
    <t>3349559873</t>
  </si>
  <si>
    <t>Levan</t>
  </si>
  <si>
    <t>3337416709</t>
  </si>
  <si>
    <t>Levey</t>
  </si>
  <si>
    <t>3342618081</t>
  </si>
  <si>
    <t>Lewiston</t>
  </si>
  <si>
    <t>3337416726</t>
  </si>
  <si>
    <t>Lewiston (WWPC)</t>
  </si>
  <si>
    <t>3337416735</t>
  </si>
  <si>
    <t>Lexington</t>
  </si>
  <si>
    <t>3337426867</t>
  </si>
  <si>
    <t>Liberty Lk</t>
  </si>
  <si>
    <t>3342618064</t>
  </si>
  <si>
    <t>Lifton</t>
  </si>
  <si>
    <t>3337416773</t>
  </si>
  <si>
    <t>Lignite</t>
  </si>
  <si>
    <t>3342618384</t>
  </si>
  <si>
    <t>Lime</t>
  </si>
  <si>
    <t>3337416795</t>
  </si>
  <si>
    <t>Linch</t>
  </si>
  <si>
    <t>3349560230</t>
  </si>
  <si>
    <t>Lincoln</t>
  </si>
  <si>
    <t>3337428259</t>
  </si>
  <si>
    <t>3342618287</t>
  </si>
  <si>
    <t>Linden</t>
  </si>
  <si>
    <t>3349560150</t>
  </si>
  <si>
    <t>Lindon</t>
  </si>
  <si>
    <t>3337416847</t>
  </si>
  <si>
    <t>Linton</t>
  </si>
  <si>
    <t>3349559707</t>
  </si>
  <si>
    <t>Lis Bon</t>
  </si>
  <si>
    <t>3342617800</t>
  </si>
  <si>
    <t>Little Beaver</t>
  </si>
  <si>
    <t>3337416875</t>
  </si>
  <si>
    <t>Little Goose</t>
  </si>
  <si>
    <t>3337416876</t>
  </si>
  <si>
    <t>Little Goose Ph</t>
  </si>
  <si>
    <t>3337416883</t>
  </si>
  <si>
    <t>Little Mountain</t>
  </si>
  <si>
    <t>3337416882</t>
  </si>
  <si>
    <t>3337416890</t>
  </si>
  <si>
    <t>Little Shasta</t>
  </si>
  <si>
    <t>3349560028</t>
  </si>
  <si>
    <t>Loafer</t>
  </si>
  <si>
    <t>3337428269</t>
  </si>
  <si>
    <t>Lockhart</t>
  </si>
  <si>
    <t>3337416956</t>
  </si>
  <si>
    <t>Lodge Grass REA</t>
  </si>
  <si>
    <t>3337416963</t>
  </si>
  <si>
    <t>Logan Canyon</t>
  </si>
  <si>
    <t>3349559984</t>
  </si>
  <si>
    <t>Logan City</t>
  </si>
  <si>
    <t>3349559734</t>
  </si>
  <si>
    <t>Loka</t>
  </si>
  <si>
    <t>3337416974</t>
  </si>
  <si>
    <t>Lolo</t>
  </si>
  <si>
    <t>3337417000</t>
  </si>
  <si>
    <t>Lone Pine</t>
  </si>
  <si>
    <t>3337417006</t>
  </si>
  <si>
    <t>Long Beach</t>
  </si>
  <si>
    <t>3337417015</t>
  </si>
  <si>
    <t>Long Lake</t>
  </si>
  <si>
    <t>3337417029</t>
  </si>
  <si>
    <t>Longview</t>
  </si>
  <si>
    <t>3337417041</t>
  </si>
  <si>
    <t>Lookingglass</t>
  </si>
  <si>
    <t>3337417045</t>
  </si>
  <si>
    <t>Lookout Point</t>
  </si>
  <si>
    <t>3337417047</t>
  </si>
  <si>
    <t>Loon Lake</t>
  </si>
  <si>
    <t>3337417055</t>
  </si>
  <si>
    <t>Lopez Island</t>
  </si>
  <si>
    <t>PUD No. 1 of Ferry County</t>
  </si>
  <si>
    <t>3349559950</t>
  </si>
  <si>
    <t>Lost Creek</t>
  </si>
  <si>
    <t>3337417091</t>
  </si>
  <si>
    <t>Lost Creek Powerhouse</t>
  </si>
  <si>
    <t>3337417098</t>
  </si>
  <si>
    <t>Lost River</t>
  </si>
  <si>
    <t>3353097660</t>
  </si>
  <si>
    <t>Lowell</t>
  </si>
  <si>
    <t>3349559792</t>
  </si>
  <si>
    <t>Lower Beaver</t>
  </si>
  <si>
    <t>3337417159</t>
  </si>
  <si>
    <t>Lower Granite</t>
  </si>
  <si>
    <t>3337417163</t>
  </si>
  <si>
    <t>Lower Malad (IDPC)</t>
  </si>
  <si>
    <t>3337417166</t>
  </si>
  <si>
    <t>Lower Monumental</t>
  </si>
  <si>
    <t>3337417168</t>
  </si>
  <si>
    <t>Lower No 1</t>
  </si>
  <si>
    <t>3337417171</t>
  </si>
  <si>
    <t>Lower Salmon</t>
  </si>
  <si>
    <t>3337417201</t>
  </si>
  <si>
    <t>Lucerne Mt.</t>
  </si>
  <si>
    <t>3337417203</t>
  </si>
  <si>
    <t>Luch Leven</t>
  </si>
  <si>
    <t>3337417204</t>
  </si>
  <si>
    <t>Lucky Friday</t>
  </si>
  <si>
    <t>3342618254</t>
  </si>
  <si>
    <t>Lucky Peak</t>
  </si>
  <si>
    <t>3337417205</t>
  </si>
  <si>
    <t>Lucky Peak Power Plant Project</t>
  </si>
  <si>
    <t>3342618093</t>
  </si>
  <si>
    <t>Lund</t>
  </si>
  <si>
    <t>3337417253</t>
  </si>
  <si>
    <t>Lynch Creek</t>
  </si>
  <si>
    <t>3353097521</t>
  </si>
  <si>
    <t>Lynden</t>
  </si>
  <si>
    <t>3349559857</t>
  </si>
  <si>
    <t>Lynndy1</t>
  </si>
  <si>
    <t>3352750114</t>
  </si>
  <si>
    <t>Lyons</t>
  </si>
  <si>
    <t>3337417278</t>
  </si>
  <si>
    <t>Lyons Test Site</t>
  </si>
  <si>
    <t>within 165 feet</t>
  </si>
  <si>
    <t>3337417302</t>
  </si>
  <si>
    <t>Mabton</t>
  </si>
  <si>
    <t>3337428503</t>
  </si>
  <si>
    <t>Macdoel</t>
  </si>
  <si>
    <t>3337417310</t>
  </si>
  <si>
    <t>3337417323</t>
  </si>
  <si>
    <t>Macks Inn</t>
  </si>
  <si>
    <t>3337417352</t>
  </si>
  <si>
    <t>Madison</t>
  </si>
  <si>
    <t>3337428362</t>
  </si>
  <si>
    <t>Madras</t>
  </si>
  <si>
    <t>3352749872</t>
  </si>
  <si>
    <t>3349559725</t>
  </si>
  <si>
    <t>Maeser</t>
  </si>
  <si>
    <t>3337417378</t>
  </si>
  <si>
    <t>Magic Valley</t>
  </si>
  <si>
    <t>3337417398</t>
  </si>
  <si>
    <t>Mahoney</t>
  </si>
  <si>
    <t>3337417417</t>
  </si>
  <si>
    <t>Malad</t>
  </si>
  <si>
    <t>3342618052</t>
  </si>
  <si>
    <t>Malta</t>
  </si>
  <si>
    <t>3337417456</t>
  </si>
  <si>
    <t>Manchester</t>
  </si>
  <si>
    <t>3337417496</t>
  </si>
  <si>
    <t>Mansface</t>
  </si>
  <si>
    <t>3349559905</t>
  </si>
  <si>
    <t>Manti</t>
  </si>
  <si>
    <t>3349559969</t>
  </si>
  <si>
    <t>Mantua Brigham</t>
  </si>
  <si>
    <t>3342618306</t>
  </si>
  <si>
    <t>Map Rock</t>
  </si>
  <si>
    <t>3337417526</t>
  </si>
  <si>
    <t>Mapleton</t>
  </si>
  <si>
    <t>3349560371</t>
  </si>
  <si>
    <t>3337428316</t>
  </si>
  <si>
    <t>Maplewood</t>
  </si>
  <si>
    <t>3349560047</t>
  </si>
  <si>
    <t>Marblehead Lime</t>
  </si>
  <si>
    <t>3337417552</t>
  </si>
  <si>
    <t>Marengo</t>
  </si>
  <si>
    <t>3349560247</t>
  </si>
  <si>
    <t>Marquardt</t>
  </si>
  <si>
    <t>3352750210</t>
  </si>
  <si>
    <t>Martin</t>
  </si>
  <si>
    <t>3337417639</t>
  </si>
  <si>
    <t>Martin Creek</t>
  </si>
  <si>
    <t>3349559908</t>
  </si>
  <si>
    <t>Martin Marietta</t>
  </si>
  <si>
    <t>3337417664</t>
  </si>
  <si>
    <t>Mary Lyon</t>
  </si>
  <si>
    <t>3349559783</t>
  </si>
  <si>
    <t>Marysville</t>
  </si>
  <si>
    <t>3337417690</t>
  </si>
  <si>
    <t>Massachusetts</t>
  </si>
  <si>
    <t>3349560294</t>
  </si>
  <si>
    <t>Mathis</t>
  </si>
  <si>
    <t>3337417718</t>
  </si>
  <si>
    <t>Maupin</t>
  </si>
  <si>
    <t>3349559560</t>
  </si>
  <si>
    <t>May</t>
  </si>
  <si>
    <t>3337417739</t>
  </si>
  <si>
    <t>Mayfield</t>
  </si>
  <si>
    <t>3337417776</t>
  </si>
  <si>
    <t>McCall</t>
  </si>
  <si>
    <t>3342618091</t>
  </si>
  <si>
    <t>McCammon</t>
  </si>
  <si>
    <t>3349559525</t>
  </si>
  <si>
    <t>McClelland</t>
  </si>
  <si>
    <t>3349559811</t>
  </si>
  <si>
    <t>Mccormick</t>
  </si>
  <si>
    <t>3349559558</t>
  </si>
  <si>
    <t>Mcdonnel Douglas</t>
  </si>
  <si>
    <t>3349559928</t>
  </si>
  <si>
    <t>Mcfadden</t>
  </si>
  <si>
    <t>3349560218</t>
  </si>
  <si>
    <t>Mckay</t>
  </si>
  <si>
    <t>3353098186</t>
  </si>
  <si>
    <t>McKenzic</t>
  </si>
  <si>
    <t>3353098083</t>
  </si>
  <si>
    <t>3352749856</t>
  </si>
  <si>
    <t>McKenzie</t>
  </si>
  <si>
    <t>3341136754</t>
  </si>
  <si>
    <t>Mcloud River Lumber Company</t>
  </si>
  <si>
    <t>3337417861</t>
  </si>
  <si>
    <t>Mcloughlin</t>
  </si>
  <si>
    <t>3352750218</t>
  </si>
  <si>
    <t>Mcloughlin-1</t>
  </si>
  <si>
    <t>3337417869</t>
  </si>
  <si>
    <t>McMicken</t>
  </si>
  <si>
    <t>3337417872</t>
  </si>
  <si>
    <t>McMinnville</t>
  </si>
  <si>
    <t>3349559820</t>
  </si>
  <si>
    <t>Meadow</t>
  </si>
  <si>
    <t>3349559625</t>
  </si>
  <si>
    <t>Meadowbrook</t>
  </si>
  <si>
    <t>3337428280</t>
  </si>
  <si>
    <t>Medco</t>
  </si>
  <si>
    <t>3349559536</t>
  </si>
  <si>
    <t>Medical</t>
  </si>
  <si>
    <t>3337417937</t>
  </si>
  <si>
    <t>Medicine Bow Coal Co</t>
  </si>
  <si>
    <t>3342617824</t>
  </si>
  <si>
    <t>Medicine Lake</t>
  </si>
  <si>
    <t>3337417954</t>
  </si>
  <si>
    <t>Meeteetse</t>
  </si>
  <si>
    <t>3342618300</t>
  </si>
  <si>
    <t>Melba</t>
  </si>
  <si>
    <t>3356867395</t>
  </si>
  <si>
    <t>Melrose</t>
  </si>
  <si>
    <t>3342618187</t>
  </si>
  <si>
    <t>Menan</t>
  </si>
  <si>
    <t>3337417994</t>
  </si>
  <si>
    <t>Mercer Island</t>
  </si>
  <si>
    <t>3349560040</t>
  </si>
  <si>
    <t>Mercur</t>
  </si>
  <si>
    <t>3337418012</t>
  </si>
  <si>
    <t>Meridian</t>
  </si>
  <si>
    <t>3337428297</t>
  </si>
  <si>
    <t>Merlin</t>
  </si>
  <si>
    <t>3337428521</t>
  </si>
  <si>
    <t>Merrill</t>
  </si>
  <si>
    <t>3342618140</t>
  </si>
  <si>
    <t>3337418032</t>
  </si>
  <si>
    <t>Mesa</t>
  </si>
  <si>
    <t>3337418049</t>
  </si>
  <si>
    <t>Metaline Falls</t>
  </si>
  <si>
    <t>3349560080</t>
  </si>
  <si>
    <t>Metro Water</t>
  </si>
  <si>
    <t>3349559513</t>
  </si>
  <si>
    <t>3349559675</t>
  </si>
  <si>
    <t>Mexican Hat</t>
  </si>
  <si>
    <t>3342618253</t>
  </si>
  <si>
    <t>Micron</t>
  </si>
  <si>
    <t>3349559745</t>
  </si>
  <si>
    <t>Middleton</t>
  </si>
  <si>
    <t>3337418133</t>
  </si>
  <si>
    <t>3337418146</t>
  </si>
  <si>
    <t>Midlakes</t>
  </si>
  <si>
    <t>3337418158</t>
  </si>
  <si>
    <t>Midpoint</t>
  </si>
  <si>
    <t>3342618379</t>
  </si>
  <si>
    <t>Midvale</t>
  </si>
  <si>
    <t>3349559620</t>
  </si>
  <si>
    <t>3349559622</t>
  </si>
  <si>
    <t>Midvalley</t>
  </si>
  <si>
    <t>3337418171</t>
  </si>
  <si>
    <t>Midway</t>
  </si>
  <si>
    <t>3349559991</t>
  </si>
  <si>
    <t>3337418184</t>
  </si>
  <si>
    <t>Midwest</t>
  </si>
  <si>
    <t>3342617921</t>
  </si>
  <si>
    <t>Midwest Heights</t>
  </si>
  <si>
    <t>3337428419</t>
  </si>
  <si>
    <t>Mile Hi</t>
  </si>
  <si>
    <t>3337418201</t>
  </si>
  <si>
    <t>Miles City GT</t>
  </si>
  <si>
    <t>3337422239</t>
  </si>
  <si>
    <t>Milford Sub.</t>
  </si>
  <si>
    <t>3349559799</t>
  </si>
  <si>
    <t>Milford T.V.</t>
  </si>
  <si>
    <t>3342618376</t>
  </si>
  <si>
    <t>Mill</t>
  </si>
  <si>
    <t>3337418212</t>
  </si>
  <si>
    <t>Mill Creek</t>
  </si>
  <si>
    <t>3337418218</t>
  </si>
  <si>
    <t>Mill Plain</t>
  </si>
  <si>
    <t>3349560295</t>
  </si>
  <si>
    <t>Miller Creek</t>
  </si>
  <si>
    <t>3341136761</t>
  </si>
  <si>
    <t>Miller/Redwood</t>
  </si>
  <si>
    <t>3349559870</t>
  </si>
  <si>
    <t>Mills</t>
  </si>
  <si>
    <t>3337418263</t>
  </si>
  <si>
    <t>Millville</t>
  </si>
  <si>
    <t>3337418268</t>
  </si>
  <si>
    <t>Milner (IDPC)</t>
  </si>
  <si>
    <t>3352749974</t>
  </si>
  <si>
    <t>Minam</t>
  </si>
  <si>
    <t>3349559768</t>
  </si>
  <si>
    <t>Mineral Products</t>
  </si>
  <si>
    <t>3337418303</t>
  </si>
  <si>
    <t>Miners</t>
  </si>
  <si>
    <t>3349559796</t>
  </si>
  <si>
    <t>Minersville</t>
  </si>
  <si>
    <t>3337418319</t>
  </si>
  <si>
    <t>Minico</t>
  </si>
  <si>
    <t>3337418321</t>
  </si>
  <si>
    <t>Minidoka</t>
  </si>
  <si>
    <t>3337418320</t>
  </si>
  <si>
    <t>Minidoka City</t>
  </si>
  <si>
    <t>3337418370</t>
  </si>
  <si>
    <t>Mission</t>
  </si>
  <si>
    <t>3353098111</t>
  </si>
  <si>
    <t>3352749972</t>
  </si>
  <si>
    <t>Missouri Bend</t>
  </si>
  <si>
    <t>3352750156</t>
  </si>
  <si>
    <t>Mist</t>
  </si>
  <si>
    <t>3337418397</t>
  </si>
  <si>
    <t>Mitchell (NWPS)</t>
  </si>
  <si>
    <t>3337418416</t>
  </si>
  <si>
    <t>Moab</t>
  </si>
  <si>
    <t>3349559692</t>
  </si>
  <si>
    <t>Moab City</t>
  </si>
  <si>
    <t>3337428183</t>
  </si>
  <si>
    <t>Modoc</t>
  </si>
  <si>
    <t>3337418456</t>
  </si>
  <si>
    <t>Mohler</t>
  </si>
  <si>
    <t>3352750275</t>
  </si>
  <si>
    <t>Molalla</t>
  </si>
  <si>
    <t>3337418491</t>
  </si>
  <si>
    <t>Monmouth</t>
  </si>
  <si>
    <t>3352750204</t>
  </si>
  <si>
    <t>Monpac</t>
  </si>
  <si>
    <t>3349560352</t>
  </si>
  <si>
    <t>Monroe</t>
  </si>
  <si>
    <t>3342618416</t>
  </si>
  <si>
    <t>Monsanto</t>
  </si>
  <si>
    <t>3337418527</t>
  </si>
  <si>
    <t>Montague</t>
  </si>
  <si>
    <t>3349559679</t>
  </si>
  <si>
    <t>Montezuma</t>
  </si>
  <si>
    <t>3349559713</t>
  </si>
  <si>
    <t>Monticello</t>
  </si>
  <si>
    <t>3342618060</t>
  </si>
  <si>
    <t>Montpeller</t>
  </si>
  <si>
    <t>3337418601</t>
  </si>
  <si>
    <t>Monument</t>
  </si>
  <si>
    <t>3342618169</t>
  </si>
  <si>
    <t>Moody</t>
  </si>
  <si>
    <t>3342618227</t>
  </si>
  <si>
    <t>Moonstone</t>
  </si>
  <si>
    <t>3349560347</t>
  </si>
  <si>
    <t>Moore</t>
  </si>
  <si>
    <t>3337418632</t>
  </si>
  <si>
    <t>Mora</t>
  </si>
  <si>
    <t>3342618240</t>
  </si>
  <si>
    <t>Moreland</t>
  </si>
  <si>
    <t>3349559939</t>
  </si>
  <si>
    <t>Morgan</t>
  </si>
  <si>
    <t>3342618239</t>
  </si>
  <si>
    <t>Morgans Pasture</t>
  </si>
  <si>
    <t>3342618308</t>
  </si>
  <si>
    <t>Moridian</t>
  </si>
  <si>
    <t>3337418676</t>
  </si>
  <si>
    <t>Moro Uhv Mech. Test Site</t>
  </si>
  <si>
    <t>3349559902</t>
  </si>
  <si>
    <t>Moroni</t>
  </si>
  <si>
    <t>3349559903</t>
  </si>
  <si>
    <t>Moroni Feed Co.</t>
  </si>
  <si>
    <t>3349560361</t>
  </si>
  <si>
    <t>Moroni Processing</t>
  </si>
  <si>
    <t>3349560244</t>
  </si>
  <si>
    <t>Morton</t>
  </si>
  <si>
    <t>3337418710</t>
  </si>
  <si>
    <t>3349559956</t>
  </si>
  <si>
    <t>3349559638</t>
  </si>
  <si>
    <t>Morton Ct</t>
  </si>
  <si>
    <t>3349560105</t>
  </si>
  <si>
    <t>Morton Salt</t>
  </si>
  <si>
    <t>3337418713</t>
  </si>
  <si>
    <t>Moscow</t>
  </si>
  <si>
    <t>3337418714</t>
  </si>
  <si>
    <t>Moscow City</t>
  </si>
  <si>
    <t>3349559948</t>
  </si>
  <si>
    <t>Moss</t>
  </si>
  <si>
    <t>3337418729</t>
  </si>
  <si>
    <t>Mossyrock</t>
  </si>
  <si>
    <t>3341136822</t>
  </si>
  <si>
    <t>Mott</t>
  </si>
  <si>
    <t>3349559831</t>
  </si>
  <si>
    <t>Mounds Sw Rk</t>
  </si>
  <si>
    <t>3342618266</t>
  </si>
  <si>
    <t>Mountain City</t>
  </si>
  <si>
    <t>3337418772</t>
  </si>
  <si>
    <t>Mountain Home</t>
  </si>
  <si>
    <t>3342618230</t>
  </si>
  <si>
    <t>3337428009</t>
  </si>
  <si>
    <t>Mowich</t>
  </si>
  <si>
    <t>3337418789</t>
  </si>
  <si>
    <t>Moxee</t>
  </si>
  <si>
    <t>3337418791</t>
  </si>
  <si>
    <t>Moyie</t>
  </si>
  <si>
    <t>3349560057</t>
  </si>
  <si>
    <t>Mt Green</t>
  </si>
  <si>
    <t>3349559795</t>
  </si>
  <si>
    <t>Mt Holly</t>
  </si>
  <si>
    <t>3349559900</t>
  </si>
  <si>
    <t>Mt Pleasant</t>
  </si>
  <si>
    <t>3352749817</t>
  </si>
  <si>
    <t>Mt Vernon</t>
  </si>
  <si>
    <t>3337418815</t>
  </si>
  <si>
    <t>Mt. Shasta</t>
  </si>
  <si>
    <t>3342618132</t>
  </si>
  <si>
    <t>Mud Lake</t>
  </si>
  <si>
    <t>3353097899</t>
  </si>
  <si>
    <t>Mukilteo</t>
  </si>
  <si>
    <t>3337418854</t>
  </si>
  <si>
    <t>Munro BPA System Control Center</t>
  </si>
  <si>
    <t>3352750112</t>
  </si>
  <si>
    <t>Murder Creek</t>
  </si>
  <si>
    <t>3352750181</t>
  </si>
  <si>
    <t>Murryhill-1</t>
  </si>
  <si>
    <t>3337418903</t>
  </si>
  <si>
    <t>Mustang</t>
  </si>
  <si>
    <t>3337428110</t>
  </si>
  <si>
    <t>Myrtle Creek</t>
  </si>
  <si>
    <t>3337428300</t>
  </si>
  <si>
    <t>Myrtle point</t>
  </si>
  <si>
    <t>3349559733</t>
  </si>
  <si>
    <t>Myton</t>
  </si>
  <si>
    <t>3337412060</t>
  </si>
  <si>
    <t>N Fairchild</t>
  </si>
  <si>
    <t>3353097877</t>
  </si>
  <si>
    <t>N. Alderwood</t>
  </si>
  <si>
    <t>3337418960</t>
  </si>
  <si>
    <t>N. Lewiston</t>
  </si>
  <si>
    <t>3342618363</t>
  </si>
  <si>
    <t>N. Moscow</t>
  </si>
  <si>
    <t>3349560121</t>
  </si>
  <si>
    <t>N.S.L.</t>
  </si>
  <si>
    <t>3337419027</t>
  </si>
  <si>
    <t>Naneum</t>
  </si>
  <si>
    <t>3353097792</t>
  </si>
  <si>
    <t>Napavine</t>
  </si>
  <si>
    <t>3353097789</t>
  </si>
  <si>
    <t>3337419058</t>
  </si>
  <si>
    <t>Naselle</t>
  </si>
  <si>
    <t>3337428153</t>
  </si>
  <si>
    <t>Naselle M/W</t>
  </si>
  <si>
    <t>3337420944</t>
  </si>
  <si>
    <t>Nat Bridge</t>
  </si>
  <si>
    <t>3349560287</t>
  </si>
  <si>
    <t>National</t>
  </si>
  <si>
    <t>3349559589</t>
  </si>
  <si>
    <t>National Semi</t>
  </si>
  <si>
    <t>3337419089</t>
  </si>
  <si>
    <t>Naughton</t>
  </si>
  <si>
    <t>3349560128</t>
  </si>
  <si>
    <t>Nc</t>
  </si>
  <si>
    <t>3349559907</t>
  </si>
  <si>
    <t>Nebo</t>
  </si>
  <si>
    <t>3337419125</t>
  </si>
  <si>
    <t>Necanicum</t>
  </si>
  <si>
    <t>3342618386</t>
  </si>
  <si>
    <t>Nelson</t>
  </si>
  <si>
    <t>3349560364</t>
  </si>
  <si>
    <t>Nephi</t>
  </si>
  <si>
    <t>3337419202</t>
  </si>
  <si>
    <t>New England</t>
  </si>
  <si>
    <t>3349559736</t>
  </si>
  <si>
    <t>New Harmony</t>
  </si>
  <si>
    <t>3342618378</t>
  </si>
  <si>
    <t>New Meadows</t>
  </si>
  <si>
    <t>3349560379</t>
  </si>
  <si>
    <t>New Park SW.RK.</t>
  </si>
  <si>
    <t>3342618311</t>
  </si>
  <si>
    <t>New Plymouth</t>
  </si>
  <si>
    <t>3338290375</t>
  </si>
  <si>
    <t>New Town</t>
  </si>
  <si>
    <t>3337430120</t>
  </si>
  <si>
    <t>Newberg</t>
  </si>
  <si>
    <t>3349559757</t>
  </si>
  <si>
    <t>Newcastle</t>
  </si>
  <si>
    <t>3337419284</t>
  </si>
  <si>
    <t>Newcomb</t>
  </si>
  <si>
    <t>3342618163</t>
  </si>
  <si>
    <t>Newdale</t>
  </si>
  <si>
    <t>3341136780</t>
  </si>
  <si>
    <t>Newell</t>
  </si>
  <si>
    <t>3349560239</t>
  </si>
  <si>
    <t>Newgate</t>
  </si>
  <si>
    <t>3356867389</t>
  </si>
  <si>
    <t>Newklrk</t>
  </si>
  <si>
    <t>3337419306</t>
  </si>
  <si>
    <t>Newport</t>
  </si>
  <si>
    <t>3342618367</t>
  </si>
  <si>
    <t>3337419331</t>
  </si>
  <si>
    <t>Nez Perce</t>
  </si>
  <si>
    <t>3337419340</t>
  </si>
  <si>
    <t>Nibley</t>
  </si>
  <si>
    <t>3337419368</t>
  </si>
  <si>
    <t>Nilles Corner</t>
  </si>
  <si>
    <t>3337419372</t>
  </si>
  <si>
    <t>Nine Mile</t>
  </si>
  <si>
    <t>3337428322</t>
  </si>
  <si>
    <t>Ninth &amp; Central</t>
  </si>
  <si>
    <t>3337419379</t>
  </si>
  <si>
    <t>Niobe</t>
  </si>
  <si>
    <t>3342617846</t>
  </si>
  <si>
    <t>No. Polar</t>
  </si>
  <si>
    <t>3337419430</t>
  </si>
  <si>
    <t>Norkirk</t>
  </si>
  <si>
    <t>3337419432</t>
  </si>
  <si>
    <t>Norma</t>
  </si>
  <si>
    <t>3337419453</t>
  </si>
  <si>
    <t>North</t>
  </si>
  <si>
    <t>3349559535</t>
  </si>
  <si>
    <t>North Bench</t>
  </si>
  <si>
    <t>3337419474</t>
  </si>
  <si>
    <t>3337428263</t>
  </si>
  <si>
    <t>North bend</t>
  </si>
  <si>
    <t>3337419477</t>
  </si>
  <si>
    <t>North Bonneville</t>
  </si>
  <si>
    <t>3352750168</t>
  </si>
  <si>
    <t>North Butte</t>
  </si>
  <si>
    <t>3337419506</t>
  </si>
  <si>
    <t>North Dunsmuir</t>
  </si>
  <si>
    <t>3337419510</t>
  </si>
  <si>
    <t>North Ephrata</t>
  </si>
  <si>
    <t>3342617615</t>
  </si>
  <si>
    <t>North Hardin REA</t>
  </si>
  <si>
    <t>3337419537</t>
  </si>
  <si>
    <t>North John Day Capacitor Station</t>
  </si>
  <si>
    <t>3349559989</t>
  </si>
  <si>
    <t>North Logan</t>
  </si>
  <si>
    <t>3352750299</t>
  </si>
  <si>
    <t>North Marion</t>
  </si>
  <si>
    <t>3353097632</t>
  </si>
  <si>
    <t>North Marysville</t>
  </si>
  <si>
    <t>3337419555</t>
  </si>
  <si>
    <t>North McNary Switch</t>
  </si>
  <si>
    <t>3337419562</t>
  </si>
  <si>
    <t>North Mountain</t>
  </si>
  <si>
    <t>3337419568</t>
  </si>
  <si>
    <t>North Normandy</t>
  </si>
  <si>
    <t>3349560201</t>
  </si>
  <si>
    <t>North Ogden</t>
  </si>
  <si>
    <t>3337428248</t>
  </si>
  <si>
    <t>North Park</t>
  </si>
  <si>
    <t>3352749980</t>
  </si>
  <si>
    <t>North Powder</t>
  </si>
  <si>
    <t>3337419626</t>
  </si>
  <si>
    <t>Northcrest</t>
  </si>
  <si>
    <t>3349559538</t>
  </si>
  <si>
    <t>Northeast</t>
  </si>
  <si>
    <t>3349559564</t>
  </si>
  <si>
    <t>Northwest</t>
  </si>
  <si>
    <t>3353097646</t>
  </si>
  <si>
    <t>Norton Avenue</t>
  </si>
  <si>
    <t>3342618331</t>
  </si>
  <si>
    <t>Notch Butt</t>
  </si>
  <si>
    <t>3342617592</t>
  </si>
  <si>
    <t>Noxon Cons</t>
  </si>
  <si>
    <t>3337419718</t>
  </si>
  <si>
    <t>Noxon Rapids</t>
  </si>
  <si>
    <t>3349559684</t>
  </si>
  <si>
    <t>Nuclear Fuels</t>
  </si>
  <si>
    <t>3349559965</t>
  </si>
  <si>
    <t>Nucor</t>
  </si>
  <si>
    <t>3337419732</t>
  </si>
  <si>
    <t>Nugget</t>
  </si>
  <si>
    <t>3337419736</t>
  </si>
  <si>
    <t>Nutglade</t>
  </si>
  <si>
    <t>3337414398</t>
  </si>
  <si>
    <t>NW Alum</t>
  </si>
  <si>
    <t>3342618400</t>
  </si>
  <si>
    <t>Nyssa</t>
  </si>
  <si>
    <t>3349560237</t>
  </si>
  <si>
    <t>O U R &amp; D</t>
  </si>
  <si>
    <t>3337419754</t>
  </si>
  <si>
    <t>O'Brien</t>
  </si>
  <si>
    <t>3352749831</t>
  </si>
  <si>
    <t>3337419757</t>
  </si>
  <si>
    <t>O'Gara</t>
  </si>
  <si>
    <t>3349559851</t>
  </si>
  <si>
    <t>Oak City</t>
  </si>
  <si>
    <t>3349560358</t>
  </si>
  <si>
    <t>3349560359</t>
  </si>
  <si>
    <t>3352750301</t>
  </si>
  <si>
    <t>Oak Grove</t>
  </si>
  <si>
    <t>3353097620</t>
  </si>
  <si>
    <t>Oak Harbor</t>
  </si>
  <si>
    <t>3337428283</t>
  </si>
  <si>
    <t>Oak Knoll</t>
  </si>
  <si>
    <t>3349559544</t>
  </si>
  <si>
    <t>Oakland</t>
  </si>
  <si>
    <t>3352749838</t>
  </si>
  <si>
    <t>3342618277</t>
  </si>
  <si>
    <t>Oakley</t>
  </si>
  <si>
    <t>3349560004</t>
  </si>
  <si>
    <t>3337419810</t>
  </si>
  <si>
    <t>Oakridge</t>
  </si>
  <si>
    <t>3349559901</t>
  </si>
  <si>
    <t>Ockey</t>
  </si>
  <si>
    <t>3337419853</t>
  </si>
  <si>
    <t>Oden</t>
  </si>
  <si>
    <t>3337419855</t>
  </si>
  <si>
    <t>Odessa</t>
  </si>
  <si>
    <t>3337419857</t>
  </si>
  <si>
    <t>Odessa (BPA)</t>
  </si>
  <si>
    <t>3352750209</t>
  </si>
  <si>
    <t>Ogden</t>
  </si>
  <si>
    <t>3337419883</t>
  </si>
  <si>
    <t>Okanogan</t>
  </si>
  <si>
    <t>3352750000</t>
  </si>
  <si>
    <t>Olex</t>
  </si>
  <si>
    <t>3337419946</t>
  </si>
  <si>
    <t>Olympia</t>
  </si>
  <si>
    <t>3353097681</t>
  </si>
  <si>
    <t>Olympia-1</t>
  </si>
  <si>
    <t>3349559502</t>
  </si>
  <si>
    <t>Olympus</t>
  </si>
  <si>
    <t>3337419950</t>
  </si>
  <si>
    <t>Omak</t>
  </si>
  <si>
    <t>3338290377</t>
  </si>
  <si>
    <t>Onaka</t>
  </si>
  <si>
    <t>3337419958</t>
  </si>
  <si>
    <t>Oneida</t>
  </si>
  <si>
    <t>3337419971</t>
  </si>
  <si>
    <t>Ontario</t>
  </si>
  <si>
    <t>3342617945</t>
  </si>
  <si>
    <t>Opal</t>
  </si>
  <si>
    <t>3337419982</t>
  </si>
  <si>
    <t>Ophir</t>
  </si>
  <si>
    <t>3349560039</t>
  </si>
  <si>
    <t>3349559671</t>
  </si>
  <si>
    <t>Oquirrh</t>
  </si>
  <si>
    <t>3349559613</t>
  </si>
  <si>
    <t>Orange</t>
  </si>
  <si>
    <t>3349559801</t>
  </si>
  <si>
    <t>Orangeville</t>
  </si>
  <si>
    <t>3337428251</t>
  </si>
  <si>
    <t>Orchard</t>
  </si>
  <si>
    <t>3342618255</t>
  </si>
  <si>
    <t>3337420019</t>
  </si>
  <si>
    <t>Oregon Basin</t>
  </si>
  <si>
    <t>3352749978</t>
  </si>
  <si>
    <t>Oregon Trial</t>
  </si>
  <si>
    <t>3349560158</t>
  </si>
  <si>
    <t>Orem</t>
  </si>
  <si>
    <t>3337420026</t>
  </si>
  <si>
    <t>Orin</t>
  </si>
  <si>
    <t>3349560096</t>
  </si>
  <si>
    <t>Orocky Mtn. Energy</t>
  </si>
  <si>
    <t>3337420048</t>
  </si>
  <si>
    <t>Orofino</t>
  </si>
  <si>
    <t>3352749871</t>
  </si>
  <si>
    <t>Oromite</t>
  </si>
  <si>
    <t>3337420053</t>
  </si>
  <si>
    <t>Oroville</t>
  </si>
  <si>
    <t>3337420055</t>
  </si>
  <si>
    <t>Orpha</t>
  </si>
  <si>
    <t>3342618360</t>
  </si>
  <si>
    <t>Osburn</t>
  </si>
  <si>
    <t>3342618176</t>
  </si>
  <si>
    <t>Osgood</t>
  </si>
  <si>
    <t>3352750035</t>
  </si>
  <si>
    <t>Oswego-1</t>
  </si>
  <si>
    <t>3337420103</t>
  </si>
  <si>
    <t>Othello City</t>
  </si>
  <si>
    <t>3337420106</t>
  </si>
  <si>
    <t>Otis Orchards</t>
  </si>
  <si>
    <t>3342617836</t>
  </si>
  <si>
    <t>Outlook</t>
  </si>
  <si>
    <t>3337427985</t>
  </si>
  <si>
    <t>Overpass</t>
  </si>
  <si>
    <t>3342618058</t>
  </si>
  <si>
    <t>Ovid</t>
  </si>
  <si>
    <t>3337420153</t>
  </si>
  <si>
    <t>Oxbow (IDPC)</t>
  </si>
  <si>
    <t>3342617940</t>
  </si>
  <si>
    <t>P. Pipe Casper</t>
  </si>
  <si>
    <t>3342618201</t>
  </si>
  <si>
    <t>Pacatello</t>
  </si>
  <si>
    <t>3337428249</t>
  </si>
  <si>
    <t>Pacific</t>
  </si>
  <si>
    <t>3337428102</t>
  </si>
  <si>
    <t>3337427743</t>
  </si>
  <si>
    <t>Paddock</t>
  </si>
  <si>
    <t>3353097903</t>
  </si>
  <si>
    <t>Paine field-1</t>
  </si>
  <si>
    <t>3337428408</t>
  </si>
  <si>
    <t>Paisely</t>
  </si>
  <si>
    <t>3353098087</t>
  </si>
  <si>
    <t>Palisades</t>
  </si>
  <si>
    <t>PUD No. 1 of Douglas County</t>
  </si>
  <si>
    <t>3337420240</t>
  </si>
  <si>
    <t>Palisades (USBRID)</t>
  </si>
  <si>
    <t>3337420241</t>
  </si>
  <si>
    <t>Palisades SW</t>
  </si>
  <si>
    <t>3337420272</t>
  </si>
  <si>
    <t>Palouse</t>
  </si>
  <si>
    <t>3337420273</t>
  </si>
  <si>
    <t>Pamona Heights</t>
  </si>
  <si>
    <t>3349559790</t>
  </si>
  <si>
    <t>Panguitch</t>
  </si>
  <si>
    <t>3337420302</t>
  </si>
  <si>
    <t>Panther Lake</t>
  </si>
  <si>
    <t>3342618021</t>
  </si>
  <si>
    <t>Paradise</t>
  </si>
  <si>
    <t>3349560165</t>
  </si>
  <si>
    <t>Pariette</t>
  </si>
  <si>
    <t>3349560059</t>
  </si>
  <si>
    <t>Parish</t>
  </si>
  <si>
    <t>3349560002</t>
  </si>
  <si>
    <t>Park City</t>
  </si>
  <si>
    <t>3337428141</t>
  </si>
  <si>
    <t>Park St</t>
  </si>
  <si>
    <t>3337420356</t>
  </si>
  <si>
    <t>Parkdale</t>
  </si>
  <si>
    <t>3349559634</t>
  </si>
  <si>
    <t>Parkway</t>
  </si>
  <si>
    <t>3349559505</t>
  </si>
  <si>
    <t>Parleys</t>
  </si>
  <si>
    <t>3342618399</t>
  </si>
  <si>
    <t>Parma</t>
  </si>
  <si>
    <t>3337420388</t>
  </si>
  <si>
    <t>Parowan (Center Creek)</t>
  </si>
  <si>
    <t>3349560231</t>
  </si>
  <si>
    <t>Parry</t>
  </si>
  <si>
    <t>3337427509</t>
  </si>
  <si>
    <t>Pasco</t>
  </si>
  <si>
    <t>3337420420</t>
  </si>
  <si>
    <t>Paterson</t>
  </si>
  <si>
    <t>3337420428</t>
  </si>
  <si>
    <t>Patrick's Creek</t>
  </si>
  <si>
    <t>3337420435</t>
  </si>
  <si>
    <t>Paul</t>
  </si>
  <si>
    <t>3342618319</t>
  </si>
  <si>
    <t>Paul Duffin</t>
  </si>
  <si>
    <t>3337420442</t>
  </si>
  <si>
    <t>Pavant</t>
  </si>
  <si>
    <t>3337420457</t>
  </si>
  <si>
    <t>Payette County</t>
  </si>
  <si>
    <t>3337420467</t>
  </si>
  <si>
    <t>Pe Ell</t>
  </si>
  <si>
    <t>3337420488</t>
  </si>
  <si>
    <t>Pearl</t>
  </si>
  <si>
    <t>3337420525</t>
  </si>
  <si>
    <t>Pelican Horn</t>
  </si>
  <si>
    <t>3349560023</t>
  </si>
  <si>
    <t>Pelican Point</t>
  </si>
  <si>
    <t>3337420530</t>
  </si>
  <si>
    <t>Pelton</t>
  </si>
  <si>
    <t>3352750002</t>
  </si>
  <si>
    <t>Pendleton</t>
  </si>
  <si>
    <t>3337420600</t>
  </si>
  <si>
    <t>Perez</t>
  </si>
  <si>
    <t>3349560126</t>
  </si>
  <si>
    <t>Phillips</t>
  </si>
  <si>
    <t>3341136759</t>
  </si>
  <si>
    <t>Picard</t>
  </si>
  <si>
    <t>3337427308</t>
  </si>
  <si>
    <t>Pilot Rock</t>
  </si>
  <si>
    <t>3342618368</t>
  </si>
  <si>
    <t>Pine Creek</t>
  </si>
  <si>
    <t>3337420777</t>
  </si>
  <si>
    <t>3349559897</t>
  </si>
  <si>
    <t>3337420787</t>
  </si>
  <si>
    <t>Pine Lakes</t>
  </si>
  <si>
    <t>3342617973</t>
  </si>
  <si>
    <t>Pinedale</t>
  </si>
  <si>
    <t>3353097657</t>
  </si>
  <si>
    <t>Pinehurst</t>
  </si>
  <si>
    <t>3342618246</t>
  </si>
  <si>
    <t>Pingree</t>
  </si>
  <si>
    <t>3349560296</t>
  </si>
  <si>
    <t>Pinnacle</t>
  </si>
  <si>
    <t>3337420825</t>
  </si>
  <si>
    <t>Pinto</t>
  </si>
  <si>
    <t>3349559755</t>
  </si>
  <si>
    <t>3353097804</t>
  </si>
  <si>
    <t>Pipe Lake</t>
  </si>
  <si>
    <t>3337420861</t>
  </si>
  <si>
    <t>Pitchfork</t>
  </si>
  <si>
    <t>3353098105</t>
  </si>
  <si>
    <t>Plain</t>
  </si>
  <si>
    <t>3337420941</t>
  </si>
  <si>
    <t>Platte</t>
  </si>
  <si>
    <t>3342617893</t>
  </si>
  <si>
    <t>Platte River</t>
  </si>
  <si>
    <t>3352749845</t>
  </si>
  <si>
    <t>Playwood</t>
  </si>
  <si>
    <t>3349560064</t>
  </si>
  <si>
    <t>Pleasant Grove</t>
  </si>
  <si>
    <t>3342617842</t>
  </si>
  <si>
    <t>Pleasant Prairie</t>
  </si>
  <si>
    <t>3349560171</t>
  </si>
  <si>
    <t>Pleasant View</t>
  </si>
  <si>
    <t>3337420983</t>
  </si>
  <si>
    <t>Plentywood</t>
  </si>
  <si>
    <t>3337420984</t>
  </si>
  <si>
    <t>Plentywood Junction</t>
  </si>
  <si>
    <t>3337420986</t>
  </si>
  <si>
    <t>Plevna</t>
  </si>
  <si>
    <t>3337420995</t>
  </si>
  <si>
    <t>Plummel</t>
  </si>
  <si>
    <t>3337421005</t>
  </si>
  <si>
    <t>Plymouth Energy LLC</t>
  </si>
  <si>
    <t>3337421027</t>
  </si>
  <si>
    <t>Point of Rocks</t>
  </si>
  <si>
    <t>3342617941</t>
  </si>
  <si>
    <t>Poison Spider</t>
  </si>
  <si>
    <t>3337421047</t>
  </si>
  <si>
    <t>Pomeroy (PP&amp;L)</t>
  </si>
  <si>
    <t>3349559793</t>
  </si>
  <si>
    <t>Ponderosa</t>
  </si>
  <si>
    <t>3342617954</t>
  </si>
  <si>
    <t>Pope</t>
  </si>
  <si>
    <t>3365669813</t>
  </si>
  <si>
    <t>Populus</t>
  </si>
  <si>
    <t>3337421115</t>
  </si>
  <si>
    <t>Port Gamble</t>
  </si>
  <si>
    <t>3337421126</t>
  </si>
  <si>
    <t>Port Orford</t>
  </si>
  <si>
    <t>3353097520</t>
  </si>
  <si>
    <t>Portal Way</t>
  </si>
  <si>
    <t>3349559658</t>
  </si>
  <si>
    <t>Portland</t>
  </si>
  <si>
    <t>3342618208</t>
  </si>
  <si>
    <t>Portneuf</t>
  </si>
  <si>
    <t>3337421167</t>
  </si>
  <si>
    <t>Post Falls</t>
  </si>
  <si>
    <t>3337421177</t>
  </si>
  <si>
    <t>Potlatch</t>
  </si>
  <si>
    <t>3337421176</t>
  </si>
  <si>
    <t>3342617928</t>
  </si>
  <si>
    <t>Powder River</t>
  </si>
  <si>
    <t>3337427537</t>
  </si>
  <si>
    <t>Powell Butte</t>
  </si>
  <si>
    <t>3337421235</t>
  </si>
  <si>
    <t>Prairie</t>
  </si>
  <si>
    <t>3352750253</t>
  </si>
  <si>
    <t>Prairie City</t>
  </si>
  <si>
    <t>3337421249</t>
  </si>
  <si>
    <t>Pranty REA</t>
  </si>
  <si>
    <t>3342618078</t>
  </si>
  <si>
    <t>Preston</t>
  </si>
  <si>
    <t>3349559936</t>
  </si>
  <si>
    <t>Price</t>
  </si>
  <si>
    <t>3337421285</t>
  </si>
  <si>
    <t>Priest River</t>
  </si>
  <si>
    <t>3352749875</t>
  </si>
  <si>
    <t>Prinville</t>
  </si>
  <si>
    <t>3349560092</t>
  </si>
  <si>
    <t>Proler</t>
  </si>
  <si>
    <t>3349559954</t>
  </si>
  <si>
    <t>Promontory</t>
  </si>
  <si>
    <t>3337427567</t>
  </si>
  <si>
    <t>Prospect</t>
  </si>
  <si>
    <t>3337421340</t>
  </si>
  <si>
    <t>Prosser</t>
  </si>
  <si>
    <t>3337428244</t>
  </si>
  <si>
    <t>Provolt</t>
  </si>
  <si>
    <t>3337421382</t>
  </si>
  <si>
    <t>Pullman</t>
  </si>
  <si>
    <t>3342618310</t>
  </si>
  <si>
    <t>Pump</t>
  </si>
  <si>
    <t>3349559514</t>
  </si>
  <si>
    <t>Quarry</t>
  </si>
  <si>
    <t>3337421435</t>
  </si>
  <si>
    <t>Quartz</t>
  </si>
  <si>
    <t>3349559753</t>
  </si>
  <si>
    <t>Quitcha Pa</t>
  </si>
  <si>
    <t>3337421507</t>
  </si>
  <si>
    <t>Raft</t>
  </si>
  <si>
    <t>3337421512</t>
  </si>
  <si>
    <t>Railroad</t>
  </si>
  <si>
    <t>3337421525</t>
  </si>
  <si>
    <t>Rainbow Valley</t>
  </si>
  <si>
    <t>3349559937</t>
  </si>
  <si>
    <t>Rains</t>
  </si>
  <si>
    <t>3337421544</t>
  </si>
  <si>
    <t>Ralston</t>
  </si>
  <si>
    <t>3352749804</t>
  </si>
  <si>
    <t>Ranchville</t>
  </si>
  <si>
    <t>3342617950</t>
  </si>
  <si>
    <t>Randolph</t>
  </si>
  <si>
    <t>3337416647</t>
  </si>
  <si>
    <t>Rasmusen</t>
  </si>
  <si>
    <t>3337421596</t>
  </si>
  <si>
    <t>Rathdrum</t>
  </si>
  <si>
    <t>3349559695</t>
  </si>
  <si>
    <t>Rattlesnake</t>
  </si>
  <si>
    <t>3337421613</t>
  </si>
  <si>
    <t>Raver</t>
  </si>
  <si>
    <t>3342618066</t>
  </si>
  <si>
    <t>Raymond</t>
  </si>
  <si>
    <t>3337421624</t>
  </si>
  <si>
    <t>3337427680</t>
  </si>
  <si>
    <t>Raymond Hill M/W</t>
  </si>
  <si>
    <t>3337421640</t>
  </si>
  <si>
    <t>Reardan</t>
  </si>
  <si>
    <t>3349560342</t>
  </si>
  <si>
    <t>Recapture</t>
  </si>
  <si>
    <t>3337427558</t>
  </si>
  <si>
    <t>Red Blanket</t>
  </si>
  <si>
    <t>3342617939</t>
  </si>
  <si>
    <t>Red Butte</t>
  </si>
  <si>
    <t>3349559924</t>
  </si>
  <si>
    <t>Red Narrows</t>
  </si>
  <si>
    <t>3349559682</t>
  </si>
  <si>
    <t>Red Rock</t>
  </si>
  <si>
    <t>3337421697</t>
  </si>
  <si>
    <t>Redfield</t>
  </si>
  <si>
    <t>3338290386</t>
  </si>
  <si>
    <t>3337427914</t>
  </si>
  <si>
    <t>Redmond</t>
  </si>
  <si>
    <t>3337421705</t>
  </si>
  <si>
    <t>Redondo</t>
  </si>
  <si>
    <t>3342617838</t>
  </si>
  <si>
    <t>Redstone</t>
  </si>
  <si>
    <t>3349560111</t>
  </si>
  <si>
    <t>Redwood</t>
  </si>
  <si>
    <t>3337421709</t>
  </si>
  <si>
    <t>3349559649</t>
  </si>
  <si>
    <t>Ref</t>
  </si>
  <si>
    <t>3342617896</t>
  </si>
  <si>
    <t>3342617897</t>
  </si>
  <si>
    <t>Refinery Tap</t>
  </si>
  <si>
    <t>3342618129</t>
  </si>
  <si>
    <t>Reno</t>
  </si>
  <si>
    <t>3337421763</t>
  </si>
  <si>
    <t>3337421778</t>
  </si>
  <si>
    <t>Republic</t>
  </si>
  <si>
    <t>3349560083</t>
  </si>
  <si>
    <t>Research</t>
  </si>
  <si>
    <t>3342617826</t>
  </si>
  <si>
    <t>Reserve</t>
  </si>
  <si>
    <t>3349559846</t>
  </si>
  <si>
    <t>Resources Tower</t>
  </si>
  <si>
    <t>3342618154</t>
  </si>
  <si>
    <t>Rexburg</t>
  </si>
  <si>
    <t>3352750313</t>
  </si>
  <si>
    <t>Rhododendron</t>
  </si>
  <si>
    <t>3342618059</t>
  </si>
  <si>
    <t>Rich</t>
  </si>
  <si>
    <t>3349559762</t>
  </si>
  <si>
    <t>Richfield</t>
  </si>
  <si>
    <t>3342618221</t>
  </si>
  <si>
    <t>3337421844</t>
  </si>
  <si>
    <t>Richland</t>
  </si>
  <si>
    <t>3349559987</t>
  </si>
  <si>
    <t>Richmond</t>
  </si>
  <si>
    <t>3353097891</t>
  </si>
  <si>
    <t>Richmond park</t>
  </si>
  <si>
    <t>3342617820</t>
  </si>
  <si>
    <t>Ridgelawn</t>
  </si>
  <si>
    <t>3349560383</t>
  </si>
  <si>
    <t>Ridgland</t>
  </si>
  <si>
    <t>3349559617</t>
  </si>
  <si>
    <t>Riding Receiving</t>
  </si>
  <si>
    <t>3337421898</t>
  </si>
  <si>
    <t>Rigby</t>
  </si>
  <si>
    <t>3337421916</t>
  </si>
  <si>
    <t>Ringold</t>
  </si>
  <si>
    <t>3349559696</t>
  </si>
  <si>
    <t>Rio Alcom</t>
  </si>
  <si>
    <t>3337421949</t>
  </si>
  <si>
    <t>Riparia (BPA)</t>
  </si>
  <si>
    <t>Inland Power &amp; Light Co.</t>
  </si>
  <si>
    <t>3342618174</t>
  </si>
  <si>
    <t>Ririe</t>
  </si>
  <si>
    <t>3349559598</t>
  </si>
  <si>
    <t>Riter</t>
  </si>
  <si>
    <t>3337428247</t>
  </si>
  <si>
    <t>River Road</t>
  </si>
  <si>
    <t>3352750116</t>
  </si>
  <si>
    <t>3349560053</t>
  </si>
  <si>
    <t>Riverdale (PACIF)</t>
  </si>
  <si>
    <t>3337421994</t>
  </si>
  <si>
    <t>Rivergate</t>
  </si>
  <si>
    <t>3352750174</t>
  </si>
  <si>
    <t>Rivergate-1</t>
  </si>
  <si>
    <t>3352750173</t>
  </si>
  <si>
    <t>Rivergate-2</t>
  </si>
  <si>
    <t>3337422000</t>
  </si>
  <si>
    <t>Riverside</t>
  </si>
  <si>
    <t>3337422020</t>
  </si>
  <si>
    <t>Riverton</t>
  </si>
  <si>
    <t>3337422023</t>
  </si>
  <si>
    <t>3337422028</t>
  </si>
  <si>
    <t>Riverview</t>
  </si>
  <si>
    <t>3342618178</t>
  </si>
  <si>
    <t>Roberts</t>
  </si>
  <si>
    <t>3337428086</t>
  </si>
  <si>
    <t>Roberts Creek</t>
  </si>
  <si>
    <t>3349560345</t>
  </si>
  <si>
    <t>Rock Canyon</t>
  </si>
  <si>
    <t>3337422137</t>
  </si>
  <si>
    <t>Rock Springs</t>
  </si>
  <si>
    <t>3342618245</t>
  </si>
  <si>
    <t>Rockford</t>
  </si>
  <si>
    <t>3337422151</t>
  </si>
  <si>
    <t>3349559738</t>
  </si>
  <si>
    <t>Rockville</t>
  </si>
  <si>
    <t>3337422198</t>
  </si>
  <si>
    <t>Roe's Corner</t>
  </si>
  <si>
    <t>3337422206</t>
  </si>
  <si>
    <t>Rogue</t>
  </si>
  <si>
    <t>3352749889</t>
  </si>
  <si>
    <t>Rogue River</t>
  </si>
  <si>
    <t>3337422246</t>
  </si>
  <si>
    <t>Rosalia</t>
  </si>
  <si>
    <t>3349559576</t>
  </si>
  <si>
    <t>Rose Park</t>
  </si>
  <si>
    <t>3342617774</t>
  </si>
  <si>
    <t>Rosebud</t>
  </si>
  <si>
    <t>3337428061</t>
  </si>
  <si>
    <t>Roseburg</t>
  </si>
  <si>
    <t>3337428293</t>
  </si>
  <si>
    <t>Ross Ave</t>
  </si>
  <si>
    <t>3337422288</t>
  </si>
  <si>
    <t>Ross Dam</t>
  </si>
  <si>
    <t>3337422298</t>
  </si>
  <si>
    <t>Rottengrass REA</t>
  </si>
  <si>
    <t>3337422316</t>
  </si>
  <si>
    <t>Round Valley</t>
  </si>
  <si>
    <t>3349559864</t>
  </si>
  <si>
    <t>Rowley</t>
  </si>
  <si>
    <t>3337422337</t>
  </si>
  <si>
    <t>Roxboro</t>
  </si>
  <si>
    <t>3349559917</t>
  </si>
  <si>
    <t>Royal</t>
  </si>
  <si>
    <t>3337422351</t>
  </si>
  <si>
    <t>Roza</t>
  </si>
  <si>
    <t>3342618040</t>
  </si>
  <si>
    <t>Ruby</t>
  </si>
  <si>
    <t>3337428254</t>
  </si>
  <si>
    <t>Ruch</t>
  </si>
  <si>
    <t>3337422362</t>
  </si>
  <si>
    <t>Ruff</t>
  </si>
  <si>
    <t>3349560277</t>
  </si>
  <si>
    <t>Rush Valley</t>
  </si>
  <si>
    <t>3342618346</t>
  </si>
  <si>
    <t>Russet</t>
  </si>
  <si>
    <t>3337422426</t>
  </si>
  <si>
    <t>Ryckman</t>
  </si>
  <si>
    <t>3337428369</t>
  </si>
  <si>
    <t>S Fairchild</t>
  </si>
  <si>
    <t>3337422472</t>
  </si>
  <si>
    <t>S. Mandan</t>
  </si>
  <si>
    <t>3349559623</t>
  </si>
  <si>
    <t>S.L. Water</t>
  </si>
  <si>
    <t>3349559606</t>
  </si>
  <si>
    <t>3349559517</t>
  </si>
  <si>
    <t>S.L.Co. Water</t>
  </si>
  <si>
    <t>3349559516</t>
  </si>
  <si>
    <t>3349559543</t>
  </si>
  <si>
    <t>S.L.Pump</t>
  </si>
  <si>
    <t>3349559573</t>
  </si>
  <si>
    <t>S.L.Sewage</t>
  </si>
  <si>
    <t>3337422524</t>
  </si>
  <si>
    <t>Sacajawea</t>
  </si>
  <si>
    <t>3337422525</t>
  </si>
  <si>
    <t>Sacheen</t>
  </si>
  <si>
    <t>3337422540</t>
  </si>
  <si>
    <t>Sage</t>
  </si>
  <si>
    <t>3337428279</t>
  </si>
  <si>
    <t>Sage Road</t>
  </si>
  <si>
    <t>3342618261</t>
  </si>
  <si>
    <t>Sailor Creek</t>
  </si>
  <si>
    <t>3337422557</t>
  </si>
  <si>
    <t>Saint George</t>
  </si>
  <si>
    <t>3337422642</t>
  </si>
  <si>
    <t>Salem Alumina</t>
  </si>
  <si>
    <t>3349559866</t>
  </si>
  <si>
    <t>Salina</t>
  </si>
  <si>
    <t>3337422663</t>
  </si>
  <si>
    <t>Salmon Diesel</t>
  </si>
  <si>
    <t>3337422671</t>
  </si>
  <si>
    <t>Salt Creek</t>
  </si>
  <si>
    <t>3349560103</t>
  </si>
  <si>
    <t>Salt Works</t>
  </si>
  <si>
    <t>3337422702</t>
  </si>
  <si>
    <t>Sammamish</t>
  </si>
  <si>
    <t>3337422707</t>
  </si>
  <si>
    <t>Samuels</t>
  </si>
  <si>
    <t>3356867391</t>
  </si>
  <si>
    <t>San Jon</t>
  </si>
  <si>
    <t>3349559749</t>
  </si>
  <si>
    <t>Sand Cove</t>
  </si>
  <si>
    <t>3337428664</t>
  </si>
  <si>
    <t>Sand Creek</t>
  </si>
  <si>
    <t>3365669812</t>
  </si>
  <si>
    <t>Sand Hollow</t>
  </si>
  <si>
    <t>3352749993</t>
  </si>
  <si>
    <t>3337422785</t>
  </si>
  <si>
    <t>Sand Spring Compensation Station</t>
  </si>
  <si>
    <t>3342618183</t>
  </si>
  <si>
    <t>Sandcreek</t>
  </si>
  <si>
    <t>3337422802</t>
  </si>
  <si>
    <t>Sandpoint</t>
  </si>
  <si>
    <t>3337427594</t>
  </si>
  <si>
    <t>3349560182</t>
  </si>
  <si>
    <t>Sandridge Pump</t>
  </si>
  <si>
    <t>3342618149</t>
  </si>
  <si>
    <t>Sandune</t>
  </si>
  <si>
    <t>3349559522</t>
  </si>
  <si>
    <t>Sandy</t>
  </si>
  <si>
    <t>3352750300</t>
  </si>
  <si>
    <t>3349560065</t>
  </si>
  <si>
    <t>Sanpitch</t>
  </si>
  <si>
    <t>3337422849</t>
  </si>
  <si>
    <t>Santa Rosa</t>
  </si>
  <si>
    <t>3356867397</t>
  </si>
  <si>
    <t>Santa Rosa (Top O Da Hill)</t>
  </si>
  <si>
    <t>3349560013</t>
  </si>
  <si>
    <t>Santaquin</t>
  </si>
  <si>
    <t>3337422864</t>
  </si>
  <si>
    <t>Sappho</t>
  </si>
  <si>
    <t>3349560138</t>
  </si>
  <si>
    <t>Saratoga</t>
  </si>
  <si>
    <t>3337422900</t>
  </si>
  <si>
    <t>Satsop</t>
  </si>
  <si>
    <t>3342617810</t>
  </si>
  <si>
    <t>Savage</t>
  </si>
  <si>
    <t>3337422941</t>
  </si>
  <si>
    <t>Scarcello</t>
  </si>
  <si>
    <t>3352749891</t>
  </si>
  <si>
    <t>Scenic</t>
  </si>
  <si>
    <t>3337422957</t>
  </si>
  <si>
    <t>Schrag (BEC)</t>
  </si>
  <si>
    <t>3353097529</t>
  </si>
  <si>
    <t>Schuett</t>
  </si>
  <si>
    <t>3337422960</t>
  </si>
  <si>
    <t>Schultz</t>
  </si>
  <si>
    <t>3349559810</t>
  </si>
  <si>
    <t>Scipio</t>
  </si>
  <si>
    <t>3342617840</t>
  </si>
  <si>
    <t>Scobey</t>
  </si>
  <si>
    <t>3349559916</t>
  </si>
  <si>
    <t>Scofield</t>
  </si>
  <si>
    <t>3349559909</t>
  </si>
  <si>
    <t>Scofield Res</t>
  </si>
  <si>
    <t>3352750216</t>
  </si>
  <si>
    <t>Scoggin</t>
  </si>
  <si>
    <t>3337422973</t>
  </si>
  <si>
    <t>Scooteney</t>
  </si>
  <si>
    <t>3341136801</t>
  </si>
  <si>
    <t>Scott Bar</t>
  </si>
  <si>
    <t>3353097655</t>
  </si>
  <si>
    <t>Scott Paper</t>
  </si>
  <si>
    <t>3337422986</t>
  </si>
  <si>
    <t>3337411140</t>
  </si>
  <si>
    <t>Scottsburg</t>
  </si>
  <si>
    <t>3337423001</t>
  </si>
  <si>
    <t>Scoville</t>
  </si>
  <si>
    <t>3352750152</t>
  </si>
  <si>
    <t>Seaside</t>
  </si>
  <si>
    <t>3342618326</t>
  </si>
  <si>
    <t>Second Lift</t>
  </si>
  <si>
    <t>3337423060</t>
  </si>
  <si>
    <t>Seep Lake (GP)</t>
  </si>
  <si>
    <t>3353097533</t>
  </si>
  <si>
    <t>Sehome</t>
  </si>
  <si>
    <t>3337423074</t>
  </si>
  <si>
    <t>Seiad</t>
  </si>
  <si>
    <t>3338290474</t>
  </si>
  <si>
    <t>Seiby</t>
  </si>
  <si>
    <t>3337428284</t>
  </si>
  <si>
    <t>Selah</t>
  </si>
  <si>
    <t>3337423081</t>
  </si>
  <si>
    <t>Selle</t>
  </si>
  <si>
    <t>3352749832</t>
  </si>
  <si>
    <t>Selma</t>
  </si>
  <si>
    <t>3338290378</t>
  </si>
  <si>
    <t>Seneca</t>
  </si>
  <si>
    <t>3352750010</t>
  </si>
  <si>
    <t>Service Creek</t>
  </si>
  <si>
    <t>3349559716</t>
  </si>
  <si>
    <t>Seven Mile</t>
  </si>
  <si>
    <t>3349559765</t>
  </si>
  <si>
    <t>Sevier</t>
  </si>
  <si>
    <t>3349560061</t>
  </si>
  <si>
    <t>SF Chemical</t>
  </si>
  <si>
    <t>3349560164</t>
  </si>
  <si>
    <t>Sharon</t>
  </si>
  <si>
    <t>3337423187</t>
  </si>
  <si>
    <t>Shastina</t>
  </si>
  <si>
    <t>3342618133</t>
  </si>
  <si>
    <t>Shattuck</t>
  </si>
  <si>
    <t>3337423199</t>
  </si>
  <si>
    <t>Shawnee</t>
  </si>
  <si>
    <t>3342618177</t>
  </si>
  <si>
    <t>Shelley</t>
  </si>
  <si>
    <t>3337423244</t>
  </si>
  <si>
    <t>Shelton</t>
  </si>
  <si>
    <t>3337423263</t>
  </si>
  <si>
    <t>Sheridan</t>
  </si>
  <si>
    <t>3352750208</t>
  </si>
  <si>
    <t>3337423288</t>
  </si>
  <si>
    <t>Sherwood</t>
  </si>
  <si>
    <t>3342617776</t>
  </si>
  <si>
    <t>Shirley</t>
  </si>
  <si>
    <t>3337423321</t>
  </si>
  <si>
    <t>Shoreline</t>
  </si>
  <si>
    <t>3337423329</t>
  </si>
  <si>
    <t>Shoshone Falls</t>
  </si>
  <si>
    <t>3342618025</t>
  </si>
  <si>
    <t>Shoshoni</t>
  </si>
  <si>
    <t>3337423330</t>
  </si>
  <si>
    <t>Shotgun Creek</t>
  </si>
  <si>
    <t>3337423364</t>
  </si>
  <si>
    <t>Sifton</t>
  </si>
  <si>
    <t>3349560163</t>
  </si>
  <si>
    <t>Signetics</t>
  </si>
  <si>
    <t>3337423371</t>
  </si>
  <si>
    <t>Sigurd</t>
  </si>
  <si>
    <t>3342618225</t>
  </si>
  <si>
    <t>Silver</t>
  </si>
  <si>
    <t>3337423381</t>
  </si>
  <si>
    <t>Silver Bow Generation Plant</t>
  </si>
  <si>
    <t>3349560003</t>
  </si>
  <si>
    <t>Silver Creek</t>
  </si>
  <si>
    <t>3337423386</t>
  </si>
  <si>
    <t>3353097883</t>
  </si>
  <si>
    <t>Silver lake</t>
  </si>
  <si>
    <t>3342617975</t>
  </si>
  <si>
    <t>Silver Tip</t>
  </si>
  <si>
    <t>3349560337</t>
  </si>
  <si>
    <t>Silverado</t>
  </si>
  <si>
    <t>3352750272</t>
  </si>
  <si>
    <t>Silverton</t>
  </si>
  <si>
    <t>3337423418</t>
  </si>
  <si>
    <t>Simonson</t>
  </si>
  <si>
    <t>3342618296</t>
  </si>
  <si>
    <t>Simplot</t>
  </si>
  <si>
    <t>3342618112</t>
  </si>
  <si>
    <t>Simplot Conda</t>
  </si>
  <si>
    <t>3349560048</t>
  </si>
  <si>
    <t>Sink</t>
  </si>
  <si>
    <t>3342618193</t>
  </si>
  <si>
    <t>Sinker Creek</t>
  </si>
  <si>
    <t>3342618192</t>
  </si>
  <si>
    <t>Siphon</t>
  </si>
  <si>
    <t>3349559639</t>
  </si>
  <si>
    <t>Sixth South</t>
  </si>
  <si>
    <t>3349560036</t>
  </si>
  <si>
    <t>Skull Valley</t>
  </si>
  <si>
    <t>3349560045</t>
  </si>
  <si>
    <t>Skunk Ridge</t>
  </si>
  <si>
    <t>3349560293</t>
  </si>
  <si>
    <t>Skyline</t>
  </si>
  <si>
    <t>3349560292</t>
  </si>
  <si>
    <t>Skyline Loadout</t>
  </si>
  <si>
    <t>3337423493</t>
  </si>
  <si>
    <t>Slate Creek</t>
  </si>
  <si>
    <t>3342618152</t>
  </si>
  <si>
    <t>Smith</t>
  </si>
  <si>
    <t>3342618351</t>
  </si>
  <si>
    <t>Smith Creek</t>
  </si>
  <si>
    <t>3341136784</t>
  </si>
  <si>
    <t>Smith river</t>
  </si>
  <si>
    <t>3353097517</t>
  </si>
  <si>
    <t>Smith Road</t>
  </si>
  <si>
    <t>3337423540</t>
  </si>
  <si>
    <t>Smithfield</t>
  </si>
  <si>
    <t>3349559988</t>
  </si>
  <si>
    <t>Smithfield Sw Rk</t>
  </si>
  <si>
    <t>3349560179</t>
  </si>
  <si>
    <t>Smiths</t>
  </si>
  <si>
    <t>3337423556</t>
  </si>
  <si>
    <t>Snake River</t>
  </si>
  <si>
    <t>3349559637</t>
  </si>
  <si>
    <t>Snarr</t>
  </si>
  <si>
    <t>3337423566</t>
  </si>
  <si>
    <t>Snipes</t>
  </si>
  <si>
    <t>3353097638</t>
  </si>
  <si>
    <t>Snohomish</t>
  </si>
  <si>
    <t>3337423571</t>
  </si>
  <si>
    <t>Snow Brush</t>
  </si>
  <si>
    <t>3342618100</t>
  </si>
  <si>
    <t>Snowville</t>
  </si>
  <si>
    <t>3349560286</t>
  </si>
  <si>
    <t>Snyderville</t>
  </si>
  <si>
    <t>3349559797</t>
  </si>
  <si>
    <t>So Milford Irrigation</t>
  </si>
  <si>
    <t>3342617816</t>
  </si>
  <si>
    <t>So. Bainville</t>
  </si>
  <si>
    <t>3337423586</t>
  </si>
  <si>
    <t>Soap Creek REA</t>
  </si>
  <si>
    <t>3337423587</t>
  </si>
  <si>
    <t>Soap Lake</t>
  </si>
  <si>
    <t>3337423601</t>
  </si>
  <si>
    <t>Soda</t>
  </si>
  <si>
    <t>3342618124</t>
  </si>
  <si>
    <t>Soda Springs</t>
  </si>
  <si>
    <t>3349559837</t>
  </si>
  <si>
    <t>Soldier Canyon</t>
  </si>
  <si>
    <t>3349560391</t>
  </si>
  <si>
    <t>Soldier Summit</t>
  </si>
  <si>
    <t>3349560340</t>
  </si>
  <si>
    <t>Soma</t>
  </si>
  <si>
    <t>3349559624</t>
  </si>
  <si>
    <t>Sorenson Research</t>
  </si>
  <si>
    <t>3342617983</t>
  </si>
  <si>
    <t>South Cody</t>
  </si>
  <si>
    <t>3342618144</t>
  </si>
  <si>
    <t>South Dubois</t>
  </si>
  <si>
    <t>3337428245</t>
  </si>
  <si>
    <t>South Dunes</t>
  </si>
  <si>
    <t>3337423714</t>
  </si>
  <si>
    <t>South Dunsmuir</t>
  </si>
  <si>
    <t>3337423716</t>
  </si>
  <si>
    <t>South Elk Basin</t>
  </si>
  <si>
    <t>3337423717</t>
  </si>
  <si>
    <t>South Elma</t>
  </si>
  <si>
    <t>3353097652</t>
  </si>
  <si>
    <t>South Everett</t>
  </si>
  <si>
    <t>3342618173</t>
  </si>
  <si>
    <t>South Fork</t>
  </si>
  <si>
    <t>3337428066</t>
  </si>
  <si>
    <t>South Gate</t>
  </si>
  <si>
    <t>3342618411</t>
  </si>
  <si>
    <t>South Lewiston</t>
  </si>
  <si>
    <t>3337423765</t>
  </si>
  <si>
    <t>South Mercer</t>
  </si>
  <si>
    <t>3349560219</t>
  </si>
  <si>
    <t>South Ogden</t>
  </si>
  <si>
    <t>3337423777</t>
  </si>
  <si>
    <t>South Othello</t>
  </si>
  <si>
    <t>3349559619</t>
  </si>
  <si>
    <t>South Park</t>
  </si>
  <si>
    <t>3342618345</t>
  </si>
  <si>
    <t>3337423788</t>
  </si>
  <si>
    <t>South Pullman</t>
  </si>
  <si>
    <t>3337423806</t>
  </si>
  <si>
    <t>South Trona</t>
  </si>
  <si>
    <t>3349560240</t>
  </si>
  <si>
    <t>South Yard</t>
  </si>
  <si>
    <t>3349559524</t>
  </si>
  <si>
    <t>Southeast</t>
  </si>
  <si>
    <t>3337414904</t>
  </si>
  <si>
    <t>3349559541</t>
  </si>
  <si>
    <t>Southwest</t>
  </si>
  <si>
    <t>3337423849</t>
  </si>
  <si>
    <t>3337423874</t>
  </si>
  <si>
    <t>Spangle</t>
  </si>
  <si>
    <t>3337423876</t>
  </si>
  <si>
    <t>Spanish Fork</t>
  </si>
  <si>
    <t>3349559694</t>
  </si>
  <si>
    <t>Spanish Valley</t>
  </si>
  <si>
    <t>3337423880</t>
  </si>
  <si>
    <t>Spar Canyon</t>
  </si>
  <si>
    <t>3337423896</t>
  </si>
  <si>
    <t>Spearfish</t>
  </si>
  <si>
    <t>3349559611</t>
  </si>
  <si>
    <t>Sperry</t>
  </si>
  <si>
    <t>3349559715</t>
  </si>
  <si>
    <t>Sphinx</t>
  </si>
  <si>
    <t>3337423926</t>
  </si>
  <si>
    <t>Spirit</t>
  </si>
  <si>
    <t>3337423927</t>
  </si>
  <si>
    <t>Spirit Lake</t>
  </si>
  <si>
    <t>3337411489</t>
  </si>
  <si>
    <t>Spiritbrook</t>
  </si>
  <si>
    <t>3352749860</t>
  </si>
  <si>
    <t>Sprague River</t>
  </si>
  <si>
    <t>3349559898</t>
  </si>
  <si>
    <t>Spring City</t>
  </si>
  <si>
    <t>3337423950</t>
  </si>
  <si>
    <t>Spring Creek</t>
  </si>
  <si>
    <t>3349559737</t>
  </si>
  <si>
    <t>Springdala</t>
  </si>
  <si>
    <t>3337423985</t>
  </si>
  <si>
    <t>Springhill</t>
  </si>
  <si>
    <t>3349560037</t>
  </si>
  <si>
    <t>St Johns</t>
  </si>
  <si>
    <t>3337424043</t>
  </si>
  <si>
    <t>St. Anthony</t>
  </si>
  <si>
    <t>3342618072</t>
  </si>
  <si>
    <t>St. Charles</t>
  </si>
  <si>
    <t>3342618364</t>
  </si>
  <si>
    <t>St. Joe</t>
  </si>
  <si>
    <t>3337424074</t>
  </si>
  <si>
    <t>St. Johns</t>
  </si>
  <si>
    <t>3352750270</t>
  </si>
  <si>
    <t>St. Louis</t>
  </si>
  <si>
    <t>3337424088</t>
  </si>
  <si>
    <t>St. Maries</t>
  </si>
  <si>
    <t>3337424093</t>
  </si>
  <si>
    <t>St. Marys</t>
  </si>
  <si>
    <t>3352750183</t>
  </si>
  <si>
    <t>St. Marys-1</t>
  </si>
  <si>
    <t>3342617922</t>
  </si>
  <si>
    <t>Standard Oil</t>
  </si>
  <si>
    <t>3349560330</t>
  </si>
  <si>
    <t>Stansbury</t>
  </si>
  <si>
    <t>3353097634</t>
  </si>
  <si>
    <t>Stanwood</t>
  </si>
  <si>
    <t>3337424160</t>
  </si>
  <si>
    <t>Star</t>
  </si>
  <si>
    <t>3349560112</t>
  </si>
  <si>
    <t>Star Brass</t>
  </si>
  <si>
    <t>3349559648</t>
  </si>
  <si>
    <t>Star Fire</t>
  </si>
  <si>
    <t>3349561007</t>
  </si>
  <si>
    <t>Starkey</t>
  </si>
  <si>
    <t>3342618293</t>
  </si>
  <si>
    <t>State</t>
  </si>
  <si>
    <t>3337428268</t>
  </si>
  <si>
    <t>State st</t>
  </si>
  <si>
    <t>3352750142</t>
  </si>
  <si>
    <t>Station "E1"</t>
  </si>
  <si>
    <t>3352750141</t>
  </si>
  <si>
    <t>Station "E2"</t>
  </si>
  <si>
    <t>3349560378</t>
  </si>
  <si>
    <t>Stauffer</t>
  </si>
  <si>
    <t>3349560098</t>
  </si>
  <si>
    <t>Stauffer Chemical</t>
  </si>
  <si>
    <t>3337424216</t>
  </si>
  <si>
    <t>3342618119</t>
  </si>
  <si>
    <t>3352749842</t>
  </si>
  <si>
    <t>Steam</t>
  </si>
  <si>
    <t>3337424238</t>
  </si>
  <si>
    <t>SteelHead</t>
  </si>
  <si>
    <t>3342618194</t>
  </si>
  <si>
    <t>Sterling</t>
  </si>
  <si>
    <t>3337424282</t>
  </si>
  <si>
    <t>Stevens Drive</t>
  </si>
  <si>
    <t>3337424286</t>
  </si>
  <si>
    <t>Stevenson</t>
  </si>
  <si>
    <t>3337424304</t>
  </si>
  <si>
    <t>Stillwater</t>
  </si>
  <si>
    <t>3349560369</t>
  </si>
  <si>
    <t>Storrs</t>
  </si>
  <si>
    <t>3337424393</t>
  </si>
  <si>
    <t>Stratford</t>
  </si>
  <si>
    <t>3349560069</t>
  </si>
  <si>
    <t>Sufco</t>
  </si>
  <si>
    <t>3342618317</t>
  </si>
  <si>
    <t>3342618168</t>
  </si>
  <si>
    <t>Sugar City</t>
  </si>
  <si>
    <t>3337424463</t>
  </si>
  <si>
    <t>Sugermill</t>
  </si>
  <si>
    <t>3337424471</t>
  </si>
  <si>
    <t>Sullivan</t>
  </si>
  <si>
    <t>3349560349</t>
  </si>
  <si>
    <t>Sulphurdale SW.RK.</t>
  </si>
  <si>
    <t>3352750312</t>
  </si>
  <si>
    <t>Summit</t>
  </si>
  <si>
    <t>3353098082</t>
  </si>
  <si>
    <t>3349560285</t>
  </si>
  <si>
    <t>Summit Park</t>
  </si>
  <si>
    <t>3337424519</t>
  </si>
  <si>
    <t>Summit/Westward Energy Project</t>
  </si>
  <si>
    <t>3337428178</t>
  </si>
  <si>
    <t>Sumne</t>
  </si>
  <si>
    <t>3337424533</t>
  </si>
  <si>
    <t>Sun Harbor</t>
  </si>
  <si>
    <t>3353098112</t>
  </si>
  <si>
    <t>Sunny Slope</t>
  </si>
  <si>
    <t>3342618156</t>
  </si>
  <si>
    <t>Sunnydell</t>
  </si>
  <si>
    <t>3349559834</t>
  </si>
  <si>
    <t>Sunnyside Mine</t>
  </si>
  <si>
    <t>3337424565</t>
  </si>
  <si>
    <t>Sunset</t>
  </si>
  <si>
    <t>3353098110</t>
  </si>
  <si>
    <t>3349559821</t>
  </si>
  <si>
    <t>Sunstone</t>
  </si>
  <si>
    <t>3349559678</t>
  </si>
  <si>
    <t>Superior</t>
  </si>
  <si>
    <t>3342617961</t>
  </si>
  <si>
    <t>3349559849</t>
  </si>
  <si>
    <t>Sutherland</t>
  </si>
  <si>
    <t>3352749839</t>
  </si>
  <si>
    <t>Sutherlin</t>
  </si>
  <si>
    <t>3342617987</t>
  </si>
  <si>
    <t>Svilar</t>
  </si>
  <si>
    <t>3349559557</t>
  </si>
  <si>
    <t>SW. RK</t>
  </si>
  <si>
    <t>3349559571</t>
  </si>
  <si>
    <t>SW.RK.</t>
  </si>
  <si>
    <t>3337424621</t>
  </si>
  <si>
    <t>Swan Falls</t>
  </si>
  <si>
    <t>3337424626</t>
  </si>
  <si>
    <t>Swan Valley</t>
  </si>
  <si>
    <t>3342618037</t>
  </si>
  <si>
    <t>Swan Valley RS</t>
  </si>
  <si>
    <t>3352750164</t>
  </si>
  <si>
    <t>Sweet Home</t>
  </si>
  <si>
    <t>3342618315</t>
  </si>
  <si>
    <t>Sweet Regulator</t>
  </si>
  <si>
    <t>3337424640</t>
  </si>
  <si>
    <t>Sweetwater</t>
  </si>
  <si>
    <t>3337424649</t>
  </si>
  <si>
    <t>Swift 2</t>
  </si>
  <si>
    <t>3349560000</t>
  </si>
  <si>
    <t>Swiss Mtn</t>
  </si>
  <si>
    <t>3337424673</t>
  </si>
  <si>
    <t>Sycan Compensation Station</t>
  </si>
  <si>
    <t>3349560051</t>
  </si>
  <si>
    <t>Syracuse</t>
  </si>
  <si>
    <t>3349560336</t>
  </si>
  <si>
    <t>T.O.D.</t>
  </si>
  <si>
    <t>3349560335</t>
  </si>
  <si>
    <t>T.O.D. SW.RK.</t>
  </si>
  <si>
    <t>3337430093</t>
  </si>
  <si>
    <t>Tabor</t>
  </si>
  <si>
    <t>3342618243</t>
  </si>
  <si>
    <t>3352750078</t>
  </si>
  <si>
    <t>Tabor-1</t>
  </si>
  <si>
    <t>3337424732</t>
  </si>
  <si>
    <t>Tahkenitch</t>
  </si>
  <si>
    <t>3337428295</t>
  </si>
  <si>
    <t>Takelma</t>
  </si>
  <si>
    <t>3337424742</t>
  </si>
  <si>
    <t>Talbot</t>
  </si>
  <si>
    <t>3352749895</t>
  </si>
  <si>
    <t>Talent</t>
  </si>
  <si>
    <t>3349559731</t>
  </si>
  <si>
    <t>Talmage</t>
  </si>
  <si>
    <t>3337424760</t>
  </si>
  <si>
    <t>Tamarack Energy Partnership</t>
  </si>
  <si>
    <t>3349560146</t>
  </si>
  <si>
    <t>Tanner</t>
  </si>
  <si>
    <t>3342618075</t>
  </si>
  <si>
    <t>3337427075</t>
  </si>
  <si>
    <t>Tap</t>
  </si>
  <si>
    <t>3337427077</t>
  </si>
  <si>
    <t>3337427078</t>
  </si>
  <si>
    <t>3338290372</t>
  </si>
  <si>
    <t>3338290381</t>
  </si>
  <si>
    <t>3338290383</t>
  </si>
  <si>
    <t>3338290452</t>
  </si>
  <si>
    <t>3338290458</t>
  </si>
  <si>
    <t>3338290459</t>
  </si>
  <si>
    <t>3338290467</t>
  </si>
  <si>
    <t>3338290469</t>
  </si>
  <si>
    <t>3338290472</t>
  </si>
  <si>
    <t>3338290475</t>
  </si>
  <si>
    <t>3338290478</t>
  </si>
  <si>
    <t>3338290480</t>
  </si>
  <si>
    <t>3338290485</t>
  </si>
  <si>
    <t>3338290488</t>
  </si>
  <si>
    <t>3338290489</t>
  </si>
  <si>
    <t>3338290492</t>
  </si>
  <si>
    <t>3338290494</t>
  </si>
  <si>
    <t>3338290495</t>
  </si>
  <si>
    <t>3342617953</t>
  </si>
  <si>
    <t>3349559501</t>
  </si>
  <si>
    <t>3349559503</t>
  </si>
  <si>
    <t>3349559506</t>
  </si>
  <si>
    <t>3349559507</t>
  </si>
  <si>
    <t>3349559519</t>
  </si>
  <si>
    <t>3349559520</t>
  </si>
  <si>
    <t>3349559523</t>
  </si>
  <si>
    <t>3349559533</t>
  </si>
  <si>
    <t>3349559537</t>
  </si>
  <si>
    <t>3349559540</t>
  </si>
  <si>
    <t>3349559542</t>
  </si>
  <si>
    <t>3349559545</t>
  </si>
  <si>
    <t>3349559546</t>
  </si>
  <si>
    <t>3349559550</t>
  </si>
  <si>
    <t>3349559552</t>
  </si>
  <si>
    <t>3349559554</t>
  </si>
  <si>
    <t>3349559559</t>
  </si>
  <si>
    <t>3349559562</t>
  </si>
  <si>
    <t>3349559566</t>
  </si>
  <si>
    <t>3349559568</t>
  </si>
  <si>
    <t>3349559569</t>
  </si>
  <si>
    <t>3349559570</t>
  </si>
  <si>
    <t>3349559574</t>
  </si>
  <si>
    <t>3349559575</t>
  </si>
  <si>
    <t>3349559577</t>
  </si>
  <si>
    <t>3349559581</t>
  </si>
  <si>
    <t>3349559582</t>
  </si>
  <si>
    <t>3349559587</t>
  </si>
  <si>
    <t>3349559588</t>
  </si>
  <si>
    <t>3349559591</t>
  </si>
  <si>
    <t>3349559592</t>
  </si>
  <si>
    <t>3349559595</t>
  </si>
  <si>
    <t>3349559596</t>
  </si>
  <si>
    <t>3349559599</t>
  </si>
  <si>
    <t>3349559604</t>
  </si>
  <si>
    <t>3349559607</t>
  </si>
  <si>
    <t>3349559612</t>
  </si>
  <si>
    <t>3349559614</t>
  </si>
  <si>
    <t>3349559615</t>
  </si>
  <si>
    <t>3349559621</t>
  </si>
  <si>
    <t>3349559626</t>
  </si>
  <si>
    <t>3349559627</t>
  </si>
  <si>
    <t>3349559629</t>
  </si>
  <si>
    <t>3349559630</t>
  </si>
  <si>
    <t>3349559631</t>
  </si>
  <si>
    <t>3349559633</t>
  </si>
  <si>
    <t>3349559636</t>
  </si>
  <si>
    <t>3349559642</t>
  </si>
  <si>
    <t>3349559643</t>
  </si>
  <si>
    <t>3349559644</t>
  </si>
  <si>
    <t>3349559645</t>
  </si>
  <si>
    <t>3349559653</t>
  </si>
  <si>
    <t>3349559654</t>
  </si>
  <si>
    <t>3349559655</t>
  </si>
  <si>
    <t>3349559656</t>
  </si>
  <si>
    <t>3349559657</t>
  </si>
  <si>
    <t>3349559660</t>
  </si>
  <si>
    <t>3349559666</t>
  </si>
  <si>
    <t>3349559669</t>
  </si>
  <si>
    <t>3349559670</t>
  </si>
  <si>
    <t>3349559677</t>
  </si>
  <si>
    <t>3349559681</t>
  </si>
  <si>
    <t>3349559685</t>
  </si>
  <si>
    <t>3349559686</t>
  </si>
  <si>
    <t>3349559690</t>
  </si>
  <si>
    <t>3349559691</t>
  </si>
  <si>
    <t>3349559714</t>
  </si>
  <si>
    <t>3349559721</t>
  </si>
  <si>
    <t>3349559722</t>
  </si>
  <si>
    <t>3349559724</t>
  </si>
  <si>
    <t>3349559730</t>
  </si>
  <si>
    <t>3349559732</t>
  </si>
  <si>
    <t>3349559742</t>
  </si>
  <si>
    <t>3349559764</t>
  </si>
  <si>
    <t>3349559769</t>
  </si>
  <si>
    <t>3349559770</t>
  </si>
  <si>
    <t>3349559784</t>
  </si>
  <si>
    <t>3349559785</t>
  </si>
  <si>
    <t>3349559798</t>
  </si>
  <si>
    <t>3349559803</t>
  </si>
  <si>
    <t>3349559806</t>
  </si>
  <si>
    <t>3349559812</t>
  </si>
  <si>
    <t>3349559813</t>
  </si>
  <si>
    <t>3349559814</t>
  </si>
  <si>
    <t>3349559818</t>
  </si>
  <si>
    <t>3349559824</t>
  </si>
  <si>
    <t>3349559826</t>
  </si>
  <si>
    <t>3349559829</t>
  </si>
  <si>
    <t>3349559835</t>
  </si>
  <si>
    <t>3349559836</t>
  </si>
  <si>
    <t>3349559841</t>
  </si>
  <si>
    <t>3349559843</t>
  </si>
  <si>
    <t>3349559844</t>
  </si>
  <si>
    <t>3349559848</t>
  </si>
  <si>
    <t>3349559850</t>
  </si>
  <si>
    <t>3349559853</t>
  </si>
  <si>
    <t>3349559854</t>
  </si>
  <si>
    <t>3349559855</t>
  </si>
  <si>
    <t>3349559859</t>
  </si>
  <si>
    <t>3349559867</t>
  </si>
  <si>
    <t>3349559871</t>
  </si>
  <si>
    <t>3349559872</t>
  </si>
  <si>
    <t>3349559880</t>
  </si>
  <si>
    <t>3349559884</t>
  </si>
  <si>
    <t>3349559888</t>
  </si>
  <si>
    <t>3349559891</t>
  </si>
  <si>
    <t>3349559894</t>
  </si>
  <si>
    <t>3349559895</t>
  </si>
  <si>
    <t>3349559896</t>
  </si>
  <si>
    <t>3349559911</t>
  </si>
  <si>
    <t>3349559912</t>
  </si>
  <si>
    <t>3349559920</t>
  </si>
  <si>
    <t>3349559922</t>
  </si>
  <si>
    <t>3349559925</t>
  </si>
  <si>
    <t>3349559933</t>
  </si>
  <si>
    <t>3349559935</t>
  </si>
  <si>
    <t>3349559938</t>
  </si>
  <si>
    <t>3349559942</t>
  </si>
  <si>
    <t>3349559943</t>
  </si>
  <si>
    <t>3349559944</t>
  </si>
  <si>
    <t>3349559957</t>
  </si>
  <si>
    <t>3349559958</t>
  </si>
  <si>
    <t>3349559959</t>
  </si>
  <si>
    <t>3349559967</t>
  </si>
  <si>
    <t>3349559968</t>
  </si>
  <si>
    <t>3349559994</t>
  </si>
  <si>
    <t>3349559995</t>
  </si>
  <si>
    <t>3349560005</t>
  </si>
  <si>
    <t>3349560006</t>
  </si>
  <si>
    <t>3349560008</t>
  </si>
  <si>
    <t>3349560009</t>
  </si>
  <si>
    <t>3349560014</t>
  </si>
  <si>
    <t>3349560019</t>
  </si>
  <si>
    <t>3349560021</t>
  </si>
  <si>
    <t>3349560022</t>
  </si>
  <si>
    <t>3349560025</t>
  </si>
  <si>
    <t>3349560026</t>
  </si>
  <si>
    <t>3349560027</t>
  </si>
  <si>
    <t>3349560034</t>
  </si>
  <si>
    <t>3349560035</t>
  </si>
  <si>
    <t>3349560043</t>
  </si>
  <si>
    <t>3349560050</t>
  </si>
  <si>
    <t>3349560055</t>
  </si>
  <si>
    <t>3349560068</t>
  </si>
  <si>
    <t>3349560073</t>
  </si>
  <si>
    <t>3349560074</t>
  </si>
  <si>
    <t>3349560086</t>
  </si>
  <si>
    <t>3349560091</t>
  </si>
  <si>
    <t>3349560093</t>
  </si>
  <si>
    <t>3349560095</t>
  </si>
  <si>
    <t>3349560097</t>
  </si>
  <si>
    <t>3349560099</t>
  </si>
  <si>
    <t>3349560101</t>
  </si>
  <si>
    <t>3349560102</t>
  </si>
  <si>
    <t>3349560106</t>
  </si>
  <si>
    <t>3349560108</t>
  </si>
  <si>
    <t>3349560109</t>
  </si>
  <si>
    <t>3349560113</t>
  </si>
  <si>
    <t>3349560116</t>
  </si>
  <si>
    <t>3349560120</t>
  </si>
  <si>
    <t>3349560123</t>
  </si>
  <si>
    <t>3349560124</t>
  </si>
  <si>
    <t>3349560129</t>
  </si>
  <si>
    <t>3349560130</t>
  </si>
  <si>
    <t>3349560133</t>
  </si>
  <si>
    <t>3349560136</t>
  </si>
  <si>
    <t>3349560139</t>
  </si>
  <si>
    <t>3349560144</t>
  </si>
  <si>
    <t>3349560145</t>
  </si>
  <si>
    <t>3349560148</t>
  </si>
  <si>
    <t>3349560151</t>
  </si>
  <si>
    <t>3349560153</t>
  </si>
  <si>
    <t>3349560154</t>
  </si>
  <si>
    <t>3349560156</t>
  </si>
  <si>
    <t>3349560157</t>
  </si>
  <si>
    <t>3349560170</t>
  </si>
  <si>
    <t>3349560172</t>
  </si>
  <si>
    <t>3349560175</t>
  </si>
  <si>
    <t>3349560181</t>
  </si>
  <si>
    <t>3349560183</t>
  </si>
  <si>
    <t>3349560187</t>
  </si>
  <si>
    <t>3349560189</t>
  </si>
  <si>
    <t>3349560197</t>
  </si>
  <si>
    <t>3349560198</t>
  </si>
  <si>
    <t>3349560202</t>
  </si>
  <si>
    <t>3349560203</t>
  </si>
  <si>
    <t>3349560206</t>
  </si>
  <si>
    <t>3349560212</t>
  </si>
  <si>
    <t>3349560215</t>
  </si>
  <si>
    <t>3349560220</t>
  </si>
  <si>
    <t>3349560221</t>
  </si>
  <si>
    <t>3349560224</t>
  </si>
  <si>
    <t>3349560225</t>
  </si>
  <si>
    <t>3349560226</t>
  </si>
  <si>
    <t>3349560232</t>
  </si>
  <si>
    <t>3349560233</t>
  </si>
  <si>
    <t>3349560234</t>
  </si>
  <si>
    <t>3349560242</t>
  </si>
  <si>
    <t>3349560243</t>
  </si>
  <si>
    <t>3349560252</t>
  </si>
  <si>
    <t>3349560257</t>
  </si>
  <si>
    <t>3349560262</t>
  </si>
  <si>
    <t>3349560265</t>
  </si>
  <si>
    <t>3349560266</t>
  </si>
  <si>
    <t>3349560267</t>
  </si>
  <si>
    <t>3349560268</t>
  </si>
  <si>
    <t>3349560269</t>
  </si>
  <si>
    <t>3349560270</t>
  </si>
  <si>
    <t>3349560276</t>
  </si>
  <si>
    <t>3349560279</t>
  </si>
  <si>
    <t>3349560281</t>
  </si>
  <si>
    <t>3349560282</t>
  </si>
  <si>
    <t>3349560283</t>
  </si>
  <si>
    <t>3349560290</t>
  </si>
  <si>
    <t>3349560291</t>
  </si>
  <si>
    <t>3349560297</t>
  </si>
  <si>
    <t>3349560301</t>
  </si>
  <si>
    <t>3349560312</t>
  </si>
  <si>
    <t>3349560313</t>
  </si>
  <si>
    <t>3349560315</t>
  </si>
  <si>
    <t>3349560316</t>
  </si>
  <si>
    <t>3349560324</t>
  </si>
  <si>
    <t>3349560326</t>
  </si>
  <si>
    <t>3349560328</t>
  </si>
  <si>
    <t>3349560332</t>
  </si>
  <si>
    <t>3349560333</t>
  </si>
  <si>
    <t>3349560334</t>
  </si>
  <si>
    <t>3349560339</t>
  </si>
  <si>
    <t>3349560341</t>
  </si>
  <si>
    <t>3349560344</t>
  </si>
  <si>
    <t>3349560346</t>
  </si>
  <si>
    <t>3349560351</t>
  </si>
  <si>
    <t>3349560353</t>
  </si>
  <si>
    <t>3349560355</t>
  </si>
  <si>
    <t>3349560360</t>
  </si>
  <si>
    <t>3349560362</t>
  </si>
  <si>
    <t>3349560366</t>
  </si>
  <si>
    <t>3349560367</t>
  </si>
  <si>
    <t>3349560368</t>
  </si>
  <si>
    <t>3349560370</t>
  </si>
  <si>
    <t>3349560372</t>
  </si>
  <si>
    <t>3349560373</t>
  </si>
  <si>
    <t>3349560374</t>
  </si>
  <si>
    <t>3349560375</t>
  </si>
  <si>
    <t>3349560376</t>
  </si>
  <si>
    <t>3349560377</t>
  </si>
  <si>
    <t>3349560381</t>
  </si>
  <si>
    <t>3349560384</t>
  </si>
  <si>
    <t>3349560385</t>
  </si>
  <si>
    <t>3349560386</t>
  </si>
  <si>
    <t>3349560389</t>
  </si>
  <si>
    <t>3349560390</t>
  </si>
  <si>
    <t>3349560392</t>
  </si>
  <si>
    <t>3349560393</t>
  </si>
  <si>
    <t>3337425494</t>
  </si>
  <si>
    <t>3337426101</t>
  </si>
  <si>
    <t>3337426871</t>
  </si>
  <si>
    <t>3341136826</t>
  </si>
  <si>
    <t>3342618305</t>
  </si>
  <si>
    <t>3342618312</t>
  </si>
  <si>
    <t>3342618387</t>
  </si>
  <si>
    <t>3342618388</t>
  </si>
  <si>
    <t>3342618398</t>
  </si>
  <si>
    <t>3337427527</t>
  </si>
  <si>
    <t>3337427584</t>
  </si>
  <si>
    <t>3337427593</t>
  </si>
  <si>
    <t>3337427712</t>
  </si>
  <si>
    <t>3337427805</t>
  </si>
  <si>
    <t>3337427806</t>
  </si>
  <si>
    <t>3337427824</t>
  </si>
  <si>
    <t>3337427825</t>
  </si>
  <si>
    <t>3337427832</t>
  </si>
  <si>
    <t>3337428074</t>
  </si>
  <si>
    <t>3337428081</t>
  </si>
  <si>
    <t>3337428092</t>
  </si>
  <si>
    <t>3337428105</t>
  </si>
  <si>
    <t>3337428106</t>
  </si>
  <si>
    <t>3337428107</t>
  </si>
  <si>
    <t>3337428116</t>
  </si>
  <si>
    <t>3337428117</t>
  </si>
  <si>
    <t>3337428118</t>
  </si>
  <si>
    <t>3337428119</t>
  </si>
  <si>
    <t>3337428120</t>
  </si>
  <si>
    <t>3337428123</t>
  </si>
  <si>
    <t>3337428124</t>
  </si>
  <si>
    <t>3337428125</t>
  </si>
  <si>
    <t>3337428126</t>
  </si>
  <si>
    <t>3337428127</t>
  </si>
  <si>
    <t>3337428128</t>
  </si>
  <si>
    <t>3337428129</t>
  </si>
  <si>
    <t>3337428151</t>
  </si>
  <si>
    <t>3337428167</t>
  </si>
  <si>
    <t>3337428168</t>
  </si>
  <si>
    <t>3337428169</t>
  </si>
  <si>
    <t>3337428170</t>
  </si>
  <si>
    <t>3337428171</t>
  </si>
  <si>
    <t>3337428173</t>
  </si>
  <si>
    <t>3337428175</t>
  </si>
  <si>
    <t>3337428176</t>
  </si>
  <si>
    <t>3337428177</t>
  </si>
  <si>
    <t>3337428179</t>
  </si>
  <si>
    <t>3337428194</t>
  </si>
  <si>
    <t>3337428214</t>
  </si>
  <si>
    <t>3337428225</t>
  </si>
  <si>
    <t>3337428265</t>
  </si>
  <si>
    <t>3337428266</t>
  </si>
  <si>
    <t>3337428271</t>
  </si>
  <si>
    <t>3337428274</t>
  </si>
  <si>
    <t>3337428282</t>
  </si>
  <si>
    <t>3337428330</t>
  </si>
  <si>
    <t>3337428344</t>
  </si>
  <si>
    <t>3337428353</t>
  </si>
  <si>
    <t>3337428365</t>
  </si>
  <si>
    <t>3337428370</t>
  </si>
  <si>
    <t>3337428380</t>
  </si>
  <si>
    <t>3337428389</t>
  </si>
  <si>
    <t>3337428399</t>
  </si>
  <si>
    <t>3337428440</t>
  </si>
  <si>
    <t>3337428451</t>
  </si>
  <si>
    <t>3337428461</t>
  </si>
  <si>
    <t>3337428470</t>
  </si>
  <si>
    <t>3337428488</t>
  </si>
  <si>
    <t>3337428637</t>
  </si>
  <si>
    <t>3337428711</t>
  </si>
  <si>
    <t>3337426094</t>
  </si>
  <si>
    <t>3337424783</t>
  </si>
  <si>
    <t>3337427309</t>
  </si>
  <si>
    <t>3337427487</t>
  </si>
  <si>
    <t>3337427615</t>
  </si>
  <si>
    <t>3337427626</t>
  </si>
  <si>
    <t>3337427656</t>
  </si>
  <si>
    <t>3337427701</t>
  </si>
  <si>
    <t>3337427706</t>
  </si>
  <si>
    <t>3337427707</t>
  </si>
  <si>
    <t>3337427708</t>
  </si>
  <si>
    <t>3337427709</t>
  </si>
  <si>
    <t>3337427721</t>
  </si>
  <si>
    <t>3337427741</t>
  </si>
  <si>
    <t>3337427742</t>
  </si>
  <si>
    <t>3337427744</t>
  </si>
  <si>
    <t>3337427755</t>
  </si>
  <si>
    <t>3337427786</t>
  </si>
  <si>
    <t>3337427802</t>
  </si>
  <si>
    <t>3337427804</t>
  </si>
  <si>
    <t>3337427807</t>
  </si>
  <si>
    <t>3337427810</t>
  </si>
  <si>
    <t>3337427815</t>
  </si>
  <si>
    <t>3337427816</t>
  </si>
  <si>
    <t>3337427831</t>
  </si>
  <si>
    <t>3337427861</t>
  </si>
  <si>
    <t>3337427863</t>
  </si>
  <si>
    <t>3337427915</t>
  </si>
  <si>
    <t>3337427920</t>
  </si>
  <si>
    <t>3337427970</t>
  </si>
  <si>
    <t>3337427971</t>
  </si>
  <si>
    <t>3337427989</t>
  </si>
  <si>
    <t>within 1 mile</t>
  </si>
  <si>
    <t>3337427996</t>
  </si>
  <si>
    <t>3337428108</t>
  </si>
  <si>
    <t>3337428121</t>
  </si>
  <si>
    <t>3337428122</t>
  </si>
  <si>
    <t>3337428155</t>
  </si>
  <si>
    <t>3337428156</t>
  </si>
  <si>
    <t>3337428207</t>
  </si>
  <si>
    <t>3337428242</t>
  </si>
  <si>
    <t>3337428275</t>
  </si>
  <si>
    <t>3337428287</t>
  </si>
  <si>
    <t>3337428288</t>
  </si>
  <si>
    <t>3337428292</t>
  </si>
  <si>
    <t>3337427901</t>
  </si>
  <si>
    <t>3337427910</t>
  </si>
  <si>
    <t>3352750013</t>
  </si>
  <si>
    <t>3352750028</t>
  </si>
  <si>
    <t>3352750030</t>
  </si>
  <si>
    <t>3352750038</t>
  </si>
  <si>
    <t>3352750039</t>
  </si>
  <si>
    <t>3352750041</t>
  </si>
  <si>
    <t>3352750043</t>
  </si>
  <si>
    <t>3352750054</t>
  </si>
  <si>
    <t>3352750056</t>
  </si>
  <si>
    <t>3352750058</t>
  </si>
  <si>
    <t>3352750059</t>
  </si>
  <si>
    <t>3352750069</t>
  </si>
  <si>
    <t>3352750070</t>
  </si>
  <si>
    <t>3352750072</t>
  </si>
  <si>
    <t>3352750075</t>
  </si>
  <si>
    <t>3352750079</t>
  </si>
  <si>
    <t>3352750083</t>
  </si>
  <si>
    <t>3352750088</t>
  </si>
  <si>
    <t>3352750089</t>
  </si>
  <si>
    <t>3352750091</t>
  </si>
  <si>
    <t>3352750107</t>
  </si>
  <si>
    <t>3352750115</t>
  </si>
  <si>
    <t>3337427446</t>
  </si>
  <si>
    <t>3352750119</t>
  </si>
  <si>
    <t>3352750123</t>
  </si>
  <si>
    <t>3352750125</t>
  </si>
  <si>
    <t>3352750127</t>
  </si>
  <si>
    <t>3352750128</t>
  </si>
  <si>
    <t>3352750131</t>
  </si>
  <si>
    <t>3337428260</t>
  </si>
  <si>
    <t>3337428258</t>
  </si>
  <si>
    <t>3352750146</t>
  </si>
  <si>
    <t>3352750150</t>
  </si>
  <si>
    <t>3352750153</t>
  </si>
  <si>
    <t>3352750154</t>
  </si>
  <si>
    <t>3352750155</t>
  </si>
  <si>
    <t>3352750184</t>
  </si>
  <si>
    <t>3352750188</t>
  </si>
  <si>
    <t>3352750191</t>
  </si>
  <si>
    <t>3352750194</t>
  </si>
  <si>
    <t>3352750196</t>
  </si>
  <si>
    <t>3352750197</t>
  </si>
  <si>
    <t>3337427637</t>
  </si>
  <si>
    <t>3352750214</t>
  </si>
  <si>
    <t>3337424784</t>
  </si>
  <si>
    <t>3352750220</t>
  </si>
  <si>
    <t>3337428112</t>
  </si>
  <si>
    <t>3337427647</t>
  </si>
  <si>
    <t>3352750281</t>
  </si>
  <si>
    <t>3337428234</t>
  </si>
  <si>
    <t>3352750315</t>
  </si>
  <si>
    <t>3342617587</t>
  </si>
  <si>
    <t>3342617593</t>
  </si>
  <si>
    <t>3337426850</t>
  </si>
  <si>
    <t>3342617612</t>
  </si>
  <si>
    <t>3342617770</t>
  </si>
  <si>
    <t>3342617789</t>
  </si>
  <si>
    <t>3342617790</t>
  </si>
  <si>
    <t>3342617792</t>
  </si>
  <si>
    <t>3342617794</t>
  </si>
  <si>
    <t>3342617796</t>
  </si>
  <si>
    <t>3342617805</t>
  </si>
  <si>
    <t>3342617808</t>
  </si>
  <si>
    <t>3342617823</t>
  </si>
  <si>
    <t>3342617829</t>
  </si>
  <si>
    <t>3342617835</t>
  </si>
  <si>
    <t>3342617841</t>
  </si>
  <si>
    <t>3342617844</t>
  </si>
  <si>
    <t>3342617845</t>
  </si>
  <si>
    <t>3337426778</t>
  </si>
  <si>
    <t>3337427229</t>
  </si>
  <si>
    <t>3342617878</t>
  </si>
  <si>
    <t>3342617889</t>
  </si>
  <si>
    <t>3342617898</t>
  </si>
  <si>
    <t>3342617917</t>
  </si>
  <si>
    <t>3342617923</t>
  </si>
  <si>
    <t>3342617927</t>
  </si>
  <si>
    <t>3337426868</t>
  </si>
  <si>
    <t>3337426940</t>
  </si>
  <si>
    <t>3337426941</t>
  </si>
  <si>
    <t>3337427230</t>
  </si>
  <si>
    <t>3342617934</t>
  </si>
  <si>
    <t>3342617942</t>
  </si>
  <si>
    <t>3342617944</t>
  </si>
  <si>
    <t>3337427244</t>
  </si>
  <si>
    <t>3342617955</t>
  </si>
  <si>
    <t>3342617963</t>
  </si>
  <si>
    <t>3342617964</t>
  </si>
  <si>
    <t>3337427242</t>
  </si>
  <si>
    <t>3342617984</t>
  </si>
  <si>
    <t>3342617989</t>
  </si>
  <si>
    <t>3342617999</t>
  </si>
  <si>
    <t>3342618002</t>
  </si>
  <si>
    <t>3342618008</t>
  </si>
  <si>
    <t>3342618011</t>
  </si>
  <si>
    <t>3342618012</t>
  </si>
  <si>
    <t>3342618022</t>
  </si>
  <si>
    <t>3349559946</t>
  </si>
  <si>
    <t>3337426837</t>
  </si>
  <si>
    <t>3342618038</t>
  </si>
  <si>
    <t>3342618039</t>
  </si>
  <si>
    <t>3342618043</t>
  </si>
  <si>
    <t>3342618044</t>
  </si>
  <si>
    <t>3342618046</t>
  </si>
  <si>
    <t>3342618048</t>
  </si>
  <si>
    <t>3342618049</t>
  </si>
  <si>
    <t>3342618051</t>
  </si>
  <si>
    <t>3342618054</t>
  </si>
  <si>
    <t>3342618065</t>
  </si>
  <si>
    <t>3342618067</t>
  </si>
  <si>
    <t>3342618071</t>
  </si>
  <si>
    <t>3342618073</t>
  </si>
  <si>
    <t>3342618074</t>
  </si>
  <si>
    <t>3342618076</t>
  </si>
  <si>
    <t>3342618080</t>
  </si>
  <si>
    <t>3342618082</t>
  </si>
  <si>
    <t>3342618085</t>
  </si>
  <si>
    <t>3342618086</t>
  </si>
  <si>
    <t>3342618090</t>
  </si>
  <si>
    <t>3342618094</t>
  </si>
  <si>
    <t>3342618101</t>
  </si>
  <si>
    <t>3342618106</t>
  </si>
  <si>
    <t>3342618107</t>
  </si>
  <si>
    <t>3342618109</t>
  </si>
  <si>
    <t>3342618110</t>
  </si>
  <si>
    <t>3342618114</t>
  </si>
  <si>
    <t>3342618116</t>
  </si>
  <si>
    <t>3342618117</t>
  </si>
  <si>
    <t>3342618120</t>
  </si>
  <si>
    <t>3342618123</t>
  </si>
  <si>
    <t>3342618131</t>
  </si>
  <si>
    <t>3342618134</t>
  </si>
  <si>
    <t>3342618138</t>
  </si>
  <si>
    <t>3342618145</t>
  </si>
  <si>
    <t>3342618148</t>
  </si>
  <si>
    <t>3342618151</t>
  </si>
  <si>
    <t>3342618153</t>
  </si>
  <si>
    <t>3342618155</t>
  </si>
  <si>
    <t>3342618157</t>
  </si>
  <si>
    <t>3342618160</t>
  </si>
  <si>
    <t>3342618161</t>
  </si>
  <si>
    <t>3342618165</t>
  </si>
  <si>
    <t>3342618166</t>
  </si>
  <si>
    <t>3342618170</t>
  </si>
  <si>
    <t>3342618172</t>
  </si>
  <si>
    <t>3342618175</t>
  </si>
  <si>
    <t>3342618179</t>
  </si>
  <si>
    <t>3342618188</t>
  </si>
  <si>
    <t>3342618195</t>
  </si>
  <si>
    <t>3342618196</t>
  </si>
  <si>
    <t>3342618198</t>
  </si>
  <si>
    <t>3342618200</t>
  </si>
  <si>
    <t>3342618202</t>
  </si>
  <si>
    <t>3342618205</t>
  </si>
  <si>
    <t>3342618206</t>
  </si>
  <si>
    <t>3342618211</t>
  </si>
  <si>
    <t>3342618212</t>
  </si>
  <si>
    <t>3342618214</t>
  </si>
  <si>
    <t>3342618216</t>
  </si>
  <si>
    <t>3342618218</t>
  </si>
  <si>
    <t>3342618229</t>
  </si>
  <si>
    <t>3342618231</t>
  </si>
  <si>
    <t>3342618233</t>
  </si>
  <si>
    <t>3342618237</t>
  </si>
  <si>
    <t>3342618241</t>
  </si>
  <si>
    <t>3342618247</t>
  </si>
  <si>
    <t>3342618248</t>
  </si>
  <si>
    <t>3342618252</t>
  </si>
  <si>
    <t>3342618258</t>
  </si>
  <si>
    <t>3342618259</t>
  </si>
  <si>
    <t>3342618273</t>
  </si>
  <si>
    <t>3342618275</t>
  </si>
  <si>
    <t>3342618292</t>
  </si>
  <si>
    <t>3342618295</t>
  </si>
  <si>
    <t>3342618299</t>
  </si>
  <si>
    <t>3342618309</t>
  </si>
  <si>
    <t>3342618314</t>
  </si>
  <si>
    <t>3342618318</t>
  </si>
  <si>
    <t>3342618320</t>
  </si>
  <si>
    <t>3342618321</t>
  </si>
  <si>
    <t>3342618322</t>
  </si>
  <si>
    <t>3342618323</t>
  </si>
  <si>
    <t>3342618327</t>
  </si>
  <si>
    <t>3342618329</t>
  </si>
  <si>
    <t>3342618336</t>
  </si>
  <si>
    <t>3342618339</t>
  </si>
  <si>
    <t>3342618341</t>
  </si>
  <si>
    <t>3342618342</t>
  </si>
  <si>
    <t>3342618343</t>
  </si>
  <si>
    <t>3342618344</t>
  </si>
  <si>
    <t>3342618349</t>
  </si>
  <si>
    <t>3337408080</t>
  </si>
  <si>
    <t>3337426720</t>
  </si>
  <si>
    <t>3337426817</t>
  </si>
  <si>
    <t>3337426818</t>
  </si>
  <si>
    <t>3337426819</t>
  </si>
  <si>
    <t>3337426820</t>
  </si>
  <si>
    <t>3337426821</t>
  </si>
  <si>
    <t>3337426822</t>
  </si>
  <si>
    <t>3337426829</t>
  </si>
  <si>
    <t>3337426833</t>
  </si>
  <si>
    <t>3337426834</t>
  </si>
  <si>
    <t>3337426835</t>
  </si>
  <si>
    <t>3337426836</t>
  </si>
  <si>
    <t>3342618352</t>
  </si>
  <si>
    <t>3342618356</t>
  </si>
  <si>
    <t>3342618359</t>
  </si>
  <si>
    <t>3342618372</t>
  </si>
  <si>
    <t>3342618374</t>
  </si>
  <si>
    <t>3342618375</t>
  </si>
  <si>
    <t>3342618396</t>
  </si>
  <si>
    <t>3342618401</t>
  </si>
  <si>
    <t>3342618414</t>
  </si>
  <si>
    <t>3342618417</t>
  </si>
  <si>
    <t>3342618422</t>
  </si>
  <si>
    <t>3349560961</t>
  </si>
  <si>
    <t>3337426870</t>
  </si>
  <si>
    <t>3349559861</t>
  </si>
  <si>
    <t>3342618063</t>
  </si>
  <si>
    <t>3353097601</t>
  </si>
  <si>
    <t>3353097625</t>
  </si>
  <si>
    <t>3353097626</t>
  </si>
  <si>
    <t>3353097627</t>
  </si>
  <si>
    <t>3353097629</t>
  </si>
  <si>
    <t>3353097630</t>
  </si>
  <si>
    <t>3353097633</t>
  </si>
  <si>
    <t>3353097637</t>
  </si>
  <si>
    <t>3353097642</t>
  </si>
  <si>
    <t>3353097643</t>
  </si>
  <si>
    <t>3353097645</t>
  </si>
  <si>
    <t>3337426092</t>
  </si>
  <si>
    <t>3337428243</t>
  </si>
  <si>
    <t>3337426080</t>
  </si>
  <si>
    <t>3337426593</t>
  </si>
  <si>
    <t>3337426800</t>
  </si>
  <si>
    <t>3337426813</t>
  </si>
  <si>
    <t>3337426815</t>
  </si>
  <si>
    <t>3337426801</t>
  </si>
  <si>
    <t>3337426802</t>
  </si>
  <si>
    <t>3337426803</t>
  </si>
  <si>
    <t>3337426806</t>
  </si>
  <si>
    <t>3337426807</t>
  </si>
  <si>
    <t>3337426830</t>
  </si>
  <si>
    <t>3337426831</t>
  </si>
  <si>
    <t>3337426865</t>
  </si>
  <si>
    <t>3337426866</t>
  </si>
  <si>
    <t>3342618362</t>
  </si>
  <si>
    <t>3337427753</t>
  </si>
  <si>
    <t>3337426905</t>
  </si>
  <si>
    <t>3337426907</t>
  </si>
  <si>
    <t>3356867390</t>
  </si>
  <si>
    <t>3356867394</t>
  </si>
  <si>
    <t>3356867401</t>
  </si>
  <si>
    <t>3337426264</t>
  </si>
  <si>
    <t>3337426265</t>
  </si>
  <si>
    <t>3337426266</t>
  </si>
  <si>
    <t>3337426267</t>
  </si>
  <si>
    <t>3341136785</t>
  </si>
  <si>
    <t>3341136786</t>
  </si>
  <si>
    <t>3341136787</t>
  </si>
  <si>
    <t>3341136789</t>
  </si>
  <si>
    <t>3341136830</t>
  </si>
  <si>
    <t>3337428606</t>
  </si>
  <si>
    <t>3337428617</t>
  </si>
  <si>
    <t>3342618267</t>
  </si>
  <si>
    <t>3342618265</t>
  </si>
  <si>
    <t>3337427306</t>
  </si>
  <si>
    <t>Tap 156</t>
  </si>
  <si>
    <t>3337427377</t>
  </si>
  <si>
    <t>TAP107</t>
  </si>
  <si>
    <t>3337427387</t>
  </si>
  <si>
    <t>TAP108</t>
  </si>
  <si>
    <t>3337427396</t>
  </si>
  <si>
    <t>TAP109</t>
  </si>
  <si>
    <t>3337427408</t>
  </si>
  <si>
    <t>TAP110</t>
  </si>
  <si>
    <t>3337427667</t>
  </si>
  <si>
    <t>TAP1371</t>
  </si>
  <si>
    <t>3337427690</t>
  </si>
  <si>
    <t>TAP140</t>
  </si>
  <si>
    <t>3337427695</t>
  </si>
  <si>
    <t>TAP141</t>
  </si>
  <si>
    <t>3337427703</t>
  </si>
  <si>
    <t>TAP1423</t>
  </si>
  <si>
    <t>3337427704</t>
  </si>
  <si>
    <t>TAP1424</t>
  </si>
  <si>
    <t>3337427705</t>
  </si>
  <si>
    <t>TAP1425</t>
  </si>
  <si>
    <t>3337427713</t>
  </si>
  <si>
    <t>TAP1433</t>
  </si>
  <si>
    <t>3337427714</t>
  </si>
  <si>
    <t>TAP1437</t>
  </si>
  <si>
    <t>3337427716</t>
  </si>
  <si>
    <t>TAP1439</t>
  </si>
  <si>
    <t>3337427718</t>
  </si>
  <si>
    <t>TAP1440</t>
  </si>
  <si>
    <t>3337427720</t>
  </si>
  <si>
    <t>TAP1445</t>
  </si>
  <si>
    <t>3337427724</t>
  </si>
  <si>
    <t>TAP1449</t>
  </si>
  <si>
    <t>3337427725</t>
  </si>
  <si>
    <t>TAP145</t>
  </si>
  <si>
    <t>3337427726</t>
  </si>
  <si>
    <t>TAP1450</t>
  </si>
  <si>
    <t>3337427727</t>
  </si>
  <si>
    <t>TAP1451</t>
  </si>
  <si>
    <t>3337427728</t>
  </si>
  <si>
    <t>TAP1452</t>
  </si>
  <si>
    <t>3337427730</t>
  </si>
  <si>
    <t>TAP1454</t>
  </si>
  <si>
    <t>3337427731</t>
  </si>
  <si>
    <t>TAP1455</t>
  </si>
  <si>
    <t>3337427732</t>
  </si>
  <si>
    <t>TAP1456</t>
  </si>
  <si>
    <t>3337427733</t>
  </si>
  <si>
    <t>TAP1457</t>
  </si>
  <si>
    <t>3337427737</t>
  </si>
  <si>
    <t>TAP1460</t>
  </si>
  <si>
    <t>3337427738</t>
  </si>
  <si>
    <t>TAP1461</t>
  </si>
  <si>
    <t>3337427739</t>
  </si>
  <si>
    <t>TAP1462</t>
  </si>
  <si>
    <t>3337427740</t>
  </si>
  <si>
    <t>TAP1463</t>
  </si>
  <si>
    <t>3337427745</t>
  </si>
  <si>
    <t>TAP1468</t>
  </si>
  <si>
    <t>3337427748</t>
  </si>
  <si>
    <t>TAP1474</t>
  </si>
  <si>
    <t>3337427751</t>
  </si>
  <si>
    <t>TAP1477</t>
  </si>
  <si>
    <t>3337427785</t>
  </si>
  <si>
    <t>TAP1548</t>
  </si>
  <si>
    <t>3337427787</t>
  </si>
  <si>
    <t>TAP1550</t>
  </si>
  <si>
    <t>3337427811</t>
  </si>
  <si>
    <t>TAP1588</t>
  </si>
  <si>
    <t>3337427812</t>
  </si>
  <si>
    <t>TAP1589</t>
  </si>
  <si>
    <t>3337427814</t>
  </si>
  <si>
    <t>TAP1590</t>
  </si>
  <si>
    <t>3337427817</t>
  </si>
  <si>
    <t>TAP1593</t>
  </si>
  <si>
    <t>3337427818</t>
  </si>
  <si>
    <t>TAP1594</t>
  </si>
  <si>
    <t>3337427819</t>
  </si>
  <si>
    <t>TAP1595</t>
  </si>
  <si>
    <t>3337427820</t>
  </si>
  <si>
    <t>TAP1596</t>
  </si>
  <si>
    <t>3337427821</t>
  </si>
  <si>
    <t>TAP1597</t>
  </si>
  <si>
    <t>3337427822</t>
  </si>
  <si>
    <t>TAP1598</t>
  </si>
  <si>
    <t>3337427823</t>
  </si>
  <si>
    <t>TAP1599</t>
  </si>
  <si>
    <t>3337427826</t>
  </si>
  <si>
    <t>TAP1600</t>
  </si>
  <si>
    <t>3337427827</t>
  </si>
  <si>
    <t>TAP1601</t>
  </si>
  <si>
    <t>3337427828</t>
  </si>
  <si>
    <t>TAP1603</t>
  </si>
  <si>
    <t>3337427829</t>
  </si>
  <si>
    <t>TAP1604</t>
  </si>
  <si>
    <t>3337427830</t>
  </si>
  <si>
    <t>TAP1605</t>
  </si>
  <si>
    <t>3337427851</t>
  </si>
  <si>
    <t>TAP163</t>
  </si>
  <si>
    <t>3337427913</t>
  </si>
  <si>
    <t>TAP1699</t>
  </si>
  <si>
    <t>3337427966</t>
  </si>
  <si>
    <t>TAP1764</t>
  </si>
  <si>
    <t>3337427968</t>
  </si>
  <si>
    <t>TAP1766</t>
  </si>
  <si>
    <t>3337427969</t>
  </si>
  <si>
    <t>TAP1767</t>
  </si>
  <si>
    <t>3337427973</t>
  </si>
  <si>
    <t>TAP1771</t>
  </si>
  <si>
    <t>3337427974</t>
  </si>
  <si>
    <t>TAP1772</t>
  </si>
  <si>
    <t>3337427983</t>
  </si>
  <si>
    <t>TAP1798</t>
  </si>
  <si>
    <t>3337427990</t>
  </si>
  <si>
    <t>TAP1806</t>
  </si>
  <si>
    <t>3337427991</t>
  </si>
  <si>
    <t>TAP1807</t>
  </si>
  <si>
    <t>3337427992</t>
  </si>
  <si>
    <t>TAP1808</t>
  </si>
  <si>
    <t>3337427993</t>
  </si>
  <si>
    <t>TAP1809</t>
  </si>
  <si>
    <t>3337427994</t>
  </si>
  <si>
    <t>TAP1810</t>
  </si>
  <si>
    <t>3337427995</t>
  </si>
  <si>
    <t>TAP1811</t>
  </si>
  <si>
    <t>3337428047</t>
  </si>
  <si>
    <t>TAP25</t>
  </si>
  <si>
    <t>3337428051</t>
  </si>
  <si>
    <t>TAP26</t>
  </si>
  <si>
    <t>3337428109</t>
  </si>
  <si>
    <t>TAP339</t>
  </si>
  <si>
    <t>3337428113</t>
  </si>
  <si>
    <t>TAP342</t>
  </si>
  <si>
    <t>3337428114</t>
  </si>
  <si>
    <t>TAP343</t>
  </si>
  <si>
    <t>3337428130</t>
  </si>
  <si>
    <t>TAP359</t>
  </si>
  <si>
    <t>3337428132</t>
  </si>
  <si>
    <t>TAP360</t>
  </si>
  <si>
    <t>3337428135</t>
  </si>
  <si>
    <t>TAP364</t>
  </si>
  <si>
    <t>3337428136</t>
  </si>
  <si>
    <t>TAP365</t>
  </si>
  <si>
    <t>3337428137</t>
  </si>
  <si>
    <t>TAP366</t>
  </si>
  <si>
    <t>3337428138</t>
  </si>
  <si>
    <t>TAP367</t>
  </si>
  <si>
    <t>3337428139</t>
  </si>
  <si>
    <t>TAP368</t>
  </si>
  <si>
    <t>3337428140</t>
  </si>
  <si>
    <t>TAP369</t>
  </si>
  <si>
    <t>3337428142</t>
  </si>
  <si>
    <t>TAP370</t>
  </si>
  <si>
    <t>3337428143</t>
  </si>
  <si>
    <t>TAP371</t>
  </si>
  <si>
    <t>3337428144</t>
  </si>
  <si>
    <t>TAP372</t>
  </si>
  <si>
    <t>3337428145</t>
  </si>
  <si>
    <t>TAP373</t>
  </si>
  <si>
    <t>3337428146</t>
  </si>
  <si>
    <t>TAP374</t>
  </si>
  <si>
    <t>3337428147</t>
  </si>
  <si>
    <t>TAP376</t>
  </si>
  <si>
    <t>3337428148</t>
  </si>
  <si>
    <t>TAP377</t>
  </si>
  <si>
    <t>3337428150</t>
  </si>
  <si>
    <t>TAP379</t>
  </si>
  <si>
    <t>3337428152</t>
  </si>
  <si>
    <t>TAP380</t>
  </si>
  <si>
    <t>3337428154</t>
  </si>
  <si>
    <t>TAP382</t>
  </si>
  <si>
    <t>3337428157</t>
  </si>
  <si>
    <t>TAP387</t>
  </si>
  <si>
    <t>3337428158</t>
  </si>
  <si>
    <t>TAP388</t>
  </si>
  <si>
    <t>3337428161</t>
  </si>
  <si>
    <t>TAP390</t>
  </si>
  <si>
    <t>3337428162</t>
  </si>
  <si>
    <t>TAP391</t>
  </si>
  <si>
    <t>3337428163</t>
  </si>
  <si>
    <t>TAP392</t>
  </si>
  <si>
    <t>3337428164</t>
  </si>
  <si>
    <t>TAP393</t>
  </si>
  <si>
    <t>3337428165</t>
  </si>
  <si>
    <t>TAP394</t>
  </si>
  <si>
    <t>3337428180</t>
  </si>
  <si>
    <t>TAP407</t>
  </si>
  <si>
    <t>3337428181</t>
  </si>
  <si>
    <t>TAP408</t>
  </si>
  <si>
    <t>3337428182</t>
  </si>
  <si>
    <t>TAP409</t>
  </si>
  <si>
    <t>3337428184</t>
  </si>
  <si>
    <t>TAP410</t>
  </si>
  <si>
    <t>3337428185</t>
  </si>
  <si>
    <t>TAP411</t>
  </si>
  <si>
    <t>3337428187</t>
  </si>
  <si>
    <t>TAP413</t>
  </si>
  <si>
    <t>3337428188</t>
  </si>
  <si>
    <t>TAP414</t>
  </si>
  <si>
    <t>3337428189</t>
  </si>
  <si>
    <t>TAP415</t>
  </si>
  <si>
    <t>3337428190</t>
  </si>
  <si>
    <t>TAP416</t>
  </si>
  <si>
    <t>3337428191</t>
  </si>
  <si>
    <t>TAP417</t>
  </si>
  <si>
    <t>3337428192</t>
  </si>
  <si>
    <t>TAP418</t>
  </si>
  <si>
    <t>3337428193</t>
  </si>
  <si>
    <t>TAP419</t>
  </si>
  <si>
    <t>3337428195</t>
  </si>
  <si>
    <t>TAP420</t>
  </si>
  <si>
    <t>3337428196</t>
  </si>
  <si>
    <t>TAP421</t>
  </si>
  <si>
    <t>3337428197</t>
  </si>
  <si>
    <t>TAP422</t>
  </si>
  <si>
    <t>3337428198</t>
  </si>
  <si>
    <t>TAP423</t>
  </si>
  <si>
    <t>3337428199</t>
  </si>
  <si>
    <t>TAP424</t>
  </si>
  <si>
    <t>3337428201</t>
  </si>
  <si>
    <t>TAP426</t>
  </si>
  <si>
    <t>3337428202</t>
  </si>
  <si>
    <t>TAP427</t>
  </si>
  <si>
    <t>3337428203</t>
  </si>
  <si>
    <t>TAP428</t>
  </si>
  <si>
    <t>3337428204</t>
  </si>
  <si>
    <t>TAP429</t>
  </si>
  <si>
    <t>3337428209</t>
  </si>
  <si>
    <t>TAP435</t>
  </si>
  <si>
    <t>3337428210</t>
  </si>
  <si>
    <t>TAP436</t>
  </si>
  <si>
    <t>3337428211</t>
  </si>
  <si>
    <t>TAP437</t>
  </si>
  <si>
    <t>3337428213</t>
  </si>
  <si>
    <t>TAP439</t>
  </si>
  <si>
    <t>3337428215</t>
  </si>
  <si>
    <t>TAP440</t>
  </si>
  <si>
    <t>3337428217</t>
  </si>
  <si>
    <t>TAP442</t>
  </si>
  <si>
    <t>3337428218</t>
  </si>
  <si>
    <t>TAP443</t>
  </si>
  <si>
    <t>3337428219</t>
  </si>
  <si>
    <t>TAP444</t>
  </si>
  <si>
    <t>3337428220</t>
  </si>
  <si>
    <t>TAP445</t>
  </si>
  <si>
    <t>3337428221</t>
  </si>
  <si>
    <t>TAP446</t>
  </si>
  <si>
    <t>3337428222</t>
  </si>
  <si>
    <t>TAP447</t>
  </si>
  <si>
    <t>3337428224</t>
  </si>
  <si>
    <t>TAP449</t>
  </si>
  <si>
    <t>3337428226</t>
  </si>
  <si>
    <t>TAP450</t>
  </si>
  <si>
    <t>3337428227</t>
  </si>
  <si>
    <t>TAP451</t>
  </si>
  <si>
    <t>3337428228</t>
  </si>
  <si>
    <t>TAP452</t>
  </si>
  <si>
    <t>3337428230</t>
  </si>
  <si>
    <t>TAP454</t>
  </si>
  <si>
    <t>3337428235</t>
  </si>
  <si>
    <t>TAP459</t>
  </si>
  <si>
    <t>3337428238</t>
  </si>
  <si>
    <t>TAP461</t>
  </si>
  <si>
    <t>3337428239</t>
  </si>
  <si>
    <t>TAP462</t>
  </si>
  <si>
    <t>3337428240</t>
  </si>
  <si>
    <t>TAP463</t>
  </si>
  <si>
    <t>3337428250</t>
  </si>
  <si>
    <t>TAP476</t>
  </si>
  <si>
    <t>3337428253</t>
  </si>
  <si>
    <t>TAP479</t>
  </si>
  <si>
    <t>3337428289</t>
  </si>
  <si>
    <t>TAP516</t>
  </si>
  <si>
    <t>3337428290</t>
  </si>
  <si>
    <t>TAP517</t>
  </si>
  <si>
    <t>3337428301</t>
  </si>
  <si>
    <t>TAP528</t>
  </si>
  <si>
    <t>3337428307</t>
  </si>
  <si>
    <t>TAP537</t>
  </si>
  <si>
    <t>3337428308</t>
  </si>
  <si>
    <t>TAP538</t>
  </si>
  <si>
    <t>3337428309</t>
  </si>
  <si>
    <t>TAP539</t>
  </si>
  <si>
    <t>3337428312</t>
  </si>
  <si>
    <t>TAP541</t>
  </si>
  <si>
    <t>3337428313</t>
  </si>
  <si>
    <t>TAP542</t>
  </si>
  <si>
    <t>3337428314</t>
  </si>
  <si>
    <t>TAP543</t>
  </si>
  <si>
    <t>3337428315</t>
  </si>
  <si>
    <t>TAP544</t>
  </si>
  <si>
    <t>3337428317</t>
  </si>
  <si>
    <t>TAP546</t>
  </si>
  <si>
    <t>3337428321</t>
  </si>
  <si>
    <t>TAP550</t>
  </si>
  <si>
    <t>3337428323</t>
  </si>
  <si>
    <t>TAP553</t>
  </si>
  <si>
    <t>3337428324</t>
  </si>
  <si>
    <t>TAP554</t>
  </si>
  <si>
    <t>3337428327</t>
  </si>
  <si>
    <t>TAP557</t>
  </si>
  <si>
    <t>3337428328</t>
  </si>
  <si>
    <t>TAP558</t>
  </si>
  <si>
    <t>3337428331</t>
  </si>
  <si>
    <t>TAP560</t>
  </si>
  <si>
    <t>3337428332</t>
  </si>
  <si>
    <t>TAP561</t>
  </si>
  <si>
    <t>3337428368</t>
  </si>
  <si>
    <t>TAP616</t>
  </si>
  <si>
    <t>3337428597</t>
  </si>
  <si>
    <t>TAP86</t>
  </si>
  <si>
    <t>3337428638</t>
  </si>
  <si>
    <t>TAP90</t>
  </si>
  <si>
    <t>3337428658</t>
  </si>
  <si>
    <t>TAP92</t>
  </si>
  <si>
    <t>3337428665</t>
  </si>
  <si>
    <t>TAP926</t>
  </si>
  <si>
    <t>3337428674</t>
  </si>
  <si>
    <t>TAP935</t>
  </si>
  <si>
    <t>3337428689</t>
  </si>
  <si>
    <t>TAP953</t>
  </si>
  <si>
    <t>3337428693</t>
  </si>
  <si>
    <t>TAP958</t>
  </si>
  <si>
    <t>3337428734</t>
  </si>
  <si>
    <t>Targhee</t>
  </si>
  <si>
    <t>3353098148</t>
  </si>
  <si>
    <t>Taunton</t>
  </si>
  <si>
    <t>3349560263</t>
  </si>
  <si>
    <t>Taylor</t>
  </si>
  <si>
    <t>3337428764</t>
  </si>
  <si>
    <t>Taylor Flats</t>
  </si>
  <si>
    <t>3349559603</t>
  </si>
  <si>
    <t>Taylorsville</t>
  </si>
  <si>
    <t>3349560298</t>
  </si>
  <si>
    <t>Taylorsville-1</t>
  </si>
  <si>
    <t>3337428783</t>
  </si>
  <si>
    <t>Teapot</t>
  </si>
  <si>
    <t>3342618056</t>
  </si>
  <si>
    <t>Tecoma</t>
  </si>
  <si>
    <t>3337428803</t>
  </si>
  <si>
    <t>Tekoa</t>
  </si>
  <si>
    <t>3342617924</t>
  </si>
  <si>
    <t>Ten Mile</t>
  </si>
  <si>
    <t>3342617464</t>
  </si>
  <si>
    <t>Tendoy</t>
  </si>
  <si>
    <t>3337428838</t>
  </si>
  <si>
    <t>Tensed</t>
  </si>
  <si>
    <t>3352749901</t>
  </si>
  <si>
    <t>Tenth Street</t>
  </si>
  <si>
    <t>3353097653</t>
  </si>
  <si>
    <t>3342618199</t>
  </si>
  <si>
    <t>Terry</t>
  </si>
  <si>
    <t>3342617777</t>
  </si>
  <si>
    <t>3337428873</t>
  </si>
  <si>
    <t>Teton</t>
  </si>
  <si>
    <t>3342618270</t>
  </si>
  <si>
    <t>Tews</t>
  </si>
  <si>
    <t>3353097595</t>
  </si>
  <si>
    <t>Texaco</t>
  </si>
  <si>
    <t>3349559697</t>
  </si>
  <si>
    <t>Texas Gulf Sulphur</t>
  </si>
  <si>
    <t>3337428910</t>
  </si>
  <si>
    <t>Thayer Drive</t>
  </si>
  <si>
    <t>3337428916</t>
  </si>
  <si>
    <t>The Dalles</t>
  </si>
  <si>
    <t>3337428918</t>
  </si>
  <si>
    <t>The Dalles Ph</t>
  </si>
  <si>
    <t>3349560365</t>
  </si>
  <si>
    <t>Thermoid</t>
  </si>
  <si>
    <t>3337431226</t>
  </si>
  <si>
    <t>Thermopolis</t>
  </si>
  <si>
    <t>3349559952</t>
  </si>
  <si>
    <t>Thiokol</t>
  </si>
  <si>
    <t>3349559953</t>
  </si>
  <si>
    <t>Thiokol Chemical</t>
  </si>
  <si>
    <t>3342618325</t>
  </si>
  <si>
    <t>Third Lift</t>
  </si>
  <si>
    <t>3349559640</t>
  </si>
  <si>
    <t>Third West</t>
  </si>
  <si>
    <t>3349559547</t>
  </si>
  <si>
    <t>Thirteenth South</t>
  </si>
  <si>
    <t>3349559635</t>
  </si>
  <si>
    <t>Thirtieth South</t>
  </si>
  <si>
    <t>3349559923</t>
  </si>
  <si>
    <t>Thistle</t>
  </si>
  <si>
    <t>3342618236</t>
  </si>
  <si>
    <t>Thomas Regulator</t>
  </si>
  <si>
    <t>3349559720</t>
  </si>
  <si>
    <t>Thompson</t>
  </si>
  <si>
    <t>3342618171</t>
  </si>
  <si>
    <t>Thornton</t>
  </si>
  <si>
    <t>3353098143</t>
  </si>
  <si>
    <t>Thorp</t>
  </si>
  <si>
    <t>3337428993</t>
  </si>
  <si>
    <t>Thousand Springs</t>
  </si>
  <si>
    <t>3353097881</t>
  </si>
  <si>
    <t>Thrashers</t>
  </si>
  <si>
    <t>3342618271</t>
  </si>
  <si>
    <t>Three Creek</t>
  </si>
  <si>
    <t>3337429021</t>
  </si>
  <si>
    <t>Tide Flats</t>
  </si>
  <si>
    <t>3352749843</t>
  </si>
  <si>
    <t>Tiller</t>
  </si>
  <si>
    <t>3337429053</t>
  </si>
  <si>
    <t>Timber</t>
  </si>
  <si>
    <t>3349560152</t>
  </si>
  <si>
    <t>Timp</t>
  </si>
  <si>
    <t>3349560327</t>
  </si>
  <si>
    <t>Timpie</t>
  </si>
  <si>
    <t>3352750024</t>
  </si>
  <si>
    <t>Tocker</t>
  </si>
  <si>
    <t>3342617956</t>
  </si>
  <si>
    <t>Toko</t>
  </si>
  <si>
    <t>3337429118</t>
  </si>
  <si>
    <t>Toledo</t>
  </si>
  <si>
    <t>3352749890</t>
  </si>
  <si>
    <t>Tolo</t>
  </si>
  <si>
    <t>3338290461</t>
  </si>
  <si>
    <t>Tolstoy</t>
  </si>
  <si>
    <t>3341136825</t>
  </si>
  <si>
    <t>Tom Creek</t>
  </si>
  <si>
    <t>3337429139</t>
  </si>
  <si>
    <t>Tonasket</t>
  </si>
  <si>
    <t>3337429146</t>
  </si>
  <si>
    <t>Tooele</t>
  </si>
  <si>
    <t>3342618402</t>
  </si>
  <si>
    <t>Toponis</t>
  </si>
  <si>
    <t>3349560289</t>
  </si>
  <si>
    <t>Tower Loadout</t>
  </si>
  <si>
    <t>3352749884</t>
  </si>
  <si>
    <t>Trail</t>
  </si>
  <si>
    <t>3349560067</t>
  </si>
  <si>
    <t>Trail Mtn</t>
  </si>
  <si>
    <t>3337429238</t>
  </si>
  <si>
    <t>Trask River</t>
  </si>
  <si>
    <t>3337429244</t>
  </si>
  <si>
    <t>Treasureton</t>
  </si>
  <si>
    <t>3337429247</t>
  </si>
  <si>
    <t>Trego</t>
  </si>
  <si>
    <t>3349560141</t>
  </si>
  <si>
    <t>Trojan</t>
  </si>
  <si>
    <t>3342617588</t>
  </si>
  <si>
    <t>Trout Creek</t>
  </si>
  <si>
    <t>3337429329</t>
  </si>
  <si>
    <t>Troy</t>
  </si>
  <si>
    <t>3341136824</t>
  </si>
  <si>
    <t>Tulelake</t>
  </si>
  <si>
    <t>3337429371</t>
  </si>
  <si>
    <t>Tumble Creek</t>
  </si>
  <si>
    <t>3341136823</t>
  </si>
  <si>
    <t>Tunnel</t>
  </si>
  <si>
    <t>3349559869</t>
  </si>
  <si>
    <t>Turkey Growers Inc</t>
  </si>
  <si>
    <t>3337428558</t>
  </si>
  <si>
    <t>Turkey Hill</t>
  </si>
  <si>
    <t>3337429434</t>
  </si>
  <si>
    <t>Twin Falls</t>
  </si>
  <si>
    <t>3337429435</t>
  </si>
  <si>
    <t>Twin Falls (IDPC)</t>
  </si>
  <si>
    <t>3342618077</t>
  </si>
  <si>
    <t>Twin Lakes</t>
  </si>
  <si>
    <t>3337429454</t>
  </si>
  <si>
    <t>Two Mile Road</t>
  </si>
  <si>
    <t>3349559931</t>
  </si>
  <si>
    <t>U.S. Fuel</t>
  </si>
  <si>
    <t>3349559809</t>
  </si>
  <si>
    <t>U.S. Gypsum</t>
  </si>
  <si>
    <t>3349560075</t>
  </si>
  <si>
    <t>U.S.P.C.I.</t>
  </si>
  <si>
    <t>3342618184</t>
  </si>
  <si>
    <t>Ucon</t>
  </si>
  <si>
    <t>3337431215</t>
  </si>
  <si>
    <t>Ucross</t>
  </si>
  <si>
    <t>3349559728</t>
  </si>
  <si>
    <t>Uintah</t>
  </si>
  <si>
    <t>3349560186</t>
  </si>
  <si>
    <t>Uintah Pump</t>
  </si>
  <si>
    <t>3352749984</t>
  </si>
  <si>
    <t>Ukiah</t>
  </si>
  <si>
    <t>3342617773</t>
  </si>
  <si>
    <t>Ulmer</t>
  </si>
  <si>
    <t>3337427757</t>
  </si>
  <si>
    <t>Umapine</t>
  </si>
  <si>
    <t>3352749986</t>
  </si>
  <si>
    <t>Umatilla</t>
  </si>
  <si>
    <t>3337429509</t>
  </si>
  <si>
    <t>Underwood</t>
  </si>
  <si>
    <t>3349559518</t>
  </si>
  <si>
    <t>Union</t>
  </si>
  <si>
    <t>3337429516</t>
  </si>
  <si>
    <t>3349560094</t>
  </si>
  <si>
    <t>Union Carbide</t>
  </si>
  <si>
    <t>3349560185</t>
  </si>
  <si>
    <t>Unita</t>
  </si>
  <si>
    <t>3352750255</t>
  </si>
  <si>
    <t>Unity</t>
  </si>
  <si>
    <t>3337429552</t>
  </si>
  <si>
    <t>3337429558</t>
  </si>
  <si>
    <t>3349559539</t>
  </si>
  <si>
    <t>3342618354</t>
  </si>
  <si>
    <t>Unknown</t>
  </si>
  <si>
    <t>3337410480</t>
  </si>
  <si>
    <t>3349559993</t>
  </si>
  <si>
    <t>3352750304</t>
  </si>
  <si>
    <t>3349559804</t>
  </si>
  <si>
    <t>3353097600</t>
  </si>
  <si>
    <t>3353097641</t>
  </si>
  <si>
    <t>3337414913</t>
  </si>
  <si>
    <t>3342618181</t>
  </si>
  <si>
    <t>3337428719</t>
  </si>
  <si>
    <t>3352750328</t>
  </si>
  <si>
    <t>3352750021</t>
  </si>
  <si>
    <t>3349559735</t>
  </si>
  <si>
    <t>3337428845</t>
  </si>
  <si>
    <t>3342618347</t>
  </si>
  <si>
    <t>3337431167</t>
  </si>
  <si>
    <t>3337431168</t>
  </si>
  <si>
    <t>3337431170</t>
  </si>
  <si>
    <t>3337431191</t>
  </si>
  <si>
    <t>3338155033</t>
  </si>
  <si>
    <t>3338155036</t>
  </si>
  <si>
    <t>3338155037</t>
  </si>
  <si>
    <t>3338155038</t>
  </si>
  <si>
    <t>3338290371</t>
  </si>
  <si>
    <t>3338290374</t>
  </si>
  <si>
    <t>3338290382</t>
  </si>
  <si>
    <t>3338290384</t>
  </si>
  <si>
    <t>3338290385</t>
  </si>
  <si>
    <t>3338290450</t>
  </si>
  <si>
    <t>3338290451</t>
  </si>
  <si>
    <t>3338290453</t>
  </si>
  <si>
    <t>3338290454</t>
  </si>
  <si>
    <t>3338290455</t>
  </si>
  <si>
    <t>3338290456</t>
  </si>
  <si>
    <t>3338290457</t>
  </si>
  <si>
    <t>3338290460</t>
  </si>
  <si>
    <t>3338290462</t>
  </si>
  <si>
    <t>3338290463</t>
  </si>
  <si>
    <t>3338290464</t>
  </si>
  <si>
    <t>3338290466</t>
  </si>
  <si>
    <t>3338290470</t>
  </si>
  <si>
    <t>3338290471</t>
  </si>
  <si>
    <t>3338290476</t>
  </si>
  <si>
    <t>3338290477</t>
  </si>
  <si>
    <t>3338290481</t>
  </si>
  <si>
    <t>3338290482</t>
  </si>
  <si>
    <t>3338290486</t>
  </si>
  <si>
    <t>3338290490</t>
  </si>
  <si>
    <t>3338290493</t>
  </si>
  <si>
    <t>3349559521</t>
  </si>
  <si>
    <t>3349559532</t>
  </si>
  <si>
    <t>3349559572</t>
  </si>
  <si>
    <t>3349559616</t>
  </si>
  <si>
    <t>3349559667</t>
  </si>
  <si>
    <t>3349559668</t>
  </si>
  <si>
    <t>3349560001</t>
  </si>
  <si>
    <t>3349560033</t>
  </si>
  <si>
    <t>3349560149</t>
  </si>
  <si>
    <t>3349560222</t>
  </si>
  <si>
    <t>3349560227</t>
  </si>
  <si>
    <t>3349560264</t>
  </si>
  <si>
    <t>3349560320</t>
  </si>
  <si>
    <t>3349560382</t>
  </si>
  <si>
    <t>3337427316</t>
  </si>
  <si>
    <t>3337430094</t>
  </si>
  <si>
    <t>3337430104</t>
  </si>
  <si>
    <t>3337430123</t>
  </si>
  <si>
    <t>3352750068</t>
  </si>
  <si>
    <t>3352750103</t>
  </si>
  <si>
    <t>3352750109</t>
  </si>
  <si>
    <t>3352750111</t>
  </si>
  <si>
    <t>3352750113</t>
  </si>
  <si>
    <t>3352750121</t>
  </si>
  <si>
    <t>3352750122</t>
  </si>
  <si>
    <t>3352750132</t>
  </si>
  <si>
    <t>3352750136</t>
  </si>
  <si>
    <t>3352750148</t>
  </si>
  <si>
    <t>3352750157</t>
  </si>
  <si>
    <t>3352750158</t>
  </si>
  <si>
    <t>3352750160</t>
  </si>
  <si>
    <t>3352750161</t>
  </si>
  <si>
    <t>3352750162</t>
  </si>
  <si>
    <t>3352750178</t>
  </si>
  <si>
    <t>3352750189</t>
  </si>
  <si>
    <t>3352750190</t>
  </si>
  <si>
    <t>3352750193</t>
  </si>
  <si>
    <t>3352750268</t>
  </si>
  <si>
    <t>3352750269</t>
  </si>
  <si>
    <t>3352750271</t>
  </si>
  <si>
    <t>3352750274</t>
  </si>
  <si>
    <t>3352750276</t>
  </si>
  <si>
    <t>3352750277</t>
  </si>
  <si>
    <t>3352750278</t>
  </si>
  <si>
    <t>3352750279</t>
  </si>
  <si>
    <t>3352750280</t>
  </si>
  <si>
    <t>3352750289</t>
  </si>
  <si>
    <t>3352750290</t>
  </si>
  <si>
    <t>3352750291</t>
  </si>
  <si>
    <t>3352750292</t>
  </si>
  <si>
    <t>3352750294</t>
  </si>
  <si>
    <t>3352750295</t>
  </si>
  <si>
    <t>3352750296</t>
  </si>
  <si>
    <t>3352750305</t>
  </si>
  <si>
    <t>3352750310</t>
  </si>
  <si>
    <t>3352750311</t>
  </si>
  <si>
    <t>3352750314</t>
  </si>
  <si>
    <t>3352750322</t>
  </si>
  <si>
    <t>3352750323</t>
  </si>
  <si>
    <t>3352750324</t>
  </si>
  <si>
    <t>3352750325</t>
  </si>
  <si>
    <t>3352750326</t>
  </si>
  <si>
    <t>3342617769</t>
  </si>
  <si>
    <t>3342617771</t>
  </si>
  <si>
    <t>3342617779</t>
  </si>
  <si>
    <t>3342617784</t>
  </si>
  <si>
    <t>3342617785</t>
  </si>
  <si>
    <t>3342617791</t>
  </si>
  <si>
    <t>3342617793</t>
  </si>
  <si>
    <t>3342617795</t>
  </si>
  <si>
    <t>3342617797</t>
  </si>
  <si>
    <t>3342617798</t>
  </si>
  <si>
    <t>3342617799</t>
  </si>
  <si>
    <t>3342617806</t>
  </si>
  <si>
    <t>3342617809</t>
  </si>
  <si>
    <t>3342617811</t>
  </si>
  <si>
    <t>3342617813</t>
  </si>
  <si>
    <t>3342617814</t>
  </si>
  <si>
    <t>3342617818</t>
  </si>
  <si>
    <t>3342617825</t>
  </si>
  <si>
    <t>3342617831</t>
  </si>
  <si>
    <t>3342617833</t>
  </si>
  <si>
    <t>3342617834</t>
  </si>
  <si>
    <t>3342617837</t>
  </si>
  <si>
    <t>3342617847</t>
  </si>
  <si>
    <t>3342617848</t>
  </si>
  <si>
    <t>3342617890</t>
  </si>
  <si>
    <t>3342617918</t>
  </si>
  <si>
    <t>3337431220</t>
  </si>
  <si>
    <t>3342617935</t>
  </si>
  <si>
    <t>3342617991</t>
  </si>
  <si>
    <t>3342618185</t>
  </si>
  <si>
    <t>3342618222</t>
  </si>
  <si>
    <t>3342618278</t>
  </si>
  <si>
    <t>3342618328</t>
  </si>
  <si>
    <t>3342618332</t>
  </si>
  <si>
    <t>3342618412</t>
  </si>
  <si>
    <t>3342618413</t>
  </si>
  <si>
    <t>3352750342</t>
  </si>
  <si>
    <t>3352750347</t>
  </si>
  <si>
    <t>3352750350</t>
  </si>
  <si>
    <t>3337430121</t>
  </si>
  <si>
    <t>3353097508</t>
  </si>
  <si>
    <t>3353097509</t>
  </si>
  <si>
    <t>3353097522</t>
  </si>
  <si>
    <t>3353097526</t>
  </si>
  <si>
    <t>3353097582</t>
  </si>
  <si>
    <t>3353097596</t>
  </si>
  <si>
    <t>3353097599</t>
  </si>
  <si>
    <t>3353097602</t>
  </si>
  <si>
    <t>3353097616</t>
  </si>
  <si>
    <t>3353097621</t>
  </si>
  <si>
    <t>3353097644</t>
  </si>
  <si>
    <t>3353097659</t>
  </si>
  <si>
    <t>3353097661</t>
  </si>
  <si>
    <t>3353097662</t>
  </si>
  <si>
    <t>3353097671</t>
  </si>
  <si>
    <t>3353097672</t>
  </si>
  <si>
    <t>3353097682</t>
  </si>
  <si>
    <t>3353097690</t>
  </si>
  <si>
    <t>3353097707</t>
  </si>
  <si>
    <t>3353097714</t>
  </si>
  <si>
    <t>3353097720</t>
  </si>
  <si>
    <t>3353097725</t>
  </si>
  <si>
    <t>Clark County R.E.M.C.</t>
  </si>
  <si>
    <t>3353097739</t>
  </si>
  <si>
    <t>3353097745</t>
  </si>
  <si>
    <t>PUD No. 1 of Clallam County</t>
  </si>
  <si>
    <t>3353097748</t>
  </si>
  <si>
    <t>3353097749</t>
  </si>
  <si>
    <t>3353097752</t>
  </si>
  <si>
    <t>3353097753</t>
  </si>
  <si>
    <t>3353097758</t>
  </si>
  <si>
    <t>3353097761</t>
  </si>
  <si>
    <t>3353097772</t>
  </si>
  <si>
    <t>3353097773</t>
  </si>
  <si>
    <t>3353097788</t>
  </si>
  <si>
    <t>3353097796</t>
  </si>
  <si>
    <t>3353097797</t>
  </si>
  <si>
    <t>3353097800</t>
  </si>
  <si>
    <t>3353097801</t>
  </si>
  <si>
    <t>3353097824</t>
  </si>
  <si>
    <t>3353097837</t>
  </si>
  <si>
    <t>3353097839</t>
  </si>
  <si>
    <t>3353097857</t>
  </si>
  <si>
    <t>3353097867</t>
  </si>
  <si>
    <t>3353097868</t>
  </si>
  <si>
    <t>3353097879</t>
  </si>
  <si>
    <t>3353097880</t>
  </si>
  <si>
    <t>3353097885</t>
  </si>
  <si>
    <t>3353097886</t>
  </si>
  <si>
    <t>3353097896</t>
  </si>
  <si>
    <t>3353097897</t>
  </si>
  <si>
    <t>3353097898</t>
  </si>
  <si>
    <t>3353097904</t>
  </si>
  <si>
    <t>3353097908</t>
  </si>
  <si>
    <t>3353097912</t>
  </si>
  <si>
    <t>3353097917</t>
  </si>
  <si>
    <t>3353097918</t>
  </si>
  <si>
    <t>3353097919</t>
  </si>
  <si>
    <t>3353097937</t>
  </si>
  <si>
    <t>PUD No. 1 of Grays Harbor County</t>
  </si>
  <si>
    <t>3353097970</t>
  </si>
  <si>
    <t>3353097979</t>
  </si>
  <si>
    <t>3353097987</t>
  </si>
  <si>
    <t>3353097997</t>
  </si>
  <si>
    <t>3353098163</t>
  </si>
  <si>
    <t>3353098164</t>
  </si>
  <si>
    <t>3337427719</t>
  </si>
  <si>
    <t>3337426908</t>
  </si>
  <si>
    <t>3356867399</t>
  </si>
  <si>
    <t>3349559990</t>
  </si>
  <si>
    <t>3352750201</t>
  </si>
  <si>
    <t>3352749987</t>
  </si>
  <si>
    <t>3352750331</t>
  </si>
  <si>
    <t>3341136912</t>
  </si>
  <si>
    <t>3349560066</t>
  </si>
  <si>
    <t>Unocal</t>
  </si>
  <si>
    <t>3337431358</t>
  </si>
  <si>
    <t>Upalco</t>
  </si>
  <si>
    <t>3337431373</t>
  </si>
  <si>
    <t>Upper Malad</t>
  </si>
  <si>
    <t>3337431381</t>
  </si>
  <si>
    <t>Upper Salmon Falls B</t>
  </si>
  <si>
    <t>3349559563</t>
  </si>
  <si>
    <t>Uprr</t>
  </si>
  <si>
    <t>3337428261</t>
  </si>
  <si>
    <t>Urban</t>
  </si>
  <si>
    <t>3349560354</t>
  </si>
  <si>
    <t>URCF</t>
  </si>
  <si>
    <t>3349559839</t>
  </si>
  <si>
    <t>Us Steel</t>
  </si>
  <si>
    <t>3349560241</t>
  </si>
  <si>
    <t>Usbr Pump</t>
  </si>
  <si>
    <t>3337431573</t>
  </si>
  <si>
    <t>User Vernal</t>
  </si>
  <si>
    <t>3337431401</t>
  </si>
  <si>
    <t>Usk</t>
  </si>
  <si>
    <t>3342618284</t>
  </si>
  <si>
    <t>Ustick</t>
  </si>
  <si>
    <t>3349559586</t>
  </si>
  <si>
    <t>Ut. State Prison</t>
  </si>
  <si>
    <t>3349560071</t>
  </si>
  <si>
    <t>Utah Fuel</t>
  </si>
  <si>
    <t>3349559687</t>
  </si>
  <si>
    <t>Ute</t>
  </si>
  <si>
    <t>3349560007</t>
  </si>
  <si>
    <t>Utelite</t>
  </si>
  <si>
    <t>3352749826</t>
  </si>
  <si>
    <t>Vale</t>
  </si>
  <si>
    <t>3337431440</t>
  </si>
  <si>
    <t>Valhalla</t>
  </si>
  <si>
    <t>3342618053</t>
  </si>
  <si>
    <t>Valley</t>
  </si>
  <si>
    <t>3342618190</t>
  </si>
  <si>
    <t>3337431454</t>
  </si>
  <si>
    <t>3349559915</t>
  </si>
  <si>
    <t>Valley Camp</t>
  </si>
  <si>
    <t>3349559594</t>
  </si>
  <si>
    <t>Valley Ctr</t>
  </si>
  <si>
    <t>3337431503</t>
  </si>
  <si>
    <t>Vancouver Shipyard</t>
  </si>
  <si>
    <t>3337431557</t>
  </si>
  <si>
    <t>Vera</t>
  </si>
  <si>
    <t>3349560062</t>
  </si>
  <si>
    <t>Vernal</t>
  </si>
  <si>
    <t>3349559726</t>
  </si>
  <si>
    <t>3349559750</t>
  </si>
  <si>
    <t>Veyo</t>
  </si>
  <si>
    <t>3349559877</t>
  </si>
  <si>
    <t>Vickers</t>
  </si>
  <si>
    <t>3337431632</t>
  </si>
  <si>
    <t>Viewland</t>
  </si>
  <si>
    <t>3352749920</t>
  </si>
  <si>
    <t>Village Green</t>
  </si>
  <si>
    <t>3352749892</t>
  </si>
  <si>
    <t>Villas Road</t>
  </si>
  <si>
    <t>3349560162</t>
  </si>
  <si>
    <t>Vineyard</t>
  </si>
  <si>
    <t>3349559983</t>
  </si>
  <si>
    <t>Vuleraf</t>
  </si>
  <si>
    <t>3352749815</t>
  </si>
  <si>
    <t>W John Day</t>
  </si>
  <si>
    <t>3342617943</t>
  </si>
  <si>
    <t>W. Casper</t>
  </si>
  <si>
    <t>3342617925</t>
  </si>
  <si>
    <t>W. Spider</t>
  </si>
  <si>
    <t>3337431794</t>
  </si>
  <si>
    <t>Wagner Lake</t>
  </si>
  <si>
    <t>3337431797</t>
  </si>
  <si>
    <t>Wahluke (GP)</t>
  </si>
  <si>
    <t>3337431809</t>
  </si>
  <si>
    <t>Waitsburg</t>
  </si>
  <si>
    <t>3337431817</t>
  </si>
  <si>
    <t>Walcott</t>
  </si>
  <si>
    <t>3337431830</t>
  </si>
  <si>
    <t>Walker Bryan</t>
  </si>
  <si>
    <t>3337431836</t>
  </si>
  <si>
    <t>Walla Walla</t>
  </si>
  <si>
    <t>3337427717</t>
  </si>
  <si>
    <t>3337431840</t>
  </si>
  <si>
    <t>Wallace</t>
  </si>
  <si>
    <t>3352749975</t>
  </si>
  <si>
    <t>Wallowa</t>
  </si>
  <si>
    <t>3349559992</t>
  </si>
  <si>
    <t>Wallsburg</t>
  </si>
  <si>
    <t>3337427736</t>
  </si>
  <si>
    <t>Wallula</t>
  </si>
  <si>
    <t>3337431848</t>
  </si>
  <si>
    <t>3337431854</t>
  </si>
  <si>
    <t>Walnut City</t>
  </si>
  <si>
    <t>3337431876</t>
  </si>
  <si>
    <t>Walton</t>
  </si>
  <si>
    <t>3349560012</t>
  </si>
  <si>
    <t>Wanship Power Plant</t>
  </si>
  <si>
    <t>3337431911</t>
  </si>
  <si>
    <t>Warden</t>
  </si>
  <si>
    <t>3342618307</t>
  </si>
  <si>
    <t>Ware</t>
  </si>
  <si>
    <t>3342618373</t>
  </si>
  <si>
    <t>Warm Lake</t>
  </si>
  <si>
    <t>3337431219</t>
  </si>
  <si>
    <t>Warm Spring</t>
  </si>
  <si>
    <t>3337431926</t>
  </si>
  <si>
    <t>Warner</t>
  </si>
  <si>
    <t>3349560200</t>
  </si>
  <si>
    <t>Warren</t>
  </si>
  <si>
    <t>3337431934</t>
  </si>
  <si>
    <t>3352750151</t>
  </si>
  <si>
    <t>Warrenton</t>
  </si>
  <si>
    <t>3349560127</t>
  </si>
  <si>
    <t>Wasatch</t>
  </si>
  <si>
    <t>3349559999</t>
  </si>
  <si>
    <t>3349559556</t>
  </si>
  <si>
    <t>Wasatch Spring</t>
  </si>
  <si>
    <t>3349559842</t>
  </si>
  <si>
    <t>Wash</t>
  </si>
  <si>
    <t>3349559746</t>
  </si>
  <si>
    <t>3342618118</t>
  </si>
  <si>
    <t>3342617962</t>
  </si>
  <si>
    <t>Water Wells</t>
  </si>
  <si>
    <t>3353097647</t>
  </si>
  <si>
    <t>Waterfront</t>
  </si>
  <si>
    <t>3337432057</t>
  </si>
  <si>
    <t>Wauna</t>
  </si>
  <si>
    <t>3337432067</t>
  </si>
  <si>
    <t>Wautoma</t>
  </si>
  <si>
    <t>3349560052</t>
  </si>
  <si>
    <t>Weber</t>
  </si>
  <si>
    <t>3349560191</t>
  </si>
  <si>
    <t>Weber Basin Pump</t>
  </si>
  <si>
    <t>3349560207</t>
  </si>
  <si>
    <t>Weber Central Sewer</t>
  </si>
  <si>
    <t>3337426906</t>
  </si>
  <si>
    <t>Weber City</t>
  </si>
  <si>
    <t>3349560272</t>
  </si>
  <si>
    <t>Weber Well #1</t>
  </si>
  <si>
    <t>3349560273</t>
  </si>
  <si>
    <t>Weber Well #2</t>
  </si>
  <si>
    <t>3349560271</t>
  </si>
  <si>
    <t>Weber Well #3</t>
  </si>
  <si>
    <t>3342618162</t>
  </si>
  <si>
    <t>Webster</t>
  </si>
  <si>
    <t>3337432129</t>
  </si>
  <si>
    <t>3349559752</t>
  </si>
  <si>
    <t>Wecco</t>
  </si>
  <si>
    <t>3337432139</t>
  </si>
  <si>
    <t>Weed</t>
  </si>
  <si>
    <t>3337432140</t>
  </si>
  <si>
    <t>Weed Junction</t>
  </si>
  <si>
    <t>3337432144</t>
  </si>
  <si>
    <t>Weippo</t>
  </si>
  <si>
    <t>3342618382</t>
  </si>
  <si>
    <t>Weiser</t>
  </si>
  <si>
    <t>3349559590</t>
  </si>
  <si>
    <t>Welby</t>
  </si>
  <si>
    <t>3349560024</t>
  </si>
  <si>
    <t>Welfare</t>
  </si>
  <si>
    <t>3349559840</t>
  </si>
  <si>
    <t>Wellington</t>
  </si>
  <si>
    <t>3337432169</t>
  </si>
  <si>
    <t>Wells (DOPD)</t>
  </si>
  <si>
    <t>3337432180</t>
  </si>
  <si>
    <t>Wendover</t>
  </si>
  <si>
    <t>3337432181</t>
  </si>
  <si>
    <t>Wendson</t>
  </si>
  <si>
    <t>3337432184</t>
  </si>
  <si>
    <t>Wertz</t>
  </si>
  <si>
    <t>3337432206</t>
  </si>
  <si>
    <t>West Burley</t>
  </si>
  <si>
    <t>3337432213</t>
  </si>
  <si>
    <t>West Cedar</t>
  </si>
  <si>
    <t>3349560229</t>
  </si>
  <si>
    <t>West Commercial</t>
  </si>
  <si>
    <t>3353097693</t>
  </si>
  <si>
    <t>West Issaquah</t>
  </si>
  <si>
    <t>3349559608</t>
  </si>
  <si>
    <t>West Jordan</t>
  </si>
  <si>
    <t>3353097639</t>
  </si>
  <si>
    <t>West Monroe</t>
  </si>
  <si>
    <t>3349560261</t>
  </si>
  <si>
    <t>West Ogden</t>
  </si>
  <si>
    <t>3352750051</t>
  </si>
  <si>
    <t>West Portland-1</t>
  </si>
  <si>
    <t>3349560190</t>
  </si>
  <si>
    <t>West Roy</t>
  </si>
  <si>
    <t>3349559652</t>
  </si>
  <si>
    <t>West Temple</t>
  </si>
  <si>
    <t>3337432336</t>
  </si>
  <si>
    <t>West Vaco</t>
  </si>
  <si>
    <t>3349559688</t>
  </si>
  <si>
    <t>West Water</t>
  </si>
  <si>
    <t>3342618262</t>
  </si>
  <si>
    <t>West Wells</t>
  </si>
  <si>
    <t>3349559863</t>
  </si>
  <si>
    <t>West Zirconium</t>
  </si>
  <si>
    <t>3349560114</t>
  </si>
  <si>
    <t>Western Fiberglass</t>
  </si>
  <si>
    <t>3353097649</t>
  </si>
  <si>
    <t>Western Gear</t>
  </si>
  <si>
    <t>3352749983</t>
  </si>
  <si>
    <t>Weston</t>
  </si>
  <si>
    <t>3342618084</t>
  </si>
  <si>
    <t>3337432399</t>
  </si>
  <si>
    <t>Westside</t>
  </si>
  <si>
    <t>3337432401</t>
  </si>
  <si>
    <t>3353097648</t>
  </si>
  <si>
    <t>Weyeraeuser pulp</t>
  </si>
  <si>
    <t>3341136832</t>
  </si>
  <si>
    <t>Weyerhaeuser</t>
  </si>
  <si>
    <t>3356867392</t>
  </si>
  <si>
    <t>Wheatland</t>
  </si>
  <si>
    <t>3337432455</t>
  </si>
  <si>
    <t>Wheelon</t>
  </si>
  <si>
    <t>3353097618</t>
  </si>
  <si>
    <t>Whidbey</t>
  </si>
  <si>
    <t>3337432470</t>
  </si>
  <si>
    <t>White Bluffs</t>
  </si>
  <si>
    <t>3352749887</t>
  </si>
  <si>
    <t>White City</t>
  </si>
  <si>
    <t>3337432476</t>
  </si>
  <si>
    <t>White Lake</t>
  </si>
  <si>
    <t>3349559680</t>
  </si>
  <si>
    <t>White Mesa</t>
  </si>
  <si>
    <t>3342618353</t>
  </si>
  <si>
    <t>Whitebird</t>
  </si>
  <si>
    <t>3337432511</t>
  </si>
  <si>
    <t>Whitehorn</t>
  </si>
  <si>
    <t>3337432538</t>
  </si>
  <si>
    <t>Whitney</t>
  </si>
  <si>
    <t>3337432548</t>
  </si>
  <si>
    <t>Wibaux</t>
  </si>
  <si>
    <t>3337432556</t>
  </si>
  <si>
    <t>Wickes</t>
  </si>
  <si>
    <t>3349559927</t>
  </si>
  <si>
    <t>Wilberg</t>
  </si>
  <si>
    <t>3337432570</t>
  </si>
  <si>
    <t>Wilbur</t>
  </si>
  <si>
    <t>3349560288</t>
  </si>
  <si>
    <t>Wildcat Loadout</t>
  </si>
  <si>
    <t>3337428252</t>
  </si>
  <si>
    <t>Wiley</t>
  </si>
  <si>
    <t>3352749962</t>
  </si>
  <si>
    <t>Wilkins Corner</t>
  </si>
  <si>
    <t>3337432592</t>
  </si>
  <si>
    <t>Willakenzie</t>
  </si>
  <si>
    <t>3352750207</t>
  </si>
  <si>
    <t>Willamina</t>
  </si>
  <si>
    <t>3337432595</t>
  </si>
  <si>
    <t>Willapa River</t>
  </si>
  <si>
    <t>3349560199</t>
  </si>
  <si>
    <t>Willard Pump #1</t>
  </si>
  <si>
    <t>3349560211</t>
  </si>
  <si>
    <t>Willard Pump #2</t>
  </si>
  <si>
    <t>3349560159</t>
  </si>
  <si>
    <t>Willow Ridge</t>
  </si>
  <si>
    <t>3337432663</t>
  </si>
  <si>
    <t>Wilson Creek (GP)</t>
  </si>
  <si>
    <t>3337427335</t>
  </si>
  <si>
    <t>Winchester</t>
  </si>
  <si>
    <t>3349559747</t>
  </si>
  <si>
    <t>Winchester Hills</t>
  </si>
  <si>
    <t>3365669815</t>
  </si>
  <si>
    <t>Windstar</t>
  </si>
  <si>
    <t>3349559772</t>
  </si>
  <si>
    <t>Winkleman</t>
  </si>
  <si>
    <t>3342618142</t>
  </si>
  <si>
    <t>Winspur</t>
  </si>
  <si>
    <t>3337427574</t>
  </si>
  <si>
    <t>Winston Ridddle</t>
  </si>
  <si>
    <t>3337432752</t>
  </si>
  <si>
    <t>Winthrop</t>
  </si>
  <si>
    <t>3353098106</t>
  </si>
  <si>
    <t>Winton</t>
  </si>
  <si>
    <t>3337432762</t>
  </si>
  <si>
    <t>Wisdom</t>
  </si>
  <si>
    <t>3337432766</t>
  </si>
  <si>
    <t>Wishek</t>
  </si>
  <si>
    <t>3342617821</t>
  </si>
  <si>
    <t>Wolfcreek</t>
  </si>
  <si>
    <t>3337432795</t>
  </si>
  <si>
    <t>Wood River (IDPC)</t>
  </si>
  <si>
    <t>3342617949</t>
  </si>
  <si>
    <t>Woodruff</t>
  </si>
  <si>
    <t>3349560125</t>
  </si>
  <si>
    <t>Woods Cross</t>
  </si>
  <si>
    <t>3349559828</t>
  </si>
  <si>
    <t>Woodside</t>
  </si>
  <si>
    <t>3337432874</t>
  </si>
  <si>
    <t>Worland</t>
  </si>
  <si>
    <t>3353098152</t>
  </si>
  <si>
    <t>WPPSS No.2</t>
  </si>
  <si>
    <t>3337432890</t>
  </si>
  <si>
    <t>Wren</t>
  </si>
  <si>
    <t>3342618282</t>
  </si>
  <si>
    <t>Wye</t>
  </si>
  <si>
    <t>3337432924</t>
  </si>
  <si>
    <t>Wyodak</t>
  </si>
  <si>
    <t>3337432925</t>
  </si>
  <si>
    <t>Wyola REA</t>
  </si>
  <si>
    <t>3337432929</t>
  </si>
  <si>
    <t>Wyomont</t>
  </si>
  <si>
    <t>3337432930</t>
  </si>
  <si>
    <t>Wyopo</t>
  </si>
  <si>
    <t>3349559947</t>
  </si>
  <si>
    <t>Wyuta</t>
  </si>
  <si>
    <t>3337432937</t>
  </si>
  <si>
    <t>Yaak</t>
  </si>
  <si>
    <t>3342618055</t>
  </si>
  <si>
    <t>Yale</t>
  </si>
  <si>
    <t>3352750217</t>
  </si>
  <si>
    <t>Yamhill</t>
  </si>
  <si>
    <t>3337432973</t>
  </si>
  <si>
    <t>Yellowcake</t>
  </si>
  <si>
    <t>3349559729</t>
  </si>
  <si>
    <t>Yellowstone</t>
  </si>
  <si>
    <t>3337432976</t>
  </si>
  <si>
    <t>Yellowstone Pipeline</t>
  </si>
  <si>
    <t>3349559727</t>
  </si>
  <si>
    <t>Yellowstone Ranch</t>
  </si>
  <si>
    <t>3337432977</t>
  </si>
  <si>
    <t>Yellowtail</t>
  </si>
  <si>
    <t>3337433006</t>
  </si>
  <si>
    <t>Yreka</t>
  </si>
  <si>
    <t>3337433009</t>
  </si>
  <si>
    <t>Yuba</t>
  </si>
  <si>
    <t>3337433020</t>
  </si>
  <si>
    <t>Yurok</t>
  </si>
  <si>
    <t>3342618289</t>
  </si>
  <si>
    <t>Zilog</t>
  </si>
  <si>
    <t>Scenario</t>
  </si>
  <si>
    <t>Log</t>
  </si>
  <si>
    <t>Date</t>
  </si>
  <si>
    <t>Who</t>
  </si>
  <si>
    <t>Action taken</t>
  </si>
  <si>
    <t>TJ</t>
  </si>
  <si>
    <t>Region</t>
  </si>
  <si>
    <t>Irrigation - Region</t>
  </si>
  <si>
    <t>Created this workbook pulling tabs from Units Template, but only including Forecasts, separated Pop Forecast, added 2035</t>
  </si>
  <si>
    <t>Demolition Rate</t>
  </si>
  <si>
    <t xml:space="preserve">Source of this information is </t>
  </si>
  <si>
    <t>1-3 stories</t>
  </si>
  <si>
    <t>Low rise</t>
  </si>
  <si>
    <t>4-6 stories</t>
  </si>
  <si>
    <t xml:space="preserve">7+ stories </t>
  </si>
  <si>
    <t>SNGL</t>
  </si>
  <si>
    <t>PNWResSectorSupplyCurveUnits.xls</t>
  </si>
  <si>
    <t>Medium rise</t>
  </si>
  <si>
    <t>High rise</t>
  </si>
  <si>
    <t>MULT</t>
  </si>
  <si>
    <t>file</t>
  </si>
  <si>
    <t>Note Medium rise was combined with High rise. On sept 15 2014 discussion with TE, GC, TJ, KS.</t>
  </si>
  <si>
    <t>MOBL</t>
  </si>
  <si>
    <t>Just existing(not including new) stock, as of 2015</t>
  </si>
  <si>
    <t>DEMOLITION RATES</t>
  </si>
  <si>
    <t>MJ</t>
  </si>
  <si>
    <t>based on conversation with TJ the group decided to have all the scenarios in one workbook.</t>
  </si>
  <si>
    <t>POPULATION FORECAST (1000s)</t>
  </si>
  <si>
    <t>Trend (basecase)</t>
  </si>
  <si>
    <t>USA</t>
  </si>
  <si>
    <t>Optimistic ( High case)</t>
  </si>
  <si>
    <t>same as trend until 2015</t>
  </si>
  <si>
    <t>Pessimistic ( Low case)</t>
  </si>
  <si>
    <t>added 2035 to residential forecast as well as the three population scenario tabs for US and region</t>
  </si>
  <si>
    <t>updated commercial forecast for basecase using the revised CBSA 2014</t>
  </si>
  <si>
    <t xml:space="preserve">You want to combine, Furniture, Textiles, Apparel, leather, Printing, Rubber, plastic, cement,  Elec Manf, Light manufacturing,into Misc. Manf. Category.  </t>
  </si>
  <si>
    <t>Stone, Clay, etc.</t>
  </si>
  <si>
    <t>August 2014 vintage of GI</t>
  </si>
  <si>
    <t>updated Industrial forecast for basecase using added clay, glass,…sector</t>
  </si>
  <si>
    <t>updated Ag  forecast for basecase added 2035</t>
  </si>
  <si>
    <t>Added regional for Res # Homes Forecast</t>
  </si>
  <si>
    <t>REGION</t>
  </si>
  <si>
    <t>Western MT portion of state</t>
  </si>
  <si>
    <t>Montana West Share</t>
  </si>
  <si>
    <t>4 States</t>
  </si>
  <si>
    <t>Region (with WMT only)</t>
  </si>
  <si>
    <t>Added the Montana West fraction.  57% of Montana was calculated to be in Western Montana.</t>
  </si>
  <si>
    <t>shifted the start year to 2016</t>
  </si>
  <si>
    <t>Stock 2016</t>
  </si>
  <si>
    <t>Existing</t>
  </si>
  <si>
    <t>Multifamily - High Rise</t>
  </si>
  <si>
    <t>Or</t>
  </si>
  <si>
    <t>Abrev</t>
  </si>
  <si>
    <t>per annum</t>
  </si>
  <si>
    <t>21 yr</t>
  </si>
  <si>
    <t>Xlarge Ret</t>
  </si>
  <si>
    <t>Large Ret</t>
  </si>
  <si>
    <t>Medium Ret</t>
  </si>
  <si>
    <t>Small Ret</t>
  </si>
  <si>
    <t>XLarge Ret</t>
  </si>
  <si>
    <t>School K-12</t>
  </si>
  <si>
    <t>Residential Care</t>
  </si>
  <si>
    <t>WMT</t>
  </si>
  <si>
    <t>Sum</t>
  </si>
  <si>
    <t>Agricultural Load Forecast (MWA)</t>
  </si>
  <si>
    <t>Exist</t>
  </si>
  <si>
    <t>Total</t>
  </si>
  <si>
    <t>Cum New</t>
  </si>
  <si>
    <t>New Splits</t>
  </si>
  <si>
    <t xml:space="preserve">High FE2015 </t>
  </si>
  <si>
    <t>Low Case</t>
  </si>
  <si>
    <t>Q4 2014</t>
  </si>
  <si>
    <t>Last updated on</t>
  </si>
  <si>
    <t>Jan 21 2015</t>
  </si>
  <si>
    <t>VLOOKUP($B14,'Input_XSqFt (NEW)'!$B$10:$BH$81,BC$11,FALSE)</t>
  </si>
  <si>
    <t>Checksum</t>
  </si>
  <si>
    <t>Low</t>
  </si>
  <si>
    <t>EMPLOYMENT FORECAST</t>
  </si>
  <si>
    <t>Initial Estimate of Average SQF/EMP</t>
  </si>
  <si>
    <t>OR_MIniMart</t>
  </si>
  <si>
    <t>WA_MIniMart</t>
  </si>
  <si>
    <t>MT_MIniMart</t>
  </si>
  <si>
    <t>High</t>
  </si>
  <si>
    <t>KS</t>
  </si>
  <si>
    <t>Added Commercial Low and High forecasts, and updated the base case with 2/4 MJ update</t>
  </si>
  <si>
    <t>Base</t>
  </si>
  <si>
    <t>Share on New Construction by Btype Over 20-Year Forecast Period</t>
  </si>
  <si>
    <t>Btype</t>
  </si>
  <si>
    <t>SUM New SF</t>
  </si>
  <si>
    <t>Percent Region</t>
  </si>
  <si>
    <t>CBSA</t>
  </si>
  <si>
    <t>Cumulative</t>
  </si>
  <si>
    <t>State:</t>
  </si>
  <si>
    <t>Forecast Scenario:</t>
  </si>
  <si>
    <t>Res</t>
  </si>
  <si>
    <t>Building/Industry Type</t>
  </si>
  <si>
    <t>Com</t>
  </si>
  <si>
    <t>Ind</t>
  </si>
  <si>
    <t>Ag</t>
  </si>
  <si>
    <t>DEI</t>
  </si>
  <si>
    <t>Pop</t>
  </si>
  <si>
    <t>Lookup ID</t>
  </si>
  <si>
    <t>Switches</t>
  </si>
  <si>
    <t>anchor</t>
  </si>
  <si>
    <t>Pointer</t>
  </si>
  <si>
    <t>Index Range Length (Rows)</t>
  </si>
  <si>
    <t>Index Range Width (Columns)</t>
  </si>
  <si>
    <t>&lt;-- Select from drop-downs</t>
  </si>
  <si>
    <t>States</t>
  </si>
  <si>
    <t>Forecast Scenarios</t>
  </si>
  <si>
    <t>Vintage / Subcategory</t>
  </si>
  <si>
    <t>Sector</t>
  </si>
  <si>
    <t>Sector/Forecast Pointer</t>
  </si>
  <si>
    <t>Lookup Tab</t>
  </si>
  <si>
    <t>Forecast Tab Anchor Name</t>
  </si>
  <si>
    <t>Forecast Tab Anchor Row</t>
  </si>
  <si>
    <t>Forecast Tab Anchor Column</t>
  </si>
  <si>
    <t>Match Range, Vertical</t>
  </si>
  <si>
    <t xml:space="preserve">
#</t>
  </si>
  <si>
    <t>Lookup Parameters</t>
  </si>
  <si>
    <t>Forecast Table</t>
  </si>
  <si>
    <t>#</t>
  </si>
  <si>
    <t>Match Range, Horizontal</t>
  </si>
  <si>
    <t>Index Range</t>
  </si>
  <si>
    <t>Forecast Units</t>
  </si>
  <si>
    <t>Parameters for Linked Workbooks</t>
  </si>
  <si>
    <t>This Wrkbk Path:</t>
  </si>
  <si>
    <t>This Wrkbk Filename:</t>
  </si>
  <si>
    <t>Forecast Table Address:</t>
  </si>
  <si>
    <t>Forecast Table Name:</t>
  </si>
  <si>
    <t>Row Lookup Array:</t>
  </si>
  <si>
    <t>Column Lookup Array:</t>
  </si>
  <si>
    <t>tbl_Forecast</t>
  </si>
  <si>
    <t>rng_ForecastRowLookup</t>
  </si>
  <si>
    <t>rng_ForecastColumnLookup</t>
  </si>
  <si>
    <t>Forecast Row Lookup Address:</t>
  </si>
  <si>
    <t>Forecast Column Lookup Address:</t>
  </si>
  <si>
    <t>This Tabname:</t>
  </si>
  <si>
    <t>Forecast State Switch Address:</t>
  </si>
  <si>
    <t>Forecast State Switch Name:</t>
  </si>
  <si>
    <t>switch_ForecastState</t>
  </si>
  <si>
    <t>Forecast Scenario Switch Name:</t>
  </si>
  <si>
    <t>switch_ForecastScenario</t>
  </si>
  <si>
    <t>Forecast Scenario Switch Address:</t>
  </si>
  <si>
    <t>Buildings</t>
  </si>
  <si>
    <t>Millions SqFt</t>
  </si>
  <si>
    <t>% Growth</t>
  </si>
  <si>
    <t>Note:  This column is using 7P Segment Names.  Massoud's forecast is still using 6P Segent Names.</t>
  </si>
  <si>
    <t>PNW</t>
  </si>
  <si>
    <t>Production</t>
  </si>
  <si>
    <t>Sales</t>
  </si>
  <si>
    <t>Linear</t>
  </si>
  <si>
    <t>Forecast =&gt;</t>
  </si>
  <si>
    <t>Washington - Production</t>
  </si>
  <si>
    <t>Washington - Sales</t>
  </si>
  <si>
    <t>Washington - Employment</t>
  </si>
  <si>
    <t>Oregon - Production</t>
  </si>
  <si>
    <t>Oregon - Sales</t>
  </si>
  <si>
    <t>Oregon - Employment</t>
  </si>
  <si>
    <t>Montana - Production</t>
  </si>
  <si>
    <t>Montana - Sales</t>
  </si>
  <si>
    <t>Montana - Employment</t>
  </si>
  <si>
    <t>Idaho - Production</t>
  </si>
  <si>
    <t>Idaho - Sales</t>
  </si>
  <si>
    <t>Idaho - Employment</t>
  </si>
  <si>
    <t>Year</t>
  </si>
  <si>
    <t>Sales (Inflation Adjusted - 2000$)_WA_3115</t>
  </si>
  <si>
    <t>Freight</t>
  </si>
  <si>
    <t>Food &amp; Tobacco</t>
  </si>
  <si>
    <t>Manufacturing</t>
  </si>
  <si>
    <t>Food Manufacturing</t>
  </si>
  <si>
    <t>3115 Dairy Product Manufacturing</t>
  </si>
  <si>
    <t>Sales (Inflation Adjusted - 2000$)</t>
  </si>
  <si>
    <t>Sales (Inflation Adjusted - 2000$)_OR_3115</t>
  </si>
  <si>
    <t>Sales (Inflation Adjusted - 2000$)_MT_3115</t>
  </si>
  <si>
    <t>Sales (Inflation Adjusted - 2000$)_ID_3115</t>
  </si>
  <si>
    <t>Regions</t>
  </si>
  <si>
    <t>Mapping to 2020 Transportation</t>
  </si>
  <si>
    <t>Mapping to 2020 ECCs</t>
  </si>
  <si>
    <t>Building type</t>
  </si>
  <si>
    <t>3 digit nics descp</t>
  </si>
  <si>
    <t>2 Digit NAICS descp.</t>
  </si>
  <si>
    <t>2 Digit NIACS</t>
  </si>
  <si>
    <t>3 Digit NIACS</t>
  </si>
  <si>
    <t>4 digit 2002 NAICS</t>
  </si>
  <si>
    <t>4 digit NAICS description of Industry</t>
  </si>
  <si>
    <t>Demographics</t>
  </si>
  <si>
    <t>From Massoud's forecast:</t>
  </si>
  <si>
    <t>1000lbs</t>
  </si>
  <si>
    <t>Consumption (MWh)</t>
  </si>
  <si>
    <t>anchor_IndForecast_Base</t>
  </si>
  <si>
    <t>output in constant dollars $2000</t>
  </si>
  <si>
    <t>NAICS mapping</t>
  </si>
  <si>
    <t>StateDESC</t>
  </si>
  <si>
    <t>state</t>
  </si>
  <si>
    <t>naics</t>
  </si>
  <si>
    <t>description</t>
  </si>
  <si>
    <t>ID_311511</t>
  </si>
  <si>
    <t xml:space="preserve">Fluid Milk Manufacturing </t>
  </si>
  <si>
    <t>ID_311512</t>
  </si>
  <si>
    <t xml:space="preserve">Creamery Butter Manufacturing </t>
  </si>
  <si>
    <t>ID_311513</t>
  </si>
  <si>
    <t xml:space="preserve">Cheese Manufacturing </t>
  </si>
  <si>
    <t>ID_311514</t>
  </si>
  <si>
    <t xml:space="preserve">Dry, Condensed, and Evaporated Dairy Product Manufacturing </t>
  </si>
  <si>
    <t>ID_311520</t>
  </si>
  <si>
    <t>Ice Cream and Frozen Dessert Manufacturing</t>
  </si>
  <si>
    <t>MT_311511</t>
  </si>
  <si>
    <t>MT_311512</t>
  </si>
  <si>
    <t>MT_311513</t>
  </si>
  <si>
    <t>MT_311514</t>
  </si>
  <si>
    <t>MT_311520</t>
  </si>
  <si>
    <t>OR_311511</t>
  </si>
  <si>
    <t>OR_311512</t>
  </si>
  <si>
    <t>OR_311513</t>
  </si>
  <si>
    <t>OR_311514</t>
  </si>
  <si>
    <t>OR_311520</t>
  </si>
  <si>
    <t>WA_311511</t>
  </si>
  <si>
    <t>WA_311512</t>
  </si>
  <si>
    <t>WA_311513</t>
  </si>
  <si>
    <t>WA_311514</t>
  </si>
  <si>
    <t>WA_311520</t>
  </si>
  <si>
    <t>Milk cows and production by State and region, 2009-2013 (cont.)</t>
  </si>
  <si>
    <t>State and region</t>
  </si>
  <si>
    <t>Milk production</t>
  </si>
  <si>
    <t xml:space="preserve">2011  </t>
  </si>
  <si>
    <t>2012</t>
  </si>
  <si>
    <t>2013 1/</t>
  </si>
  <si>
    <t>mil. pounds</t>
  </si>
  <si>
    <t>% US</t>
  </si>
  <si>
    <t xml:space="preserve">  Mountain</t>
  </si>
  <si>
    <t xml:space="preserve">  Pacific</t>
  </si>
  <si>
    <t xml:space="preserve">  United States</t>
  </si>
  <si>
    <t>Source:  USDA/NASS Annual Milk Production, Disposition, and Income (PDI) and  Milk Production, various years.</t>
  </si>
  <si>
    <t>http://www.ers.usda.gov/data-products/dairy-data.aspx</t>
  </si>
  <si>
    <t xml:space="preserve">High/Low Case are equivalent to base case </t>
  </si>
  <si>
    <t>IdahoDairy</t>
  </si>
  <si>
    <t>MontanaDairy</t>
  </si>
  <si>
    <t>OregonDairy</t>
  </si>
  <si>
    <t>WashingtonDairy</t>
  </si>
  <si>
    <t>PNWDairy</t>
  </si>
  <si>
    <t>EV</t>
  </si>
  <si>
    <t>Cumulative New Plug-in Vehicles (000)</t>
  </si>
  <si>
    <t>1000 Cars</t>
  </si>
  <si>
    <t># of people</t>
  </si>
  <si>
    <t>Anchor</t>
  </si>
  <si>
    <t>anchor_PopForecast_Low</t>
  </si>
  <si>
    <t>W MT portion of state</t>
  </si>
  <si>
    <t>(based on # of milk cow farms in W MT counties compared to entire state)</t>
  </si>
  <si>
    <t>Transpose and Paste from rows 104-127</t>
  </si>
  <si>
    <t>Frozen Efficiency Load Forecast</t>
  </si>
  <si>
    <t xml:space="preserve">FE 2015 Low case  Energy </t>
  </si>
  <si>
    <t>FE 2015 Low case Energy with Temp increase</t>
  </si>
  <si>
    <t xml:space="preserve">FE 2015 Base case  Energy </t>
  </si>
  <si>
    <t>FE 2015 Base case Energy with Temp increase</t>
  </si>
  <si>
    <t xml:space="preserve">FE 2015 High case  Energy </t>
  </si>
  <si>
    <t>FE 2015 High case Energy with Temp increase</t>
  </si>
  <si>
    <t xml:space="preserve">FE 2015 Low case  Peak </t>
  </si>
  <si>
    <t>FE 2015 Low case Peak with Temp increase</t>
  </si>
  <si>
    <t xml:space="preserve">FE 2015 Base case  Peak </t>
  </si>
  <si>
    <t>FE 2015 Base case Peak with Temp increase</t>
  </si>
  <si>
    <t xml:space="preserve">FE 2015 High case  Peak </t>
  </si>
  <si>
    <t>FE 2015 High case Peak with Temp increase</t>
  </si>
  <si>
    <t>Low 7P FE w Climate Change</t>
  </si>
  <si>
    <t>Med 7P FE w Climate Change</t>
  </si>
  <si>
    <t>High 7P FE w Climate Change</t>
  </si>
  <si>
    <t xml:space="preserve">Source:  </t>
  </si>
  <si>
    <t>Q:\SeventhPlan\Conservation Analysis\Global EE Inputs\Units Forecasts\CRAC_ProposedScenarios_031115 (3).pptx</t>
  </si>
  <si>
    <t>Date:</t>
  </si>
  <si>
    <t>Note:  Still need to be adjusted for 2014 Conservation accomplishments</t>
  </si>
  <si>
    <t>Northwest Commercial Loads (AMW)</t>
  </si>
  <si>
    <t>LDCEU</t>
  </si>
  <si>
    <t>Other Non-Substitutables</t>
  </si>
  <si>
    <t>Q:\MJ\Demand Forecasting Model\Commercial Characteristics\Data Centers\Forecast of Non-sub (includes embedded data centers) in commercial sector sent to Charlie Grist on Feb 27 2015 for use in the 7th plan.xlsx</t>
  </si>
  <si>
    <t>Annual Rate</t>
  </si>
  <si>
    <t>Base forecast for embedded DC loads comes from the Embedded DC model prepared by Cadmus.  Use the relative growth rates below to create 'High' and 'Low' forecasts</t>
  </si>
  <si>
    <t>Relative Rate</t>
  </si>
  <si>
    <t>aMW Embedded Data Center Load</t>
  </si>
  <si>
    <t>link</t>
  </si>
  <si>
    <t>EmbeddedDataCenterLoad</t>
  </si>
  <si>
    <t>DC Source:</t>
  </si>
  <si>
    <t>High/Low Source:</t>
  </si>
  <si>
    <t>Q:\SeventhPlan\Conservation Analysis\Com\Embedded Data Centers\DataCenters_Model_Final_17Nov2014 (Final with 7P adjustments).xls</t>
  </si>
  <si>
    <t xml:space="preserve">Drive Low Medium and High based on:  Non-Substitutable loads on commercial.  </t>
  </si>
  <si>
    <t>DataCenter</t>
  </si>
  <si>
    <t>RegionDataCenterStock</t>
  </si>
  <si>
    <t>Consumption (aMW)</t>
  </si>
  <si>
    <t>TotalLoad</t>
  </si>
  <si>
    <t>RegionTotalLoadStock</t>
  </si>
  <si>
    <t>Region Employment</t>
  </si>
  <si>
    <t>New Cum</t>
  </si>
  <si>
    <t>The information below this line is not being used and may be out of date</t>
  </si>
  <si>
    <t>Q:\MJ\Demand Forecasting Model\Industrial characteristics\Industrial Model  for 7th plan version-March 18 2015.xlsx</t>
  </si>
  <si>
    <t>Medium case forecast 7P</t>
  </si>
  <si>
    <t>High case forecast 7P (3)</t>
  </si>
  <si>
    <t>Low case forecast 7P (2)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</si>
</sst>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0.0%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m/d/\ h:mm"/>
    <numFmt numFmtId="171" formatCode="mmm\-yyyy"/>
    <numFmt numFmtId="172" formatCode="0_)"/>
    <numFmt numFmtId="173" formatCode="_(* #,##0.000_);_(* \(#,##0.000\);_(* &quot;-&quot;??_);_(@_)"/>
  </numFmts>
  <fonts count="7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10"/>
      <name val="Arial"/>
      <family val="2"/>
    </font>
    <font>
      <sz val="12"/>
      <color theme="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sz val="12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굴림"/>
      <family val="3"/>
      <charset val="129"/>
    </font>
    <font>
      <sz val="9"/>
      <color theme="1"/>
      <name val="Calibri"/>
      <family val="2"/>
      <scheme val="minor"/>
    </font>
    <font>
      <sz val="16"/>
      <name val="Helv"/>
    </font>
    <font>
      <b/>
      <sz val="16"/>
      <name val="Helv"/>
    </font>
    <font>
      <b/>
      <sz val="12"/>
      <name val="Helv"/>
    </font>
    <font>
      <sz val="14"/>
      <name val="Helv"/>
    </font>
    <font>
      <b/>
      <sz val="12"/>
      <name val="Arial MT"/>
      <family val="2"/>
    </font>
  </fonts>
  <fills count="7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2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2" borderId="0" applyNumberFormat="0" applyAlignment="0">
      <alignment horizontal="right"/>
    </xf>
    <xf numFmtId="0" fontId="4" fillId="3" borderId="0" applyNumberFormat="0" applyAlignment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Protection="0">
      <alignment horizontal="right"/>
    </xf>
    <xf numFmtId="0" fontId="10" fillId="0" borderId="0" applyNumberFormat="0" applyFill="0" applyBorder="0" applyProtection="0">
      <alignment horizontal="left"/>
    </xf>
    <xf numFmtId="0" fontId="2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>
      <alignment readingOrder="1"/>
    </xf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31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38" borderId="0" applyNumberFormat="0" applyBorder="0" applyAlignment="0" applyProtection="0"/>
    <xf numFmtId="0" fontId="20" fillId="22" borderId="0" applyNumberFormat="0" applyBorder="0" applyAlignment="0" applyProtection="0"/>
    <xf numFmtId="0" fontId="31" fillId="3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40" borderId="0" applyNumberFormat="0" applyBorder="0" applyAlignment="0" applyProtection="0"/>
    <xf numFmtId="0" fontId="19" fillId="38" borderId="0" applyNumberFormat="0" applyBorder="0" applyAlignment="0" applyProtection="0"/>
    <xf numFmtId="0" fontId="31" fillId="41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42" borderId="0" applyNumberFormat="0" applyBorder="0" applyAlignment="0" applyProtection="0"/>
    <xf numFmtId="0" fontId="19" fillId="36" borderId="0" applyNumberFormat="0" applyBorder="0" applyAlignment="0" applyProtection="0"/>
    <xf numFmtId="0" fontId="31" fillId="37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9" fillId="43" borderId="0" applyNumberFormat="0" applyBorder="0" applyAlignment="0" applyProtection="0"/>
    <xf numFmtId="0" fontId="20" fillId="28" borderId="0" applyNumberFormat="0" applyBorder="0" applyAlignment="0" applyProtection="0"/>
    <xf numFmtId="0" fontId="31" fillId="43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39" borderId="0" applyNumberFormat="0" applyBorder="0" applyAlignment="0" applyProtection="0"/>
    <xf numFmtId="0" fontId="20" fillId="30" borderId="0" applyNumberFormat="0" applyBorder="0" applyAlignment="0" applyProtection="0"/>
    <xf numFmtId="0" fontId="31" fillId="3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31" fillId="45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46" borderId="0" applyNumberFormat="0" applyBorder="0" applyAlignment="0" applyProtection="0"/>
    <xf numFmtId="0" fontId="19" fillId="38" borderId="0" applyNumberFormat="0" applyBorder="0" applyAlignment="0" applyProtection="0"/>
    <xf numFmtId="0" fontId="31" fillId="46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47" borderId="0" applyNumberFormat="0" applyBorder="0" applyAlignment="0" applyProtection="0"/>
    <xf numFmtId="0" fontId="19" fillId="38" borderId="0" applyNumberFormat="0" applyBorder="0" applyAlignment="0" applyProtection="0"/>
    <xf numFmtId="0" fontId="31" fillId="4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1" fillId="4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44" borderId="0" applyNumberFormat="0" applyBorder="0" applyAlignment="0" applyProtection="0"/>
    <xf numFmtId="0" fontId="20" fillId="29" borderId="0" applyNumberFormat="0" applyBorder="0" applyAlignment="0" applyProtection="0"/>
    <xf numFmtId="0" fontId="31" fillId="44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31" fillId="39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38" borderId="0" applyNumberFormat="0" applyBorder="0" applyAlignment="0" applyProtection="0"/>
    <xf numFmtId="0" fontId="32" fillId="48" borderId="0" applyNumberFormat="0" applyBorder="0" applyAlignment="0" applyProtection="0"/>
    <xf numFmtId="0" fontId="32" fillId="52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33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33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33" fillId="62" borderId="0" applyNumberFormat="0" applyBorder="0" applyAlignment="0" applyProtection="0"/>
    <xf numFmtId="0" fontId="32" fillId="63" borderId="0" applyNumberFormat="0" applyBorder="0" applyAlignment="0" applyProtection="0"/>
    <xf numFmtId="0" fontId="32" fillId="38" borderId="0" applyNumberFormat="0" applyBorder="0" applyAlignment="0" applyProtection="0"/>
    <xf numFmtId="0" fontId="32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4" borderId="0" applyNumberFormat="0" applyBorder="0" applyAlignment="0" applyProtection="0"/>
    <xf numFmtId="0" fontId="33" fillId="65" borderId="0" applyNumberFormat="0" applyBorder="0" applyAlignment="0" applyProtection="0"/>
    <xf numFmtId="0" fontId="32" fillId="52" borderId="0" applyNumberFormat="0" applyBorder="0" applyAlignment="0" applyProtection="0"/>
    <xf numFmtId="0" fontId="32" fillId="66" borderId="0" applyNumberFormat="0" applyBorder="0" applyAlignment="0" applyProtection="0"/>
    <xf numFmtId="0" fontId="32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55" borderId="0" applyNumberFormat="0" applyBorder="0" applyAlignment="0" applyProtection="0"/>
    <xf numFmtId="0" fontId="33" fillId="68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33" fillId="71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4" fillId="38" borderId="0" applyNumberFormat="0" applyBorder="0" applyAlignment="0" applyProtection="0"/>
    <xf numFmtId="0" fontId="34" fillId="42" borderId="0" applyNumberFormat="0" applyBorder="0" applyAlignment="0" applyProtection="0"/>
    <xf numFmtId="0" fontId="34" fillId="38" borderId="0" applyNumberFormat="0" applyBorder="0" applyAlignment="0" applyProtection="0"/>
    <xf numFmtId="0" fontId="35" fillId="45" borderId="39" applyNumberFormat="0" applyAlignment="0" applyProtection="0"/>
    <xf numFmtId="0" fontId="35" fillId="36" borderId="39" applyNumberFormat="0" applyAlignment="0" applyProtection="0"/>
    <xf numFmtId="0" fontId="35" fillId="36" borderId="39" applyNumberFormat="0" applyAlignment="0" applyProtection="0"/>
    <xf numFmtId="0" fontId="36" fillId="73" borderId="40" applyNumberFormat="0" applyAlignment="0" applyProtection="0"/>
    <xf numFmtId="0" fontId="36" fillId="73" borderId="40" applyNumberFormat="0" applyAlignment="0" applyProtection="0"/>
    <xf numFmtId="41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" fillId="2" borderId="0" applyNumberFormat="0" applyAlignment="0">
      <alignment horizontal="right"/>
    </xf>
    <xf numFmtId="0" fontId="4" fillId="2" borderId="0" applyNumberFormat="0" applyAlignment="0">
      <alignment horizontal="right"/>
    </xf>
    <xf numFmtId="0" fontId="4" fillId="2" borderId="0" applyNumberFormat="0" applyAlignment="0">
      <alignment horizontal="right"/>
    </xf>
    <xf numFmtId="0" fontId="4" fillId="2" borderId="0" applyNumberFormat="0" applyAlignment="0">
      <alignment horizontal="right"/>
    </xf>
    <xf numFmtId="0" fontId="4" fillId="2" borderId="0" applyNumberFormat="0" applyAlignment="0">
      <alignment horizontal="right"/>
    </xf>
    <xf numFmtId="0" fontId="4" fillId="2" borderId="0" applyNumberFormat="0" applyAlignment="0">
      <alignment horizontal="right"/>
    </xf>
    <xf numFmtId="0" fontId="4" fillId="3" borderId="0" applyNumberFormat="0" applyAlignment="0"/>
    <xf numFmtId="0" fontId="4" fillId="3" borderId="0" applyNumberFormat="0" applyAlignment="0"/>
    <xf numFmtId="0" fontId="4" fillId="3" borderId="0" applyNumberFormat="0" applyAlignment="0"/>
    <xf numFmtId="0" fontId="4" fillId="3" borderId="0" applyNumberFormat="0" applyAlignment="0"/>
    <xf numFmtId="170" fontId="5" fillId="0" borderId="0"/>
    <xf numFmtId="0" fontId="17" fillId="74" borderId="0" applyNumberFormat="0" applyBorder="0" applyAlignment="0" applyProtection="0"/>
    <xf numFmtId="0" fontId="17" fillId="75" borderId="0" applyNumberFormat="0" applyBorder="0" applyAlignment="0" applyProtection="0"/>
    <xf numFmtId="0" fontId="17" fillId="76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40" fillId="0" borderId="0">
      <alignment horizontal="center" wrapText="1"/>
    </xf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43" applyNumberFormat="0" applyFill="0" applyAlignment="0" applyProtection="0"/>
    <xf numFmtId="0" fontId="44" fillId="0" borderId="44" applyNumberFormat="0" applyFill="0" applyAlignment="0" applyProtection="0"/>
    <xf numFmtId="0" fontId="45" fillId="0" borderId="45" applyNumberFormat="0" applyFill="0" applyAlignment="0" applyProtection="0"/>
    <xf numFmtId="0" fontId="45" fillId="0" borderId="4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39" applyNumberFormat="0" applyAlignment="0" applyProtection="0"/>
    <xf numFmtId="0" fontId="52" fillId="39" borderId="39" applyNumberFormat="0" applyAlignment="0" applyProtection="0"/>
    <xf numFmtId="0" fontId="53" fillId="0" borderId="46" applyNumberFormat="0" applyFill="0" applyAlignment="0" applyProtection="0"/>
    <xf numFmtId="0" fontId="53" fillId="0" borderId="46" applyNumberFormat="0" applyFill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>
      <alignment readingOrder="1"/>
    </xf>
    <xf numFmtId="0" fontId="4" fillId="0" borderId="0"/>
    <xf numFmtId="0" fontId="4" fillId="0" borderId="0">
      <alignment readingOrder="1"/>
    </xf>
    <xf numFmtId="0" fontId="4" fillId="0" borderId="0">
      <alignment readingOrder="1"/>
    </xf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>
      <alignment readingOrder="1"/>
    </xf>
    <xf numFmtId="0" fontId="20" fillId="0" borderId="0"/>
    <xf numFmtId="0" fontId="20" fillId="0" borderId="0"/>
    <xf numFmtId="0" fontId="4" fillId="0" borderId="0">
      <alignment readingOrder="1"/>
    </xf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readingOrder="1"/>
    </xf>
    <xf numFmtId="0" fontId="4" fillId="0" borderId="0"/>
    <xf numFmtId="0" fontId="4" fillId="0" borderId="0"/>
    <xf numFmtId="0" fontId="21" fillId="0" borderId="0"/>
    <xf numFmtId="0" fontId="20" fillId="0" borderId="0"/>
    <xf numFmtId="0" fontId="4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4" fillId="0" borderId="0">
      <alignment readingOrder="1"/>
    </xf>
    <xf numFmtId="0" fontId="4" fillId="0" borderId="0">
      <alignment readingOrder="1"/>
    </xf>
    <xf numFmtId="0" fontId="4" fillId="0" borderId="0">
      <alignment readingOrder="1"/>
    </xf>
    <xf numFmtId="0" fontId="20" fillId="0" borderId="0"/>
    <xf numFmtId="0" fontId="20" fillId="0" borderId="0"/>
    <xf numFmtId="0" fontId="4" fillId="0" borderId="0">
      <alignment readingOrder="1"/>
    </xf>
    <xf numFmtId="0" fontId="19" fillId="0" borderId="0"/>
    <xf numFmtId="0" fontId="19" fillId="0" borderId="0"/>
    <xf numFmtId="0" fontId="4" fillId="0" borderId="0">
      <alignment readingOrder="1"/>
    </xf>
    <xf numFmtId="0" fontId="20" fillId="0" borderId="0"/>
    <xf numFmtId="0" fontId="20" fillId="0" borderId="0"/>
    <xf numFmtId="0" fontId="4" fillId="0" borderId="0">
      <alignment readingOrder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>
      <alignment readingOrder="1"/>
    </xf>
    <xf numFmtId="0" fontId="20" fillId="0" borderId="0"/>
    <xf numFmtId="0" fontId="4" fillId="0" borderId="0"/>
    <xf numFmtId="0" fontId="20" fillId="0" borderId="0"/>
    <xf numFmtId="0" fontId="19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4" fillId="0" borderId="0">
      <alignment readingOrder="1"/>
    </xf>
    <xf numFmtId="0" fontId="4" fillId="0" borderId="0"/>
    <xf numFmtId="0" fontId="4" fillId="0" borderId="0"/>
    <xf numFmtId="0" fontId="4" fillId="0" borderId="0"/>
    <xf numFmtId="0" fontId="4" fillId="0" borderId="0">
      <alignment readingOrder="1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4" fillId="0" borderId="0">
      <alignment readingOrder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19" fillId="0" borderId="0"/>
    <xf numFmtId="0" fontId="19" fillId="0" borderId="0"/>
    <xf numFmtId="0" fontId="4" fillId="0" borderId="0">
      <alignment readingOrder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4" fillId="0" borderId="0">
      <alignment readingOrder="1"/>
    </xf>
    <xf numFmtId="0" fontId="20" fillId="0" borderId="0"/>
    <xf numFmtId="0" fontId="20" fillId="0" borderId="0"/>
    <xf numFmtId="0" fontId="20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>
      <alignment readingOrder="1"/>
    </xf>
    <xf numFmtId="0" fontId="4" fillId="0" borderId="0">
      <alignment readingOrder="1"/>
    </xf>
    <xf numFmtId="0" fontId="4" fillId="0" borderId="0">
      <alignment readingOrder="1"/>
    </xf>
    <xf numFmtId="0" fontId="19" fillId="41" borderId="2" applyNumberFormat="0" applyFont="0" applyAlignment="0" applyProtection="0"/>
    <xf numFmtId="0" fontId="4" fillId="41" borderId="2" applyNumberFormat="0" applyFont="0" applyAlignment="0" applyProtection="0"/>
    <xf numFmtId="0" fontId="20" fillId="19" borderId="37" applyNumberFormat="0" applyFont="0" applyAlignment="0" applyProtection="0"/>
    <xf numFmtId="0" fontId="19" fillId="41" borderId="2" applyNumberFormat="0" applyFont="0" applyAlignment="0" applyProtection="0"/>
    <xf numFmtId="0" fontId="20" fillId="19" borderId="37" applyNumberFormat="0" applyFont="0" applyAlignment="0" applyProtection="0"/>
    <xf numFmtId="0" fontId="20" fillId="19" borderId="37" applyNumberFormat="0" applyFont="0" applyAlignment="0" applyProtection="0"/>
    <xf numFmtId="0" fontId="20" fillId="19" borderId="37" applyNumberFormat="0" applyFont="0" applyAlignment="0" applyProtection="0"/>
    <xf numFmtId="0" fontId="20" fillId="19" borderId="37" applyNumberFormat="0" applyFont="0" applyAlignment="0" applyProtection="0"/>
    <xf numFmtId="0" fontId="19" fillId="41" borderId="2" applyNumberFormat="0" applyFont="0" applyAlignment="0" applyProtection="0"/>
    <xf numFmtId="0" fontId="58" fillId="45" borderId="47" applyNumberFormat="0" applyAlignment="0" applyProtection="0"/>
    <xf numFmtId="0" fontId="58" fillId="36" borderId="47" applyNumberFormat="0" applyAlignment="0" applyProtection="0"/>
    <xf numFmtId="0" fontId="58" fillId="36" borderId="4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60" fillId="0" borderId="0"/>
    <xf numFmtId="171" fontId="4" fillId="0" borderId="0" applyFill="0" applyBorder="0" applyAlignment="0" applyProtection="0">
      <alignment wrapText="1"/>
    </xf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48" applyNumberFormat="0" applyFill="0" applyAlignment="0" applyProtection="0"/>
    <xf numFmtId="0" fontId="62" fillId="0" borderId="49" applyNumberFormat="0" applyFill="0" applyAlignment="0" applyProtection="0"/>
    <xf numFmtId="0" fontId="58" fillId="0" borderId="4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vertical="center"/>
    </xf>
    <xf numFmtId="0" fontId="4" fillId="0" borderId="0"/>
    <xf numFmtId="0" fontId="4" fillId="0" borderId="0"/>
  </cellStyleXfs>
  <cellXfs count="35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Fill="1"/>
    <xf numFmtId="0" fontId="2" fillId="0" borderId="0" xfId="1" applyFont="1"/>
    <xf numFmtId="0" fontId="5" fillId="0" borderId="0" xfId="2" applyFont="1"/>
    <xf numFmtId="1" fontId="1" fillId="0" borderId="0" xfId="1" applyNumberFormat="1"/>
    <xf numFmtId="1" fontId="1" fillId="0" borderId="0" xfId="1" applyNumberFormat="1" applyFill="1"/>
    <xf numFmtId="164" fontId="1" fillId="0" borderId="0" xfId="3" applyNumberFormat="1" applyFont="1"/>
    <xf numFmtId="164" fontId="1" fillId="0" borderId="0" xfId="3" applyNumberFormat="1" applyFont="1" applyFill="1"/>
    <xf numFmtId="164" fontId="3" fillId="0" borderId="0" xfId="3" applyNumberFormat="1" applyFont="1"/>
    <xf numFmtId="0" fontId="2" fillId="0" borderId="0" xfId="1" applyFont="1" applyFill="1"/>
    <xf numFmtId="164" fontId="1" fillId="0" borderId="0" xfId="4" applyNumberFormat="1" applyFont="1"/>
    <xf numFmtId="164" fontId="1" fillId="0" borderId="0" xfId="4" applyNumberFormat="1" applyFont="1" applyFill="1"/>
    <xf numFmtId="164" fontId="1" fillId="0" borderId="0" xfId="1" applyNumberFormat="1"/>
    <xf numFmtId="0" fontId="6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2" fontId="1" fillId="0" borderId="0" xfId="1" applyNumberForma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4" fillId="0" borderId="0" xfId="2"/>
    <xf numFmtId="49" fontId="4" fillId="0" borderId="0" xfId="2" applyNumberFormat="1" applyFont="1" applyFill="1" applyAlignment="1">
      <alignment horizontal="left"/>
    </xf>
    <xf numFmtId="0" fontId="4" fillId="0" borderId="0" xfId="2" applyFill="1"/>
    <xf numFmtId="0" fontId="4" fillId="0" borderId="0" xfId="2" applyNumberFormat="1" applyFill="1" applyAlignment="1">
      <alignment horizontal="left"/>
    </xf>
    <xf numFmtId="0" fontId="4" fillId="0" borderId="0" xfId="2" quotePrefix="1" applyFill="1" applyAlignment="1">
      <alignment horizontal="left"/>
    </xf>
    <xf numFmtId="164" fontId="4" fillId="0" borderId="0" xfId="2" applyNumberFormat="1" applyAlignment="1">
      <alignment horizontal="left"/>
    </xf>
    <xf numFmtId="0" fontId="14" fillId="0" borderId="0" xfId="2" applyNumberFormat="1" applyFont="1" applyFill="1" applyAlignment="1">
      <alignment horizontal="left"/>
    </xf>
    <xf numFmtId="164" fontId="4" fillId="0" borderId="0" xfId="3" applyNumberFormat="1" applyFont="1"/>
    <xf numFmtId="2" fontId="4" fillId="0" borderId="0" xfId="7" applyNumberFormat="1"/>
    <xf numFmtId="0" fontId="12" fillId="0" borderId="0" xfId="1" applyFont="1" applyFill="1"/>
    <xf numFmtId="0" fontId="1" fillId="0" borderId="0" xfId="1" applyFill="1" applyAlignment="1">
      <alignment horizontal="right"/>
    </xf>
    <xf numFmtId="43" fontId="1" fillId="0" borderId="0" xfId="1" applyNumberFormat="1"/>
    <xf numFmtId="0" fontId="15" fillId="0" borderId="0" xfId="1" applyFont="1"/>
    <xf numFmtId="0" fontId="16" fillId="0" borderId="0" xfId="7" applyFont="1"/>
    <xf numFmtId="0" fontId="17" fillId="0" borderId="0" xfId="7" applyFont="1" applyAlignment="1">
      <alignment horizontal="center"/>
    </xf>
    <xf numFmtId="165" fontId="9" fillId="0" borderId="0" xfId="7" applyNumberFormat="1" applyFont="1"/>
    <xf numFmtId="0" fontId="19" fillId="4" borderId="1" xfId="8" applyFont="1" applyFill="1" applyBorder="1" applyAlignment="1">
      <alignment horizontal="center"/>
    </xf>
    <xf numFmtId="0" fontId="19" fillId="5" borderId="1" xfId="8" applyFont="1" applyFill="1" applyBorder="1" applyAlignment="1">
      <alignment horizontal="center"/>
    </xf>
    <xf numFmtId="0" fontId="19" fillId="0" borderId="2" xfId="8" applyFont="1" applyFill="1" applyBorder="1" applyAlignment="1">
      <alignment horizontal="right" wrapText="1"/>
    </xf>
    <xf numFmtId="0" fontId="19" fillId="0" borderId="2" xfId="8" applyFont="1" applyFill="1" applyBorder="1" applyAlignment="1">
      <alignment wrapText="1"/>
    </xf>
    <xf numFmtId="0" fontId="19" fillId="6" borderId="2" xfId="8" applyFont="1" applyFill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6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6" xfId="0" applyNumberForma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1" applyFont="1"/>
    <xf numFmtId="0" fontId="20" fillId="0" borderId="0" xfId="13" applyBorder="1"/>
    <xf numFmtId="164" fontId="1" fillId="0" borderId="0" xfId="14" applyNumberFormat="1" applyFont="1"/>
    <xf numFmtId="164" fontId="0" fillId="0" borderId="0" xfId="14" applyNumberFormat="1" applyFont="1"/>
    <xf numFmtId="164" fontId="1" fillId="0" borderId="0" xfId="14" applyNumberFormat="1"/>
    <xf numFmtId="164" fontId="2" fillId="0" borderId="0" xfId="14" applyNumberFormat="1" applyFont="1"/>
    <xf numFmtId="9" fontId="2" fillId="7" borderId="0" xfId="1" applyNumberFormat="1" applyFont="1" applyFill="1"/>
    <xf numFmtId="9" fontId="0" fillId="0" borderId="0" xfId="0" applyNumberFormat="1"/>
    <xf numFmtId="164" fontId="21" fillId="0" borderId="0" xfId="3" applyNumberFormat="1" applyFont="1"/>
    <xf numFmtId="0" fontId="1" fillId="0" borderId="0" xfId="1" applyFont="1"/>
    <xf numFmtId="0" fontId="0" fillId="7" borderId="0" xfId="0" applyFill="1"/>
    <xf numFmtId="0" fontId="0" fillId="7" borderId="0" xfId="1" applyFont="1" applyFill="1"/>
    <xf numFmtId="164" fontId="0" fillId="7" borderId="0" xfId="0" applyNumberFormat="1" applyFill="1"/>
    <xf numFmtId="164" fontId="1" fillId="0" borderId="0" xfId="14" applyNumberFormat="1" applyFill="1"/>
    <xf numFmtId="164" fontId="1" fillId="0" borderId="0" xfId="14" applyNumberFormat="1" applyFont="1" applyFill="1"/>
    <xf numFmtId="0" fontId="0" fillId="0" borderId="0" xfId="1" applyFont="1" applyFill="1"/>
    <xf numFmtId="9" fontId="4" fillId="0" borderId="0" xfId="15" applyFont="1"/>
    <xf numFmtId="167" fontId="4" fillId="0" borderId="0" xfId="15" applyNumberFormat="1" applyFont="1"/>
    <xf numFmtId="0" fontId="0" fillId="0" borderId="0" xfId="0" applyAlignment="1">
      <alignment horizontal="center"/>
    </xf>
    <xf numFmtId="164" fontId="0" fillId="0" borderId="0" xfId="14" applyNumberFormat="1" applyFont="1" applyAlignment="1">
      <alignment horizontal="center"/>
    </xf>
    <xf numFmtId="0" fontId="1" fillId="0" borderId="0" xfId="14" applyNumberFormat="1" applyFont="1"/>
    <xf numFmtId="2" fontId="1" fillId="0" borderId="0" xfId="1" applyNumberFormat="1" applyFont="1"/>
    <xf numFmtId="2" fontId="1" fillId="8" borderId="0" xfId="1" applyNumberFormat="1" applyFont="1" applyFill="1"/>
    <xf numFmtId="166" fontId="1" fillId="9" borderId="0" xfId="1" applyNumberFormat="1" applyFont="1" applyFill="1"/>
    <xf numFmtId="0" fontId="0" fillId="6" borderId="0" xfId="0" applyFill="1">
      <alignment readingOrder="1"/>
    </xf>
    <xf numFmtId="166" fontId="1" fillId="6" borderId="0" xfId="1" applyNumberFormat="1" applyFont="1" applyFill="1"/>
    <xf numFmtId="0" fontId="22" fillId="6" borderId="0" xfId="0" applyFont="1" applyFill="1">
      <alignment readingOrder="1"/>
    </xf>
    <xf numFmtId="166" fontId="1" fillId="6" borderId="7" xfId="1" applyNumberFormat="1" applyFont="1" applyFill="1" applyBorder="1"/>
    <xf numFmtId="166" fontId="1" fillId="6" borderId="12" xfId="1" applyNumberFormat="1" applyFont="1" applyFill="1" applyBorder="1"/>
    <xf numFmtId="166" fontId="1" fillId="6" borderId="13" xfId="1" applyNumberFormat="1" applyFont="1" applyFill="1" applyBorder="1"/>
    <xf numFmtId="166" fontId="1" fillId="6" borderId="14" xfId="1" applyNumberFormat="1" applyFont="1" applyFill="1" applyBorder="1"/>
    <xf numFmtId="166" fontId="0" fillId="0" borderId="0" xfId="0" applyNumberFormat="1"/>
    <xf numFmtId="10" fontId="4" fillId="0" borderId="0" xfId="15" applyNumberFormat="1" applyFont="1"/>
    <xf numFmtId="0" fontId="0" fillId="10" borderId="0" xfId="0" applyFill="1"/>
    <xf numFmtId="1" fontId="0" fillId="10" borderId="0" xfId="0" applyNumberFormat="1" applyFill="1"/>
    <xf numFmtId="9" fontId="0" fillId="10" borderId="0" xfId="15" applyFont="1" applyFill="1"/>
    <xf numFmtId="9" fontId="0" fillId="10" borderId="0" xfId="0" applyNumberFormat="1" applyFill="1"/>
    <xf numFmtId="1" fontId="2" fillId="0" borderId="0" xfId="1" applyNumberFormat="1" applyFont="1"/>
    <xf numFmtId="0" fontId="23" fillId="0" borderId="0" xfId="1" applyFont="1"/>
    <xf numFmtId="43" fontId="1" fillId="0" borderId="0" xfId="3" applyFont="1"/>
    <xf numFmtId="0" fontId="4" fillId="0" borderId="0" xfId="2" applyAlignment="1">
      <alignment horizontal="center"/>
    </xf>
    <xf numFmtId="164" fontId="0" fillId="0" borderId="0" xfId="3" applyNumberFormat="1" applyFont="1" applyAlignment="1">
      <alignment horizontal="center"/>
    </xf>
    <xf numFmtId="0" fontId="1" fillId="0" borderId="0" xfId="3" applyNumberFormat="1" applyFont="1"/>
    <xf numFmtId="2" fontId="1" fillId="7" borderId="0" xfId="1" applyNumberFormat="1" applyFill="1"/>
    <xf numFmtId="2" fontId="1" fillId="6" borderId="0" xfId="1" applyNumberFormat="1" applyFill="1"/>
    <xf numFmtId="166" fontId="1" fillId="0" borderId="0" xfId="1" applyNumberFormat="1" applyFont="1"/>
    <xf numFmtId="164" fontId="2" fillId="0" borderId="0" xfId="3" applyNumberFormat="1" applyFont="1" applyFill="1"/>
    <xf numFmtId="0" fontId="1" fillId="0" borderId="0" xfId="1" applyFont="1" applyFill="1"/>
    <xf numFmtId="164" fontId="1" fillId="0" borderId="0" xfId="1" applyNumberFormat="1" applyFill="1"/>
    <xf numFmtId="43" fontId="1" fillId="0" borderId="0" xfId="1" applyNumberFormat="1" applyFill="1"/>
    <xf numFmtId="43" fontId="1" fillId="0" borderId="0" xfId="3" applyNumberFormat="1" applyFont="1" applyFill="1"/>
    <xf numFmtId="9" fontId="1" fillId="0" borderId="0" xfId="9" applyFont="1" applyFill="1"/>
    <xf numFmtId="0" fontId="17" fillId="0" borderId="0" xfId="7" applyFont="1" applyFill="1" applyAlignment="1">
      <alignment horizontal="center"/>
    </xf>
    <xf numFmtId="165" fontId="9" fillId="0" borderId="0" xfId="7" applyNumberFormat="1" applyFont="1" applyFill="1"/>
    <xf numFmtId="0" fontId="16" fillId="0" borderId="0" xfId="7" applyFont="1" applyFill="1" applyBorder="1"/>
    <xf numFmtId="2" fontId="4" fillId="0" borderId="0" xfId="7" applyNumberFormat="1" applyFill="1"/>
    <xf numFmtId="0" fontId="18" fillId="0" borderId="0" xfId="7" applyNumberFormat="1" applyFont="1" applyFill="1" applyAlignment="1">
      <alignment horizontal="right"/>
    </xf>
    <xf numFmtId="2" fontId="1" fillId="0" borderId="0" xfId="1" applyNumberFormat="1" applyFill="1"/>
    <xf numFmtId="164" fontId="2" fillId="0" borderId="0" xfId="3" applyNumberFormat="1" applyFont="1"/>
    <xf numFmtId="43" fontId="1" fillId="0" borderId="0" xfId="3" applyNumberFormat="1" applyFont="1"/>
    <xf numFmtId="164" fontId="1" fillId="7" borderId="0" xfId="3" applyNumberFormat="1" applyFont="1" applyFill="1"/>
    <xf numFmtId="9" fontId="1" fillId="0" borderId="0" xfId="9" applyFont="1"/>
    <xf numFmtId="0" fontId="16" fillId="0" borderId="0" xfId="7" applyFont="1" applyBorder="1"/>
    <xf numFmtId="0" fontId="18" fillId="0" borderId="0" xfId="7" applyNumberFormat="1" applyFont="1" applyAlignment="1">
      <alignment horizontal="right"/>
    </xf>
    <xf numFmtId="167" fontId="1" fillId="0" borderId="0" xfId="1" applyNumberFormat="1"/>
    <xf numFmtId="1" fontId="0" fillId="0" borderId="0" xfId="0" applyNumberFormat="1"/>
    <xf numFmtId="9" fontId="1" fillId="0" borderId="0" xfId="1" applyNumberFormat="1"/>
    <xf numFmtId="0" fontId="0" fillId="11" borderId="0" xfId="1" applyFont="1" applyFill="1"/>
    <xf numFmtId="0" fontId="1" fillId="11" borderId="0" xfId="1" applyFont="1" applyFill="1"/>
    <xf numFmtId="0" fontId="2" fillId="11" borderId="0" xfId="1" applyFont="1" applyFill="1"/>
    <xf numFmtId="9" fontId="2" fillId="11" borderId="0" xfId="1" applyNumberFormat="1" applyFont="1" applyFill="1"/>
    <xf numFmtId="164" fontId="1" fillId="11" borderId="0" xfId="3" applyNumberFormat="1" applyFont="1" applyFill="1"/>
    <xf numFmtId="164" fontId="0" fillId="11" borderId="0" xfId="3" applyNumberFormat="1" applyFont="1" applyFill="1"/>
    <xf numFmtId="9" fontId="1" fillId="0" borderId="0" xfId="15" applyNumberFormat="1" applyFont="1"/>
    <xf numFmtId="167" fontId="1" fillId="0" borderId="0" xfId="15" applyNumberFormat="1" applyFont="1"/>
    <xf numFmtId="0" fontId="0" fillId="12" borderId="0" xfId="0" applyFill="1"/>
    <xf numFmtId="0" fontId="2" fillId="0" borderId="0" xfId="0" applyFont="1" applyFill="1" applyBorder="1"/>
    <xf numFmtId="0" fontId="24" fillId="14" borderId="0" xfId="0" applyFont="1" applyFill="1" applyAlignment="1">
      <alignment horizontal="center"/>
    </xf>
    <xf numFmtId="0" fontId="2" fillId="0" borderId="15" xfId="0" applyFont="1" applyBorder="1"/>
    <xf numFmtId="0" fontId="0" fillId="6" borderId="0" xfId="1" applyFont="1" applyFill="1"/>
    <xf numFmtId="0" fontId="24" fillId="1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26" fillId="15" borderId="7" xfId="0" applyFont="1" applyFill="1" applyBorder="1"/>
    <xf numFmtId="0" fontId="26" fillId="15" borderId="7" xfId="0" applyFont="1" applyFill="1" applyBorder="1" applyAlignment="1">
      <alignment horizontal="left"/>
    </xf>
    <xf numFmtId="0" fontId="0" fillId="16" borderId="7" xfId="0" applyFill="1" applyBorder="1"/>
    <xf numFmtId="0" fontId="28" fillId="0" borderId="0" xfId="0" applyFont="1"/>
    <xf numFmtId="0" fontId="28" fillId="0" borderId="0" xfId="0" applyFont="1" applyFill="1" applyBorder="1"/>
    <xf numFmtId="0" fontId="26" fillId="0" borderId="0" xfId="0" applyFont="1" applyFill="1"/>
    <xf numFmtId="0" fontId="26" fillId="0" borderId="0" xfId="0" applyFont="1"/>
    <xf numFmtId="0" fontId="26" fillId="0" borderId="0" xfId="0" applyFont="1" applyFill="1" applyAlignment="1">
      <alignment horizontal="right" wrapText="1"/>
    </xf>
    <xf numFmtId="0" fontId="26" fillId="15" borderId="15" xfId="0" applyFont="1" applyFill="1" applyBorder="1"/>
    <xf numFmtId="0" fontId="27" fillId="10" borderId="7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left"/>
    </xf>
    <xf numFmtId="0" fontId="26" fillId="0" borderId="0" xfId="0" applyFont="1" applyFill="1" applyAlignment="1">
      <alignment horizontal="right" vertical="center" wrapText="1"/>
    </xf>
    <xf numFmtId="0" fontId="26" fillId="0" borderId="0" xfId="0" applyFont="1" applyFill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0" fillId="11" borderId="16" xfId="0" applyFill="1" applyBorder="1"/>
    <xf numFmtId="164" fontId="0" fillId="11" borderId="16" xfId="14" applyNumberFormat="1" applyFont="1" applyFill="1" applyBorder="1"/>
    <xf numFmtId="0" fontId="0" fillId="11" borderId="0" xfId="0" applyFill="1" applyBorder="1"/>
    <xf numFmtId="164" fontId="0" fillId="11" borderId="0" xfId="14" applyNumberFormat="1" applyFont="1" applyFill="1" applyBorder="1"/>
    <xf numFmtId="0" fontId="0" fillId="11" borderId="17" xfId="0" applyFill="1" applyBorder="1"/>
    <xf numFmtId="164" fontId="0" fillId="11" borderId="17" xfId="14" applyNumberFormat="1" applyFont="1" applyFill="1" applyBorder="1"/>
    <xf numFmtId="43" fontId="0" fillId="11" borderId="0" xfId="0" applyNumberFormat="1" applyFill="1" applyBorder="1"/>
    <xf numFmtId="43" fontId="0" fillId="11" borderId="17" xfId="0" applyNumberFormat="1" applyFill="1" applyBorder="1"/>
    <xf numFmtId="164" fontId="0" fillId="11" borderId="16" xfId="0" applyNumberFormat="1" applyFill="1" applyBorder="1"/>
    <xf numFmtId="164" fontId="0" fillId="11" borderId="0" xfId="0" applyNumberFormat="1" applyFill="1" applyBorder="1"/>
    <xf numFmtId="0" fontId="29" fillId="0" borderId="0" xfId="0" applyFont="1"/>
    <xf numFmtId="0" fontId="0" fillId="0" borderId="0" xfId="0" applyAlignment="1">
      <alignment horizontal="right"/>
    </xf>
    <xf numFmtId="0" fontId="0" fillId="12" borderId="0" xfId="0" applyFill="1" applyAlignment="1">
      <alignment horizontal="right"/>
    </xf>
    <xf numFmtId="0" fontId="0" fillId="11" borderId="0" xfId="0" applyFill="1"/>
    <xf numFmtId="0" fontId="0" fillId="11" borderId="0" xfId="0" applyFill="1" applyAlignment="1">
      <alignment horizontal="right"/>
    </xf>
    <xf numFmtId="0" fontId="24" fillId="17" borderId="0" xfId="0" applyFont="1" applyFill="1"/>
    <xf numFmtId="0" fontId="24" fillId="17" borderId="0" xfId="0" applyFont="1" applyFill="1" applyAlignment="1">
      <alignment horizontal="right"/>
    </xf>
    <xf numFmtId="0" fontId="22" fillId="0" borderId="0" xfId="0" applyFont="1"/>
    <xf numFmtId="0" fontId="25" fillId="18" borderId="31" xfId="0" applyFont="1" applyFill="1" applyBorder="1" applyAlignment="1">
      <alignment horizontal="center" vertical="center" wrapText="1"/>
    </xf>
    <xf numFmtId="0" fontId="25" fillId="17" borderId="32" xfId="0" applyFont="1" applyFill="1" applyBorder="1" applyAlignment="1">
      <alignment horizontal="center" vertical="center" wrapText="1"/>
    </xf>
    <xf numFmtId="0" fontId="25" fillId="17" borderId="32" xfId="1" applyFont="1" applyFill="1" applyBorder="1" applyAlignment="1">
      <alignment horizontal="center" vertical="center"/>
    </xf>
    <xf numFmtId="0" fontId="25" fillId="17" borderId="33" xfId="1" applyFont="1" applyFill="1" applyBorder="1" applyAlignment="1">
      <alignment horizontal="center" vertical="center"/>
    </xf>
    <xf numFmtId="0" fontId="0" fillId="12" borderId="21" xfId="0" applyFill="1" applyBorder="1"/>
    <xf numFmtId="164" fontId="0" fillId="11" borderId="22" xfId="14" applyNumberFormat="1" applyFont="1" applyFill="1" applyBorder="1"/>
    <xf numFmtId="0" fontId="0" fillId="12" borderId="23" xfId="0" applyFill="1" applyBorder="1"/>
    <xf numFmtId="164" fontId="0" fillId="11" borderId="24" xfId="14" applyNumberFormat="1" applyFont="1" applyFill="1" applyBorder="1"/>
    <xf numFmtId="0" fontId="0" fillId="12" borderId="19" xfId="0" applyFill="1" applyBorder="1"/>
    <xf numFmtId="164" fontId="0" fillId="11" borderId="20" xfId="14" applyNumberFormat="1" applyFont="1" applyFill="1" applyBorder="1"/>
    <xf numFmtId="0" fontId="0" fillId="12" borderId="28" xfId="0" applyFill="1" applyBorder="1"/>
    <xf numFmtId="0" fontId="0" fillId="11" borderId="29" xfId="0" applyFill="1" applyBorder="1"/>
    <xf numFmtId="164" fontId="0" fillId="11" borderId="29" xfId="14" applyNumberFormat="1" applyFont="1" applyFill="1" applyBorder="1"/>
    <xf numFmtId="164" fontId="0" fillId="11" borderId="30" xfId="14" applyNumberFormat="1" applyFont="1" applyFill="1" applyBorder="1"/>
    <xf numFmtId="0" fontId="0" fillId="12" borderId="25" xfId="0" applyFill="1" applyBorder="1"/>
    <xf numFmtId="0" fontId="0" fillId="11" borderId="26" xfId="0" applyFill="1" applyBorder="1"/>
    <xf numFmtId="43" fontId="0" fillId="11" borderId="26" xfId="14" applyNumberFormat="1" applyFont="1" applyFill="1" applyBorder="1"/>
    <xf numFmtId="43" fontId="0" fillId="11" borderId="26" xfId="0" applyNumberFormat="1" applyFill="1" applyBorder="1"/>
    <xf numFmtId="43" fontId="0" fillId="11" borderId="27" xfId="0" applyNumberFormat="1" applyFill="1" applyBorder="1"/>
    <xf numFmtId="43" fontId="0" fillId="11" borderId="22" xfId="0" applyNumberFormat="1" applyFill="1" applyBorder="1"/>
    <xf numFmtId="43" fontId="0" fillId="11" borderId="24" xfId="0" applyNumberFormat="1" applyFill="1" applyBorder="1"/>
    <xf numFmtId="164" fontId="0" fillId="11" borderId="20" xfId="0" applyNumberFormat="1" applyFill="1" applyBorder="1"/>
    <xf numFmtId="164" fontId="0" fillId="11" borderId="22" xfId="0" applyNumberFormat="1" applyFill="1" applyBorder="1"/>
    <xf numFmtId="0" fontId="0" fillId="13" borderId="18" xfId="0" applyFont="1" applyFill="1" applyBorder="1" applyAlignment="1">
      <alignment horizontal="left"/>
    </xf>
    <xf numFmtId="0" fontId="2" fillId="0" borderId="0" xfId="0" applyFont="1"/>
    <xf numFmtId="0" fontId="15" fillId="0" borderId="0" xfId="0" applyFont="1"/>
    <xf numFmtId="0" fontId="0" fillId="0" borderId="0" xfId="0">
      <alignment readingOrder="1"/>
    </xf>
    <xf numFmtId="0" fontId="22" fillId="0" borderId="0" xfId="0" applyFont="1">
      <alignment readingOrder="1"/>
    </xf>
    <xf numFmtId="0" fontId="30" fillId="0" borderId="0" xfId="1" applyFont="1"/>
    <xf numFmtId="0" fontId="22" fillId="11" borderId="0" xfId="0" applyFont="1" applyFill="1" applyBorder="1"/>
    <xf numFmtId="167" fontId="0" fillId="11" borderId="0" xfId="15" applyNumberFormat="1" applyFont="1" applyFill="1" applyBorder="1"/>
    <xf numFmtId="0" fontId="4" fillId="0" borderId="0" xfId="20"/>
    <xf numFmtId="168" fontId="4" fillId="0" borderId="0" xfId="20" applyNumberFormat="1"/>
    <xf numFmtId="169" fontId="4" fillId="0" borderId="0" xfId="20" applyNumberFormat="1"/>
    <xf numFmtId="169" fontId="4" fillId="0" borderId="29" xfId="21" applyNumberFormat="1" applyBorder="1"/>
    <xf numFmtId="169" fontId="4" fillId="0" borderId="0" xfId="21" applyNumberFormat="1" applyBorder="1"/>
    <xf numFmtId="169" fontId="4" fillId="0" borderId="26" xfId="21" applyNumberFormat="1" applyBorder="1"/>
    <xf numFmtId="43" fontId="4" fillId="0" borderId="0" xfId="20" applyNumberFormat="1"/>
    <xf numFmtId="164" fontId="4" fillId="0" borderId="0" xfId="20" applyNumberFormat="1"/>
    <xf numFmtId="164" fontId="4" fillId="0" borderId="0" xfId="3" applyNumberFormat="1"/>
    <xf numFmtId="164" fontId="4" fillId="32" borderId="0" xfId="3" applyNumberFormat="1" applyFill="1" applyBorder="1"/>
    <xf numFmtId="0" fontId="4" fillId="0" borderId="0" xfId="20" applyBorder="1"/>
    <xf numFmtId="0" fontId="4" fillId="0" borderId="0" xfId="21" applyNumberFormat="1" applyBorder="1"/>
    <xf numFmtId="164" fontId="4" fillId="32" borderId="7" xfId="3" applyNumberFormat="1" applyFill="1" applyBorder="1"/>
    <xf numFmtId="169" fontId="4" fillId="0" borderId="7" xfId="21" applyNumberFormat="1" applyBorder="1"/>
    <xf numFmtId="0" fontId="4" fillId="0" borderId="7" xfId="20" applyBorder="1"/>
    <xf numFmtId="164" fontId="4" fillId="0" borderId="7" xfId="3" applyNumberFormat="1" applyBorder="1"/>
    <xf numFmtId="0" fontId="4" fillId="0" borderId="7" xfId="20" applyFill="1" applyBorder="1"/>
    <xf numFmtId="0" fontId="4" fillId="33" borderId="7" xfId="20" applyFill="1" applyBorder="1"/>
    <xf numFmtId="169" fontId="4" fillId="0" borderId="7" xfId="21" applyNumberFormat="1" applyFont="1" applyBorder="1"/>
    <xf numFmtId="0" fontId="4" fillId="0" borderId="13" xfId="20" applyFill="1" applyBorder="1"/>
    <xf numFmtId="0" fontId="4" fillId="32" borderId="0" xfId="20" applyFill="1"/>
    <xf numFmtId="0" fontId="4" fillId="0" borderId="15" xfId="20" applyBorder="1"/>
    <xf numFmtId="0" fontId="4" fillId="0" borderId="0" xfId="20" applyBorder="1" applyAlignment="1">
      <alignment wrapText="1"/>
    </xf>
    <xf numFmtId="0" fontId="4" fillId="0" borderId="0" xfId="22">
      <alignment readingOrder="1"/>
    </xf>
    <xf numFmtId="37" fontId="4" fillId="0" borderId="0" xfId="20" applyNumberFormat="1"/>
    <xf numFmtId="37" fontId="4" fillId="0" borderId="0" xfId="20" applyNumberFormat="1" applyBorder="1" applyAlignment="1">
      <alignment wrapText="1"/>
    </xf>
    <xf numFmtId="164" fontId="4" fillId="0" borderId="0" xfId="20" applyNumberFormat="1" applyBorder="1" applyAlignment="1">
      <alignment wrapText="1"/>
    </xf>
    <xf numFmtId="164" fontId="4" fillId="0" borderId="11" xfId="3" applyNumberFormat="1" applyBorder="1" applyAlignment="1">
      <alignment wrapText="1"/>
    </xf>
    <xf numFmtId="164" fontId="4" fillId="0" borderId="10" xfId="3" applyNumberFormat="1" applyBorder="1"/>
    <xf numFmtId="0" fontId="4" fillId="0" borderId="9" xfId="20" applyBorder="1"/>
    <xf numFmtId="164" fontId="4" fillId="0" borderId="8" xfId="3" applyNumberFormat="1" applyBorder="1" applyAlignment="1">
      <alignment wrapText="1"/>
    </xf>
    <xf numFmtId="0" fontId="4" fillId="0" borderId="6" xfId="20" applyBorder="1"/>
    <xf numFmtId="0" fontId="4" fillId="0" borderId="5" xfId="20" applyBorder="1" applyAlignment="1">
      <alignment wrapText="1"/>
    </xf>
    <xf numFmtId="0" fontId="4" fillId="0" borderId="38" xfId="20" applyBorder="1" applyAlignment="1">
      <alignment wrapText="1"/>
    </xf>
    <xf numFmtId="0" fontId="4" fillId="0" borderId="3" xfId="20" applyBorder="1" applyAlignment="1">
      <alignment wrapText="1"/>
    </xf>
    <xf numFmtId="0" fontId="4" fillId="0" borderId="15" xfId="20" applyBorder="1" applyAlignment="1">
      <alignment wrapText="1"/>
    </xf>
    <xf numFmtId="0" fontId="4" fillId="0" borderId="0" xfId="20" applyFont="1"/>
    <xf numFmtId="3" fontId="4" fillId="0" borderId="29" xfId="20" applyNumberFormat="1" applyFont="1" applyBorder="1"/>
    <xf numFmtId="0" fontId="4" fillId="0" borderId="29" xfId="20" applyFont="1" applyBorder="1"/>
    <xf numFmtId="0" fontId="4" fillId="0" borderId="28" xfId="20" applyFont="1" applyBorder="1"/>
    <xf numFmtId="3" fontId="4" fillId="0" borderId="0" xfId="20" applyNumberFormat="1" applyFont="1" applyBorder="1"/>
    <xf numFmtId="0" fontId="4" fillId="0" borderId="0" xfId="20" applyFont="1" applyBorder="1"/>
    <xf numFmtId="0" fontId="4" fillId="0" borderId="21" xfId="20" applyFont="1" applyBorder="1"/>
    <xf numFmtId="3" fontId="4" fillId="0" borderId="26" xfId="20" applyNumberFormat="1" applyFont="1" applyBorder="1"/>
    <xf numFmtId="0" fontId="4" fillId="0" borderId="26" xfId="20" applyFont="1" applyBorder="1"/>
    <xf numFmtId="0" fontId="4" fillId="0" borderId="25" xfId="20" applyFont="1" applyBorder="1"/>
    <xf numFmtId="0" fontId="6" fillId="0" borderId="0" xfId="20" applyFont="1" applyAlignment="1">
      <alignment horizontal="left"/>
    </xf>
    <xf numFmtId="0" fontId="6" fillId="0" borderId="0" xfId="20" applyFont="1" applyAlignment="1">
      <alignment horizontal="center"/>
    </xf>
    <xf numFmtId="0" fontId="6" fillId="0" borderId="0" xfId="20" applyFont="1"/>
    <xf numFmtId="0" fontId="6" fillId="34" borderId="0" xfId="20" applyFont="1" applyFill="1"/>
    <xf numFmtId="0" fontId="0" fillId="0" borderId="34" xfId="0" applyBorder="1"/>
    <xf numFmtId="0" fontId="26" fillId="0" borderId="16" xfId="0" applyFont="1" applyFill="1" applyBorder="1" applyAlignment="1">
      <alignment horizontal="right"/>
    </xf>
    <xf numFmtId="0" fontId="0" fillId="0" borderId="16" xfId="0" applyBorder="1"/>
    <xf numFmtId="0" fontId="0" fillId="0" borderId="35" xfId="0" applyBorder="1"/>
    <xf numFmtId="0" fontId="26" fillId="0" borderId="0" xfId="0" applyFont="1" applyBorder="1"/>
    <xf numFmtId="0" fontId="26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36" xfId="0" applyBorder="1"/>
    <xf numFmtId="0" fontId="26" fillId="0" borderId="17" xfId="0" applyFont="1" applyFill="1" applyBorder="1" applyAlignment="1">
      <alignment horizontal="right"/>
    </xf>
    <xf numFmtId="0" fontId="0" fillId="0" borderId="17" xfId="0" applyBorder="1"/>
    <xf numFmtId="0" fontId="20" fillId="0" borderId="0" xfId="13" applyFill="1" applyBorder="1"/>
    <xf numFmtId="0" fontId="1" fillId="6" borderId="0" xfId="1" applyFill="1"/>
    <xf numFmtId="167" fontId="0" fillId="11" borderId="26" xfId="15" applyNumberFormat="1" applyFont="1" applyFill="1" applyBorder="1"/>
    <xf numFmtId="167" fontId="0" fillId="11" borderId="27" xfId="15" applyNumberFormat="1" applyFont="1" applyFill="1" applyBorder="1"/>
    <xf numFmtId="167" fontId="0" fillId="11" borderId="22" xfId="15" applyNumberFormat="1" applyFont="1" applyFill="1" applyBorder="1"/>
    <xf numFmtId="167" fontId="0" fillId="11" borderId="29" xfId="15" applyNumberFormat="1" applyFont="1" applyFill="1" applyBorder="1"/>
    <xf numFmtId="167" fontId="0" fillId="11" borderId="30" xfId="15" applyNumberFormat="1" applyFont="1" applyFill="1" applyBorder="1"/>
    <xf numFmtId="164" fontId="0" fillId="11" borderId="26" xfId="14" applyNumberFormat="1" applyFont="1" applyFill="1" applyBorder="1"/>
    <xf numFmtId="164" fontId="0" fillId="11" borderId="27" xfId="14" applyNumberFormat="1" applyFont="1" applyFill="1" applyBorder="1"/>
    <xf numFmtId="0" fontId="65" fillId="0" borderId="0" xfId="0" applyFont="1"/>
    <xf numFmtId="49" fontId="65" fillId="0" borderId="0" xfId="0" applyNumberFormat="1" applyFont="1"/>
    <xf numFmtId="0" fontId="65" fillId="0" borderId="0" xfId="0" applyNumberFormat="1" applyFont="1"/>
    <xf numFmtId="3" fontId="65" fillId="0" borderId="0" xfId="0" applyNumberFormat="1" applyFont="1"/>
    <xf numFmtId="37" fontId="66" fillId="0" borderId="0" xfId="0" applyNumberFormat="1" applyFont="1" applyBorder="1"/>
    <xf numFmtId="37" fontId="67" fillId="0" borderId="0" xfId="0" quotePrefix="1" applyNumberFormat="1" applyFont="1" applyBorder="1" applyAlignment="1">
      <alignment horizontal="left"/>
    </xf>
    <xf numFmtId="37" fontId="66" fillId="0" borderId="0" xfId="0" applyNumberFormat="1" applyFont="1"/>
    <xf numFmtId="2" fontId="66" fillId="0" borderId="0" xfId="0" applyNumberFormat="1" applyFont="1" applyAlignment="1">
      <alignment horizontal="right"/>
    </xf>
    <xf numFmtId="37" fontId="66" fillId="0" borderId="0" xfId="0" applyNumberFormat="1" applyFont="1" applyAlignment="1">
      <alignment horizontal="center"/>
    </xf>
    <xf numFmtId="37" fontId="66" fillId="0" borderId="0" xfId="0" applyNumberFormat="1" applyFont="1" applyAlignment="1">
      <alignment horizontal="right"/>
    </xf>
    <xf numFmtId="37" fontId="0" fillId="0" borderId="0" xfId="0" applyNumberFormat="1" applyBorder="1"/>
    <xf numFmtId="37" fontId="68" fillId="0" borderId="0" xfId="0" applyNumberFormat="1" applyFont="1" applyBorder="1"/>
    <xf numFmtId="37" fontId="0" fillId="0" borderId="0" xfId="0" applyNumberFormat="1"/>
    <xf numFmtId="2" fontId="0" fillId="0" borderId="0" xfId="0" applyNumberFormat="1" applyAlignment="1">
      <alignment horizontal="right"/>
    </xf>
    <xf numFmtId="37" fontId="0" fillId="0" borderId="0" xfId="0" applyNumberFormat="1" applyAlignment="1">
      <alignment horizontal="center"/>
    </xf>
    <xf numFmtId="37" fontId="69" fillId="0" borderId="50" xfId="0" applyNumberFormat="1" applyFont="1" applyBorder="1" applyAlignment="1" applyProtection="1">
      <alignment horizontal="left"/>
    </xf>
    <xf numFmtId="37" fontId="69" fillId="0" borderId="51" xfId="0" applyNumberFormat="1" applyFont="1" applyBorder="1"/>
    <xf numFmtId="37" fontId="69" fillId="0" borderId="0" xfId="0" applyNumberFormat="1" applyFont="1" applyBorder="1"/>
    <xf numFmtId="37" fontId="69" fillId="0" borderId="52" xfId="0" applyNumberFormat="1" applyFont="1" applyBorder="1"/>
    <xf numFmtId="37" fontId="0" fillId="0" borderId="52" xfId="0" applyNumberFormat="1" applyBorder="1"/>
    <xf numFmtId="37" fontId="0" fillId="0" borderId="53" xfId="0" applyNumberFormat="1" applyBorder="1"/>
    <xf numFmtId="37" fontId="0" fillId="0" borderId="0" xfId="0" quotePrefix="1" applyNumberFormat="1" applyAlignment="1">
      <alignment horizontal="left"/>
    </xf>
    <xf numFmtId="2" fontId="0" fillId="0" borderId="52" xfId="0" applyNumberFormat="1" applyBorder="1" applyAlignment="1">
      <alignment horizontal="center"/>
    </xf>
    <xf numFmtId="37" fontId="0" fillId="0" borderId="0" xfId="0" quotePrefix="1" applyNumberFormat="1" applyAlignment="1">
      <alignment horizontal="center"/>
    </xf>
    <xf numFmtId="37" fontId="68" fillId="0" borderId="0" xfId="0" applyNumberFormat="1" applyFont="1" applyAlignment="1" applyProtection="1">
      <alignment horizontal="left"/>
    </xf>
    <xf numFmtId="37" fontId="68" fillId="0" borderId="52" xfId="0" applyNumberFormat="1" applyFont="1" applyBorder="1"/>
    <xf numFmtId="37" fontId="68" fillId="0" borderId="0" xfId="0" applyNumberFormat="1" applyFont="1"/>
    <xf numFmtId="37" fontId="68" fillId="0" borderId="0" xfId="0" applyNumberFormat="1" applyFont="1" applyBorder="1" applyAlignment="1">
      <alignment horizontal="right"/>
    </xf>
    <xf numFmtId="37" fontId="70" fillId="0" borderId="0" xfId="0" applyNumberFormat="1" applyFont="1" applyProtection="1"/>
    <xf numFmtId="37" fontId="0" fillId="0" borderId="52" xfId="0" applyNumberFormat="1" applyBorder="1" applyAlignment="1" applyProtection="1">
      <alignment horizontal="left"/>
    </xf>
    <xf numFmtId="37" fontId="0" fillId="0" borderId="0" xfId="0" applyNumberFormat="1" applyProtection="1"/>
    <xf numFmtId="37" fontId="68" fillId="0" borderId="17" xfId="0" applyNumberFormat="1" applyFont="1" applyBorder="1" applyAlignment="1" applyProtection="1">
      <alignment horizontal="left"/>
    </xf>
    <xf numFmtId="37" fontId="68" fillId="0" borderId="36" xfId="0" applyNumberFormat="1" applyFont="1" applyBorder="1"/>
    <xf numFmtId="37" fontId="68" fillId="0" borderId="17" xfId="0" applyNumberFormat="1" applyFont="1" applyBorder="1" applyAlignment="1" applyProtection="1">
      <alignment horizontal="right"/>
    </xf>
    <xf numFmtId="37" fontId="70" fillId="0" borderId="36" xfId="0" applyNumberFormat="1" applyFont="1" applyBorder="1" applyProtection="1"/>
    <xf numFmtId="9" fontId="68" fillId="0" borderId="52" xfId="15" applyFont="1" applyBorder="1"/>
    <xf numFmtId="0" fontId="0" fillId="6" borderId="0" xfId="0" applyFill="1"/>
    <xf numFmtId="0" fontId="0" fillId="12" borderId="32" xfId="0" applyFill="1" applyBorder="1"/>
    <xf numFmtId="0" fontId="0" fillId="11" borderId="32" xfId="0" applyFill="1" applyBorder="1"/>
    <xf numFmtId="164" fontId="0" fillId="11" borderId="32" xfId="14" applyNumberFormat="1" applyFont="1" applyFill="1" applyBorder="1"/>
    <xf numFmtId="164" fontId="0" fillId="11" borderId="33" xfId="14" applyNumberFormat="1" applyFont="1" applyFill="1" applyBorder="1"/>
    <xf numFmtId="164" fontId="0" fillId="0" borderId="0" xfId="14" applyNumberFormat="1" applyFont="1" applyFill="1" applyBorder="1"/>
    <xf numFmtId="0" fontId="0" fillId="6" borderId="7" xfId="0" applyFill="1" applyBorder="1"/>
    <xf numFmtId="0" fontId="26" fillId="0" borderId="7" xfId="0" applyFont="1" applyFill="1" applyBorder="1"/>
    <xf numFmtId="9" fontId="4" fillId="0" borderId="0" xfId="20" applyNumberFormat="1"/>
    <xf numFmtId="43" fontId="4" fillId="0" borderId="0" xfId="14" applyFont="1"/>
    <xf numFmtId="164" fontId="0" fillId="0" borderId="7" xfId="0" applyNumberFormat="1" applyBorder="1"/>
    <xf numFmtId="164" fontId="0" fillId="0" borderId="0" xfId="0" applyNumberFormat="1"/>
    <xf numFmtId="0" fontId="0" fillId="0" borderId="7" xfId="0" applyBorder="1" applyAlignment="1">
      <alignment wrapText="1"/>
    </xf>
    <xf numFmtId="0" fontId="12" fillId="9" borderId="0" xfId="0" applyFont="1" applyFill="1"/>
    <xf numFmtId="0" fontId="0" fillId="9" borderId="0" xfId="0" applyFill="1"/>
    <xf numFmtId="15" fontId="0" fillId="9" borderId="0" xfId="0" applyNumberFormat="1" applyFill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Alignment="1">
      <alignment vertical="center" wrapText="1"/>
    </xf>
    <xf numFmtId="0" fontId="0" fillId="8" borderId="7" xfId="0" applyFill="1" applyBorder="1" applyAlignment="1">
      <alignment wrapText="1"/>
    </xf>
    <xf numFmtId="164" fontId="0" fillId="8" borderId="7" xfId="0" applyNumberFormat="1" applyFill="1" applyBorder="1"/>
    <xf numFmtId="0" fontId="0" fillId="0" borderId="0" xfId="0" applyNumberFormat="1"/>
    <xf numFmtId="0" fontId="0" fillId="12" borderId="0" xfId="0" applyNumberFormat="1" applyFill="1"/>
    <xf numFmtId="173" fontId="0" fillId="0" borderId="0" xfId="0" applyNumberFormat="1"/>
    <xf numFmtId="173" fontId="0" fillId="0" borderId="0" xfId="0" applyNumberFormat="1" applyFont="1"/>
    <xf numFmtId="165" fontId="0" fillId="0" borderId="0" xfId="0" applyNumberFormat="1"/>
    <xf numFmtId="1" fontId="0" fillId="0" borderId="0" xfId="0" quotePrefix="1" applyNumberFormat="1" applyFill="1">
      <alignment readingOrder="1"/>
    </xf>
    <xf numFmtId="9" fontId="0" fillId="0" borderId="0" xfId="15" applyFont="1"/>
    <xf numFmtId="164" fontId="0" fillId="0" borderId="0" xfId="1" applyNumberFormat="1" applyFont="1"/>
    <xf numFmtId="1" fontId="0" fillId="0" borderId="0" xfId="1" applyNumberFormat="1" applyFont="1"/>
    <xf numFmtId="3" fontId="1" fillId="0" borderId="0" xfId="1" applyNumberFormat="1"/>
    <xf numFmtId="3" fontId="1" fillId="0" borderId="0" xfId="14" applyNumberFormat="1"/>
    <xf numFmtId="0" fontId="4" fillId="15" borderId="0" xfId="2" applyNumberFormat="1" applyFill="1" applyAlignment="1">
      <alignment horizontal="left"/>
    </xf>
    <xf numFmtId="0" fontId="6" fillId="15" borderId="0" xfId="2" applyFont="1" applyFill="1"/>
    <xf numFmtId="0" fontId="1" fillId="15" borderId="0" xfId="1" applyFill="1"/>
    <xf numFmtId="0" fontId="13" fillId="15" borderId="0" xfId="1" applyFont="1" applyFill="1"/>
    <xf numFmtId="164" fontId="1" fillId="15" borderId="0" xfId="14" applyNumberFormat="1" applyFill="1"/>
    <xf numFmtId="0" fontId="11" fillId="0" borderId="0" xfId="0" applyFont="1"/>
    <xf numFmtId="37" fontId="69" fillId="0" borderId="50" xfId="0" applyNumberFormat="1" applyFont="1" applyBorder="1" applyAlignment="1" applyProtection="1">
      <alignment horizontal="center"/>
    </xf>
    <xf numFmtId="37" fontId="69" fillId="0" borderId="50" xfId="0" applyNumberFormat="1" applyFont="1" applyBorder="1" applyAlignment="1">
      <alignment horizontal="center"/>
    </xf>
    <xf numFmtId="37" fontId="69" fillId="0" borderId="51" xfId="0" applyNumberFormat="1" applyFont="1" applyBorder="1" applyAlignment="1">
      <alignment horizontal="center"/>
    </xf>
    <xf numFmtId="172" fontId="69" fillId="0" borderId="50" xfId="0" quotePrefix="1" applyNumberFormat="1" applyFont="1" applyBorder="1" applyAlignment="1" applyProtection="1">
      <alignment horizontal="center"/>
    </xf>
    <xf numFmtId="172" fontId="69" fillId="0" borderId="51" xfId="0" quotePrefix="1" applyNumberFormat="1" applyFont="1" applyBorder="1" applyAlignment="1" applyProtection="1">
      <alignment horizontal="center"/>
    </xf>
    <xf numFmtId="172" fontId="69" fillId="0" borderId="15" xfId="0" quotePrefix="1" applyNumberFormat="1" applyFont="1" applyBorder="1" applyAlignment="1" applyProtection="1">
      <alignment horizontal="center"/>
    </xf>
  </cellXfs>
  <cellStyles count="532">
    <cellStyle name="20% - Accent1 2" xfId="23"/>
    <cellStyle name="20% - Accent1 2 2" xfId="24"/>
    <cellStyle name="20% - Accent1 3" xfId="25"/>
    <cellStyle name="20% - Accent1 3 2" xfId="26"/>
    <cellStyle name="20% - Accent1 4" xfId="27"/>
    <cellStyle name="20% - Accent1 4 2" xfId="28"/>
    <cellStyle name="20% - Accent1 5" xfId="29"/>
    <cellStyle name="20% - Accent2 2" xfId="30"/>
    <cellStyle name="20% - Accent2 2 2" xfId="31"/>
    <cellStyle name="20% - Accent2 3" xfId="32"/>
    <cellStyle name="20% - Accent2 3 2" xfId="33"/>
    <cellStyle name="20% - Accent2 4" xfId="34"/>
    <cellStyle name="20% - Accent2 4 2" xfId="35"/>
    <cellStyle name="20% - Accent2 5" xfId="36"/>
    <cellStyle name="20% - Accent3 2" xfId="37"/>
    <cellStyle name="20% - Accent3 2 2" xfId="38"/>
    <cellStyle name="20% - Accent3 3" xfId="39"/>
    <cellStyle name="20% - Accent3 3 2" xfId="40"/>
    <cellStyle name="20% - Accent3 4" xfId="41"/>
    <cellStyle name="20% - Accent3 4 2" xfId="42"/>
    <cellStyle name="20% - Accent3 5" xfId="43"/>
    <cellStyle name="20% - Accent4 2" xfId="44"/>
    <cellStyle name="20% - Accent4 2 2" xfId="45"/>
    <cellStyle name="20% - Accent4 3" xfId="46"/>
    <cellStyle name="20% - Accent4 3 2" xfId="47"/>
    <cellStyle name="20% - Accent4 4" xfId="48"/>
    <cellStyle name="20% - Accent4 4 2" xfId="49"/>
    <cellStyle name="20% - Accent4 5" xfId="50"/>
    <cellStyle name="20% - Accent5 2" xfId="51"/>
    <cellStyle name="20% - Accent5 2 2" xfId="52"/>
    <cellStyle name="20% - Accent5 3" xfId="53"/>
    <cellStyle name="20% - Accent5 3 2" xfId="54"/>
    <cellStyle name="20% - Accent5 4" xfId="55"/>
    <cellStyle name="20% - Accent5 4 2" xfId="56"/>
    <cellStyle name="20% - Accent5 5" xfId="57"/>
    <cellStyle name="20% - Accent6 2" xfId="58"/>
    <cellStyle name="20% - Accent6 2 2" xfId="59"/>
    <cellStyle name="20% - Accent6 3" xfId="60"/>
    <cellStyle name="20% - Accent6 3 2" xfId="61"/>
    <cellStyle name="20% - Accent6 4" xfId="62"/>
    <cellStyle name="20% - Accent6 4 2" xfId="63"/>
    <cellStyle name="20% - Accent6 5" xfId="64"/>
    <cellStyle name="40% - Accent1 2" xfId="65"/>
    <cellStyle name="40% - Accent1 2 2" xfId="66"/>
    <cellStyle name="40% - Accent1 3" xfId="67"/>
    <cellStyle name="40% - Accent1 3 2" xfId="68"/>
    <cellStyle name="40% - Accent1 4" xfId="69"/>
    <cellStyle name="40% - Accent1 4 2" xfId="70"/>
    <cellStyle name="40% - Accent1 5" xfId="71"/>
    <cellStyle name="40% - Accent2 2" xfId="72"/>
    <cellStyle name="40% - Accent2 2 2" xfId="73"/>
    <cellStyle name="40% - Accent2 3" xfId="74"/>
    <cellStyle name="40% - Accent2 3 2" xfId="75"/>
    <cellStyle name="40% - Accent2 4" xfId="76"/>
    <cellStyle name="40% - Accent2 4 2" xfId="77"/>
    <cellStyle name="40% - Accent2 5" xfId="78"/>
    <cellStyle name="40% - Accent3 2" xfId="79"/>
    <cellStyle name="40% - Accent3 2 2" xfId="80"/>
    <cellStyle name="40% - Accent3 3" xfId="81"/>
    <cellStyle name="40% - Accent3 3 2" xfId="82"/>
    <cellStyle name="40% - Accent3 4" xfId="83"/>
    <cellStyle name="40% - Accent3 4 2" xfId="84"/>
    <cellStyle name="40% - Accent3 5" xfId="85"/>
    <cellStyle name="40% - Accent4 2" xfId="86"/>
    <cellStyle name="40% - Accent4 2 2" xfId="87"/>
    <cellStyle name="40% - Accent4 3" xfId="88"/>
    <cellStyle name="40% - Accent4 3 2" xfId="89"/>
    <cellStyle name="40% - Accent4 4" xfId="90"/>
    <cellStyle name="40% - Accent4 4 2" xfId="91"/>
    <cellStyle name="40% - Accent4 5" xfId="92"/>
    <cellStyle name="40% - Accent5 2" xfId="93"/>
    <cellStyle name="40% - Accent5 2 2" xfId="94"/>
    <cellStyle name="40% - Accent5 3" xfId="95"/>
    <cellStyle name="40% - Accent5 3 2" xfId="96"/>
    <cellStyle name="40% - Accent5 4" xfId="97"/>
    <cellStyle name="40% - Accent5 4 2" xfId="98"/>
    <cellStyle name="40% - Accent5 5" xfId="99"/>
    <cellStyle name="40% - Accent6 2" xfId="100"/>
    <cellStyle name="40% - Accent6 2 2" xfId="101"/>
    <cellStyle name="40% - Accent6 3" xfId="102"/>
    <cellStyle name="40% - Accent6 3 2" xfId="103"/>
    <cellStyle name="40% - Accent6 4" xfId="104"/>
    <cellStyle name="40% - Accent6 4 2" xfId="105"/>
    <cellStyle name="40% - Accent6 5" xfId="106"/>
    <cellStyle name="60% - Accent1 2" xfId="107"/>
    <cellStyle name="60% - Accent1 2 2" xfId="108"/>
    <cellStyle name="60% - Accent1 3" xfId="109"/>
    <cellStyle name="60% - Accent2 2" xfId="110"/>
    <cellStyle name="60% - Accent2 2 2" xfId="111"/>
    <cellStyle name="60% - Accent2 3" xfId="112"/>
    <cellStyle name="60% - Accent3 2" xfId="113"/>
    <cellStyle name="60% - Accent3 2 2" xfId="114"/>
    <cellStyle name="60% - Accent3 3" xfId="115"/>
    <cellStyle name="60% - Accent4 2" xfId="116"/>
    <cellStyle name="60% - Accent4 2 2" xfId="117"/>
    <cellStyle name="60% - Accent4 3" xfId="118"/>
    <cellStyle name="60% - Accent5 2" xfId="119"/>
    <cellStyle name="60% - Accent5 3" xfId="120"/>
    <cellStyle name="60% - Accent6 2" xfId="121"/>
    <cellStyle name="60% - Accent6 2 2" xfId="122"/>
    <cellStyle name="60% - Accent6 3" xfId="123"/>
    <cellStyle name="Accent1 - 20%" xfId="124"/>
    <cellStyle name="Accent1 - 40%" xfId="125"/>
    <cellStyle name="Accent1 - 60%" xfId="126"/>
    <cellStyle name="Accent1 2" xfId="127"/>
    <cellStyle name="Accent1 2 2" xfId="128"/>
    <cellStyle name="Accent1 3" xfId="129"/>
    <cellStyle name="Accent2 - 20%" xfId="130"/>
    <cellStyle name="Accent2 - 40%" xfId="131"/>
    <cellStyle name="Accent2 - 60%" xfId="132"/>
    <cellStyle name="Accent2 2" xfId="133"/>
    <cellStyle name="Accent2 3" xfId="134"/>
    <cellStyle name="Accent3 - 20%" xfId="135"/>
    <cellStyle name="Accent3 - 40%" xfId="136"/>
    <cellStyle name="Accent3 - 60%" xfId="137"/>
    <cellStyle name="Accent3 2" xfId="138"/>
    <cellStyle name="Accent3 2 2" xfId="139"/>
    <cellStyle name="Accent3 3" xfId="140"/>
    <cellStyle name="Accent4 - 20%" xfId="141"/>
    <cellStyle name="Accent4 - 40%" xfId="142"/>
    <cellStyle name="Accent4 - 60%" xfId="143"/>
    <cellStyle name="Accent4 2" xfId="144"/>
    <cellStyle name="Accent4 2 2" xfId="145"/>
    <cellStyle name="Accent4 3" xfId="146"/>
    <cellStyle name="Accent5 - 20%" xfId="147"/>
    <cellStyle name="Accent5 - 40%" xfId="148"/>
    <cellStyle name="Accent5 - 60%" xfId="149"/>
    <cellStyle name="Accent5 2" xfId="150"/>
    <cellStyle name="Accent5 3" xfId="151"/>
    <cellStyle name="Accent6 - 20%" xfId="152"/>
    <cellStyle name="Accent6 - 40%" xfId="153"/>
    <cellStyle name="Accent6 - 60%" xfId="154"/>
    <cellStyle name="Accent6 2" xfId="155"/>
    <cellStyle name="Accent6 3" xfId="156"/>
    <cellStyle name="Bad 2" xfId="157"/>
    <cellStyle name="Bad 2 2" xfId="158"/>
    <cellStyle name="Bad 3" xfId="159"/>
    <cellStyle name="Calculation 2" xfId="160"/>
    <cellStyle name="Calculation 2 2" xfId="161"/>
    <cellStyle name="Calculation 3" xfId="162"/>
    <cellStyle name="Check Cell 2" xfId="163"/>
    <cellStyle name="Check Cell 3" xfId="164"/>
    <cellStyle name="Comma" xfId="14" builtinId="3"/>
    <cellStyle name="Comma [0] 2" xfId="165"/>
    <cellStyle name="Comma 10" xfId="166"/>
    <cellStyle name="Comma 11" xfId="167"/>
    <cellStyle name="Comma 2" xfId="4"/>
    <cellStyle name="Comma 2 2" xfId="168"/>
    <cellStyle name="Comma 2 2 2" xfId="169"/>
    <cellStyle name="Comma 2 2 3" xfId="170"/>
    <cellStyle name="Comma 2 2 3 2" xfId="171"/>
    <cellStyle name="Comma 2 2 4" xfId="172"/>
    <cellStyle name="Comma 2 2 4 2" xfId="173"/>
    <cellStyle name="Comma 2 2 5" xfId="174"/>
    <cellStyle name="Comma 2 2 5 2" xfId="175"/>
    <cellStyle name="Comma 2 2 6" xfId="176"/>
    <cellStyle name="Comma 2 2 6 2" xfId="177"/>
    <cellStyle name="Comma 2 2 7" xfId="178"/>
    <cellStyle name="Comma 2 2 8" xfId="179"/>
    <cellStyle name="Comma 2 3" xfId="180"/>
    <cellStyle name="Comma 2 3 2" xfId="181"/>
    <cellStyle name="Comma 2 4" xfId="182"/>
    <cellStyle name="Comma 2 5" xfId="183"/>
    <cellStyle name="Comma 3" xfId="3"/>
    <cellStyle name="Comma 3 10" xfId="184"/>
    <cellStyle name="Comma 3 2" xfId="185"/>
    <cellStyle name="Comma 3 2 2" xfId="186"/>
    <cellStyle name="Comma 3 2 3" xfId="187"/>
    <cellStyle name="Comma 3 3" xfId="188"/>
    <cellStyle name="Comma 3 3 2" xfId="189"/>
    <cellStyle name="Comma 3 3 3" xfId="190"/>
    <cellStyle name="Comma 3 3 4" xfId="191"/>
    <cellStyle name="Comma 3 4" xfId="192"/>
    <cellStyle name="Comma 3 4 2" xfId="193"/>
    <cellStyle name="Comma 3 5" xfId="194"/>
    <cellStyle name="Comma 3 5 2" xfId="195"/>
    <cellStyle name="Comma 3 6" xfId="196"/>
    <cellStyle name="Comma 3 6 2" xfId="197"/>
    <cellStyle name="Comma 3 7" xfId="198"/>
    <cellStyle name="Comma 3 8" xfId="199"/>
    <cellStyle name="Comma 3 9" xfId="200"/>
    <cellStyle name="Comma 4" xfId="16"/>
    <cellStyle name="Comma 4 2" xfId="201"/>
    <cellStyle name="Comma 4 2 2" xfId="202"/>
    <cellStyle name="Comma 4 3" xfId="203"/>
    <cellStyle name="Comma 5" xfId="204"/>
    <cellStyle name="Comma 5 2" xfId="205"/>
    <cellStyle name="Comma 5 3" xfId="206"/>
    <cellStyle name="Comma 6" xfId="207"/>
    <cellStyle name="Comma 7" xfId="208"/>
    <cellStyle name="Comma 8" xfId="209"/>
    <cellStyle name="Comma 9" xfId="210"/>
    <cellStyle name="Currency 2" xfId="21"/>
    <cellStyle name="Currency 2 2" xfId="211"/>
    <cellStyle name="Currency 2 2 2" xfId="212"/>
    <cellStyle name="Currency 2 2 3" xfId="213"/>
    <cellStyle name="Currency 2 3" xfId="214"/>
    <cellStyle name="Currency 2 4" xfId="215"/>
    <cellStyle name="Currency 2 5" xfId="216"/>
    <cellStyle name="Currency 3" xfId="217"/>
    <cellStyle name="Currency 3 2" xfId="218"/>
    <cellStyle name="Currency 3 2 2" xfId="219"/>
    <cellStyle name="Currency 3 2 3" xfId="220"/>
    <cellStyle name="Currency 3 3" xfId="221"/>
    <cellStyle name="Currency 3 4" xfId="222"/>
    <cellStyle name="Currency 3 5" xfId="223"/>
    <cellStyle name="Currency 4" xfId="224"/>
    <cellStyle name="Currency 4 2" xfId="225"/>
    <cellStyle name="Currency 4 3" xfId="226"/>
    <cellStyle name="Currency 5" xfId="227"/>
    <cellStyle name="Currency 5 2" xfId="228"/>
    <cellStyle name="Currency 5 2 2" xfId="229"/>
    <cellStyle name="Currency 5 3" xfId="230"/>
    <cellStyle name="Currency 6" xfId="231"/>
    <cellStyle name="Currency 6 2" xfId="232"/>
    <cellStyle name="Currency 7" xfId="233"/>
    <cellStyle name="Currency 7 2" xfId="234"/>
    <cellStyle name="Currency 8" xfId="235"/>
    <cellStyle name="Data Field" xfId="5"/>
    <cellStyle name="Data Field 2" xfId="236"/>
    <cellStyle name="Data Field 2 2" xfId="237"/>
    <cellStyle name="Data Field 2 3" xfId="238"/>
    <cellStyle name="Data Field 3" xfId="239"/>
    <cellStyle name="Data Field 4" xfId="240"/>
    <cellStyle name="Data Field 5" xfId="241"/>
    <cellStyle name="Data Name" xfId="6"/>
    <cellStyle name="Data Name 2" xfId="242"/>
    <cellStyle name="Data Name 2 2" xfId="243"/>
    <cellStyle name="Data Name 3" xfId="244"/>
    <cellStyle name="Data Name 4" xfId="245"/>
    <cellStyle name="Date/Time" xfId="246"/>
    <cellStyle name="Emphasis 1" xfId="247"/>
    <cellStyle name="Emphasis 2" xfId="248"/>
    <cellStyle name="Emphasis 3" xfId="249"/>
    <cellStyle name="Explanatory Text 2" xfId="250"/>
    <cellStyle name="Explanatory Text 3" xfId="251"/>
    <cellStyle name="Good 2" xfId="252"/>
    <cellStyle name="Good 3" xfId="253"/>
    <cellStyle name="Heading" xfId="254"/>
    <cellStyle name="Heading 1 2" xfId="255"/>
    <cellStyle name="Heading 1 2 2" xfId="256"/>
    <cellStyle name="Heading 1 3" xfId="257"/>
    <cellStyle name="Heading 2 2" xfId="258"/>
    <cellStyle name="Heading 2 3" xfId="259"/>
    <cellStyle name="Heading 3 2" xfId="260"/>
    <cellStyle name="Heading 3 2 2" xfId="261"/>
    <cellStyle name="Heading 3 3" xfId="262"/>
    <cellStyle name="Heading 4 2" xfId="263"/>
    <cellStyle name="Heading 4 2 2" xfId="264"/>
    <cellStyle name="Heading 4 3" xfId="265"/>
    <cellStyle name="Hyperlink 2" xfId="266"/>
    <cellStyle name="Hyperlink 2 2" xfId="267"/>
    <cellStyle name="Hyperlink 2 2 2" xfId="268"/>
    <cellStyle name="Hyperlink 2 3" xfId="269"/>
    <cellStyle name="Hyperlink 2_ResWXMF_FY10v2_0" xfId="270"/>
    <cellStyle name="Hyperlink 3" xfId="271"/>
    <cellStyle name="Hyperlink 3 2" xfId="272"/>
    <cellStyle name="Hyperlink 3 2 2" xfId="273"/>
    <cellStyle name="Hyperlink 4" xfId="274"/>
    <cellStyle name="Hyperlink 5" xfId="275"/>
    <cellStyle name="Hyperlink 6" xfId="276"/>
    <cellStyle name="Hyperlink 7" xfId="277"/>
    <cellStyle name="Hyperlink 8" xfId="278"/>
    <cellStyle name="Input 2" xfId="279"/>
    <cellStyle name="Input 3" xfId="280"/>
    <cellStyle name="Linked Cell 2" xfId="281"/>
    <cellStyle name="Linked Cell 3" xfId="282"/>
    <cellStyle name="Neutral 2" xfId="283"/>
    <cellStyle name="Neutral 3" xfId="284"/>
    <cellStyle name="Normal" xfId="0" builtinId="0"/>
    <cellStyle name="Normal 10" xfId="285"/>
    <cellStyle name="Normal 10 2" xfId="286"/>
    <cellStyle name="Normal 11" xfId="287"/>
    <cellStyle name="Normal 11 2" xfId="288"/>
    <cellStyle name="Normal 12" xfId="289"/>
    <cellStyle name="Normal 12 2" xfId="290"/>
    <cellStyle name="Normal 13" xfId="291"/>
    <cellStyle name="Normal 13 2" xfId="292"/>
    <cellStyle name="Normal 13 3" xfId="293"/>
    <cellStyle name="Normal 13 4" xfId="294"/>
    <cellStyle name="Normal 14" xfId="295"/>
    <cellStyle name="Normal 14 2" xfId="296"/>
    <cellStyle name="Normal 14 2 2" xfId="297"/>
    <cellStyle name="Normal 14 3" xfId="298"/>
    <cellStyle name="Normal 14 3 2" xfId="299"/>
    <cellStyle name="Normal 14 4" xfId="300"/>
    <cellStyle name="Normal 14 5" xfId="301"/>
    <cellStyle name="Normal 15" xfId="302"/>
    <cellStyle name="Normal 15 2" xfId="303"/>
    <cellStyle name="Normal 15 2 2" xfId="304"/>
    <cellStyle name="Normal 15 3" xfId="305"/>
    <cellStyle name="Normal 15 4" xfId="306"/>
    <cellStyle name="Normal 15 5" xfId="307"/>
    <cellStyle name="Normal 16" xfId="308"/>
    <cellStyle name="Normal 16 2" xfId="309"/>
    <cellStyle name="Normal 16 3" xfId="310"/>
    <cellStyle name="Normal 16 4" xfId="311"/>
    <cellStyle name="Normal 17" xfId="312"/>
    <cellStyle name="Normal 17 2" xfId="313"/>
    <cellStyle name="Normal 18" xfId="314"/>
    <cellStyle name="Normal 19" xfId="315"/>
    <cellStyle name="Normal 2" xfId="2"/>
    <cellStyle name="Normal 2 10" xfId="316"/>
    <cellStyle name="Normal 2 11" xfId="317"/>
    <cellStyle name="Normal 2 12" xfId="318"/>
    <cellStyle name="Normal 2 2" xfId="13"/>
    <cellStyle name="Normal 2 2 2" xfId="319"/>
    <cellStyle name="Normal 2 2 2 2" xfId="320"/>
    <cellStyle name="Normal 2 2 2 3" xfId="321"/>
    <cellStyle name="Normal 2 2 3" xfId="322"/>
    <cellStyle name="Normal 2 2 3 2" xfId="323"/>
    <cellStyle name="Normal 2 2 3 3" xfId="324"/>
    <cellStyle name="Normal 2 2 4" xfId="325"/>
    <cellStyle name="Normal 2 2 4 2" xfId="326"/>
    <cellStyle name="Normal 2 2 5" xfId="327"/>
    <cellStyle name="Normal 2 2 6" xfId="328"/>
    <cellStyle name="Normal 2 3" xfId="329"/>
    <cellStyle name="Normal 2 3 2" xfId="330"/>
    <cellStyle name="Normal 2 3 2 2" xfId="331"/>
    <cellStyle name="Normal 2 3 2 2 2" xfId="332"/>
    <cellStyle name="Normal 2 3 2 3" xfId="333"/>
    <cellStyle name="Normal 2 3 3" xfId="334"/>
    <cellStyle name="Normal 2 3 3 2" xfId="335"/>
    <cellStyle name="Normal 2 3 4" xfId="336"/>
    <cellStyle name="Normal 2 4" xfId="337"/>
    <cellStyle name="Normal 2 4 2" xfId="338"/>
    <cellStyle name="Normal 2 4 2 2" xfId="339"/>
    <cellStyle name="Normal 2 4 2 3" xfId="340"/>
    <cellStyle name="Normal 2 4 2 4" xfId="341"/>
    <cellStyle name="Normal 2 4 3" xfId="342"/>
    <cellStyle name="Normal 2 5" xfId="343"/>
    <cellStyle name="Normal 2 5 2" xfId="344"/>
    <cellStyle name="Normal 2 6" xfId="345"/>
    <cellStyle name="Normal 2 6 2" xfId="346"/>
    <cellStyle name="Normal 2 6 2 2" xfId="347"/>
    <cellStyle name="Normal 2 6 2 3" xfId="348"/>
    <cellStyle name="Normal 2 6 3" xfId="349"/>
    <cellStyle name="Normal 2 6 3 2" xfId="350"/>
    <cellStyle name="Normal 2 6 4" xfId="351"/>
    <cellStyle name="Normal 2 6 4 2" xfId="352"/>
    <cellStyle name="Normal 2 6 5" xfId="353"/>
    <cellStyle name="Normal 2 6 6" xfId="354"/>
    <cellStyle name="Normal 2 7" xfId="355"/>
    <cellStyle name="Normal 2 7 2" xfId="356"/>
    <cellStyle name="Normal 2 7 2 2" xfId="357"/>
    <cellStyle name="Normal 2 7 3" xfId="358"/>
    <cellStyle name="Normal 2 8" xfId="359"/>
    <cellStyle name="Normal 2 8 2" xfId="360"/>
    <cellStyle name="Normal 2 9" xfId="361"/>
    <cellStyle name="Normal 2 9 2" xfId="362"/>
    <cellStyle name="Normal 2_EStarLighting_ExistingFY10v1_5_CWv1" xfId="363"/>
    <cellStyle name="Normal 20" xfId="364"/>
    <cellStyle name="Normal 21" xfId="365"/>
    <cellStyle name="Normal 22" xfId="366"/>
    <cellStyle name="Normal 23" xfId="367"/>
    <cellStyle name="Normal 24" xfId="368"/>
    <cellStyle name="Normal 25" xfId="369"/>
    <cellStyle name="Normal 26" xfId="370"/>
    <cellStyle name="Normal 27" xfId="371"/>
    <cellStyle name="Normal 28" xfId="372"/>
    <cellStyle name="Normal 29" xfId="373"/>
    <cellStyle name="Normal 3" xfId="7"/>
    <cellStyle name="Normal 3 2" xfId="374"/>
    <cellStyle name="Normal 3 2 2" xfId="375"/>
    <cellStyle name="Normal 3 2 3" xfId="376"/>
    <cellStyle name="Normal 3 3" xfId="377"/>
    <cellStyle name="Normal 3 3 2" xfId="378"/>
    <cellStyle name="Normal 3 3 2 2" xfId="379"/>
    <cellStyle name="Normal 3 4" xfId="380"/>
    <cellStyle name="Normal 3 4 2" xfId="381"/>
    <cellStyle name="Normal 3 5" xfId="382"/>
    <cellStyle name="Normal 3 66" xfId="383"/>
    <cellStyle name="Normal 30" xfId="384"/>
    <cellStyle name="Normal 31" xfId="385"/>
    <cellStyle name="Normal 32" xfId="386"/>
    <cellStyle name="Normal 33" xfId="387"/>
    <cellStyle name="Normal 34" xfId="388"/>
    <cellStyle name="Normal 35" xfId="389"/>
    <cellStyle name="Normal 36" xfId="390"/>
    <cellStyle name="Normal 37" xfId="391"/>
    <cellStyle name="Normal 38" xfId="392"/>
    <cellStyle name="Normal 39" xfId="393"/>
    <cellStyle name="Normal 4" xfId="1"/>
    <cellStyle name="Normal 4 2" xfId="17"/>
    <cellStyle name="Normal 4 2 2" xfId="394"/>
    <cellStyle name="Normal 4 3" xfId="395"/>
    <cellStyle name="Normal 4 3 2" xfId="396"/>
    <cellStyle name="Normal 4 3 2 2" xfId="397"/>
    <cellStyle name="Normal 4 3 2 3" xfId="398"/>
    <cellStyle name="Normal 4 3 3" xfId="399"/>
    <cellStyle name="Normal 4 3 4" xfId="400"/>
    <cellStyle name="Normal 4 4" xfId="401"/>
    <cellStyle name="Normal 4 4 2" xfId="402"/>
    <cellStyle name="Normal 4 4 3" xfId="403"/>
    <cellStyle name="Normal 4 5" xfId="404"/>
    <cellStyle name="Normal 4 5 2" xfId="405"/>
    <cellStyle name="Normal 4 5 3" xfId="406"/>
    <cellStyle name="Normal 4 6" xfId="407"/>
    <cellStyle name="Normal 4 7" xfId="408"/>
    <cellStyle name="Normal 4 8" xfId="409"/>
    <cellStyle name="Normal 40" xfId="410"/>
    <cellStyle name="Normal 41" xfId="411"/>
    <cellStyle name="Normal 42" xfId="412"/>
    <cellStyle name="Normal 43" xfId="413"/>
    <cellStyle name="Normal 44" xfId="414"/>
    <cellStyle name="Normal 45" xfId="415"/>
    <cellStyle name="Normal 46" xfId="416"/>
    <cellStyle name="Normal 47" xfId="417"/>
    <cellStyle name="Normal 48" xfId="418"/>
    <cellStyle name="Normal 48 2" xfId="419"/>
    <cellStyle name="Normal 49" xfId="420"/>
    <cellStyle name="Normal 5" xfId="18"/>
    <cellStyle name="Normal 5 2" xfId="421"/>
    <cellStyle name="Normal 5 2 2" xfId="422"/>
    <cellStyle name="Normal 5 3" xfId="423"/>
    <cellStyle name="Normal 5 3 2" xfId="424"/>
    <cellStyle name="Normal 5 4" xfId="425"/>
    <cellStyle name="Normal 5 4 2" xfId="426"/>
    <cellStyle name="Normal 5 5" xfId="427"/>
    <cellStyle name="Normal 5 5 2" xfId="428"/>
    <cellStyle name="Normal 5 6" xfId="429"/>
    <cellStyle name="Normal 5 6 2" xfId="430"/>
    <cellStyle name="Normal 5 7" xfId="431"/>
    <cellStyle name="Normal 50" xfId="432"/>
    <cellStyle name="Normal 51" xfId="433"/>
    <cellStyle name="Normal 6" xfId="22"/>
    <cellStyle name="Normal 6 2" xfId="434"/>
    <cellStyle name="Normal 6 3" xfId="435"/>
    <cellStyle name="Normal 6 4" xfId="436"/>
    <cellStyle name="Normal 6 5" xfId="437"/>
    <cellStyle name="Normal 7" xfId="438"/>
    <cellStyle name="Normal 7 2" xfId="439"/>
    <cellStyle name="Normal 7 2 2" xfId="440"/>
    <cellStyle name="Normal 7 3" xfId="441"/>
    <cellStyle name="Normal 8" xfId="442"/>
    <cellStyle name="Normal 8 2" xfId="443"/>
    <cellStyle name="Normal 8 2 2" xfId="444"/>
    <cellStyle name="Normal 8 3" xfId="445"/>
    <cellStyle name="Normal 9" xfId="446"/>
    <cellStyle name="Normal 9 2" xfId="447"/>
    <cellStyle name="Normal 9 3" xfId="448"/>
    <cellStyle name="Normal_DairySupplyCurve_6thPlan" xfId="20"/>
    <cellStyle name="Normal_Sheet1" xfId="8"/>
    <cellStyle name="Note 2" xfId="449"/>
    <cellStyle name="Note 2 2" xfId="450"/>
    <cellStyle name="Note 2 2 2" xfId="451"/>
    <cellStyle name="Note 2 3" xfId="452"/>
    <cellStyle name="Note 2 3 2" xfId="453"/>
    <cellStyle name="Note 2 4" xfId="454"/>
    <cellStyle name="Note 2 4 2" xfId="455"/>
    <cellStyle name="Note 2 5" xfId="456"/>
    <cellStyle name="Note 3" xfId="457"/>
    <cellStyle name="Output 2" xfId="458"/>
    <cellStyle name="Output 2 2" xfId="459"/>
    <cellStyle name="Output 3" xfId="460"/>
    <cellStyle name="Percent" xfId="15" builtinId="5"/>
    <cellStyle name="Percent 2" xfId="9"/>
    <cellStyle name="Percent 2 10" xfId="461"/>
    <cellStyle name="Percent 2 2" xfId="462"/>
    <cellStyle name="Percent 2 2 2" xfId="463"/>
    <cellStyle name="Percent 2 2 2 2" xfId="464"/>
    <cellStyle name="Percent 2 2 2 2 2" xfId="465"/>
    <cellStyle name="Percent 2 2 2 3" xfId="466"/>
    <cellStyle name="Percent 2 2 3" xfId="467"/>
    <cellStyle name="Percent 2 2 4" xfId="468"/>
    <cellStyle name="Percent 2 3" xfId="469"/>
    <cellStyle name="Percent 2 3 2" xfId="470"/>
    <cellStyle name="Percent 2 3 2 2" xfId="471"/>
    <cellStyle name="Percent 2 3 2 2 2" xfId="472"/>
    <cellStyle name="Percent 2 3 2 3" xfId="473"/>
    <cellStyle name="Percent 2 3 2 3 2" xfId="474"/>
    <cellStyle name="Percent 2 3 2 4" xfId="475"/>
    <cellStyle name="Percent 2 3 2 4 2" xfId="476"/>
    <cellStyle name="Percent 2 3 2 5" xfId="477"/>
    <cellStyle name="Percent 2 3 2 6" xfId="478"/>
    <cellStyle name="Percent 2 3 3" xfId="479"/>
    <cellStyle name="Percent 2 4" xfId="480"/>
    <cellStyle name="Percent 2 4 2" xfId="481"/>
    <cellStyle name="Percent 2 4 3" xfId="482"/>
    <cellStyle name="Percent 2 5" xfId="483"/>
    <cellStyle name="Percent 2 5 2" xfId="484"/>
    <cellStyle name="Percent 2 6" xfId="485"/>
    <cellStyle name="Percent 2 6 2" xfId="486"/>
    <cellStyle name="Percent 2 7" xfId="487"/>
    <cellStyle name="Percent 2 7 2" xfId="488"/>
    <cellStyle name="Percent 2 8" xfId="489"/>
    <cellStyle name="Percent 2 9" xfId="490"/>
    <cellStyle name="Percent 3" xfId="19"/>
    <cellStyle name="Percent 3 2" xfId="491"/>
    <cellStyle name="Percent 3 2 2" xfId="492"/>
    <cellStyle name="Percent 3 2 2 2" xfId="493"/>
    <cellStyle name="Percent 3 2 3" xfId="494"/>
    <cellStyle name="Percent 3 2 3 2" xfId="495"/>
    <cellStyle name="Percent 3 2 4" xfId="496"/>
    <cellStyle name="Percent 3 2 4 2" xfId="497"/>
    <cellStyle name="Percent 3 2 5" xfId="498"/>
    <cellStyle name="Percent 3 2 5 2" xfId="499"/>
    <cellStyle name="Percent 3 2 6" xfId="500"/>
    <cellStyle name="Percent 3 2 7" xfId="501"/>
    <cellStyle name="Percent 3 2 8" xfId="502"/>
    <cellStyle name="Percent 3 3" xfId="503"/>
    <cellStyle name="Percent 3 4" xfId="504"/>
    <cellStyle name="Percent 3 5" xfId="505"/>
    <cellStyle name="Percent 4" xfId="506"/>
    <cellStyle name="Percent 4 2" xfId="507"/>
    <cellStyle name="Percent 4 2 2" xfId="508"/>
    <cellStyle name="Percent 4 3" xfId="509"/>
    <cellStyle name="Percent 5" xfId="510"/>
    <cellStyle name="Percent 5 2" xfId="511"/>
    <cellStyle name="Percent 6" xfId="512"/>
    <cellStyle name="Percent 6 2" xfId="513"/>
    <cellStyle name="Percent 7" xfId="514"/>
    <cellStyle name="Percent 8" xfId="515"/>
    <cellStyle name="Percent 9" xfId="516"/>
    <cellStyle name="Sheet Title" xfId="517"/>
    <cellStyle name="Style 1" xfId="518"/>
    <cellStyle name="Style 1 2" xfId="519"/>
    <cellStyle name="Style 21" xfId="10"/>
    <cellStyle name="Style 22" xfId="11"/>
    <cellStyle name="Style 24" xfId="12"/>
    <cellStyle name="Style 28" xfId="520"/>
    <cellStyle name="Title 2" xfId="521"/>
    <cellStyle name="Title 2 2" xfId="522"/>
    <cellStyle name="Title 3" xfId="523"/>
    <cellStyle name="Total 2" xfId="524"/>
    <cellStyle name="Total 2 2" xfId="525"/>
    <cellStyle name="Total 3" xfId="526"/>
    <cellStyle name="Warning Text 2" xfId="527"/>
    <cellStyle name="Warning Text 3" xfId="528"/>
    <cellStyle name="표준 2_WP-1 보고자료 (2009.06.03)" xfId="529"/>
    <cellStyle name="표준_ENERGY CONSUMP" xfId="530"/>
    <cellStyle name="常规_海外市场服务网站资料操作BOM" xfId="5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Idaho - Inflation Adjusted Sales vs Annual Milk Production</a:t>
            </a:r>
          </a:p>
        </c:rich>
      </c:tx>
      <c:layout>
        <c:manualLayout>
          <c:xMode val="edge"/>
          <c:yMode val="edge"/>
          <c:x val="0.15931410681417468"/>
          <c:y val="3.84616041261543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666706559021141"/>
          <c:y val="0.1503499070386034"/>
          <c:w val="0.73774686386255361"/>
          <c:h val="0.69580538373679202"/>
        </c:manualLayout>
      </c:layout>
      <c:scatterChart>
        <c:scatterStyle val="lineMarker"/>
        <c:ser>
          <c:idx val="0"/>
          <c:order val="0"/>
          <c:tx>
            <c:strRef>
              <c:f>'Dairy Forecast (Base Case)'!$D$88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3.7522843401525147E-2"/>
                  <c:y val="0.3643252193475860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'Dairy Forecast (Base Case)'!$C$89:$C$105</c:f>
              <c:numCache>
                <c:formatCode>_("$"* #,##0_);_("$"* \(#,##0\);_("$"* "-"??_);_(@_)</c:formatCode>
                <c:ptCount val="17"/>
                <c:pt idx="0">
                  <c:v>629.80339800000002</c:v>
                </c:pt>
                <c:pt idx="1">
                  <c:v>642.87337735000006</c:v>
                </c:pt>
                <c:pt idx="2">
                  <c:v>827.85370019000004</c:v>
                </c:pt>
                <c:pt idx="3">
                  <c:v>949.31431050000003</c:v>
                </c:pt>
                <c:pt idx="4">
                  <c:v>824.67170571999998</c:v>
                </c:pt>
                <c:pt idx="5">
                  <c:v>1036.5585439900001</c:v>
                </c:pt>
                <c:pt idx="6">
                  <c:v>921.41288270000007</c:v>
                </c:pt>
                <c:pt idx="7">
                  <c:v>989.55778659999999</c:v>
                </c:pt>
                <c:pt idx="8">
                  <c:v>1115.9150659000002</c:v>
                </c:pt>
                <c:pt idx="9">
                  <c:v>1206.7679242000002</c:v>
                </c:pt>
                <c:pt idx="10">
                  <c:v>1308.84957407</c:v>
                </c:pt>
                <c:pt idx="11">
                  <c:v>1308.58528712</c:v>
                </c:pt>
                <c:pt idx="12">
                  <c:v>1550.2829511</c:v>
                </c:pt>
                <c:pt idx="13">
                  <c:v>1525.6772679999999</c:v>
                </c:pt>
                <c:pt idx="14">
                  <c:v>1548.7518540000001</c:v>
                </c:pt>
                <c:pt idx="15">
                  <c:v>1538.6332070000001</c:v>
                </c:pt>
                <c:pt idx="16">
                  <c:v>1572.6479483599999</c:v>
                </c:pt>
              </c:numCache>
            </c:numRef>
          </c:xVal>
          <c:yVal>
            <c:numRef>
              <c:f>'Dairy Forecast (Base Case)'!$D$89:$D$105</c:f>
              <c:numCache>
                <c:formatCode>_(* #,##0_);_(* \(#,##0\);_(* "-"??_);_(@_)</c:formatCode>
                <c:ptCount val="17"/>
                <c:pt idx="0">
                  <c:v>5193</c:v>
                </c:pt>
                <c:pt idx="1">
                  <c:v>5765</c:v>
                </c:pt>
                <c:pt idx="2">
                  <c:v>6453</c:v>
                </c:pt>
                <c:pt idx="3">
                  <c:v>7223</c:v>
                </c:pt>
                <c:pt idx="4">
                  <c:v>7757</c:v>
                </c:pt>
                <c:pt idx="5">
                  <c:v>8155</c:v>
                </c:pt>
                <c:pt idx="6">
                  <c:v>8774</c:v>
                </c:pt>
                <c:pt idx="7">
                  <c:v>9093</c:v>
                </c:pt>
                <c:pt idx="8">
                  <c:v>10161</c:v>
                </c:pt>
                <c:pt idx="9">
                  <c:v>10905</c:v>
                </c:pt>
                <c:pt idx="10">
                  <c:v>11549</c:v>
                </c:pt>
                <c:pt idx="11">
                  <c:v>12315</c:v>
                </c:pt>
                <c:pt idx="12">
                  <c:v>12150</c:v>
                </c:pt>
                <c:pt idx="13">
                  <c:v>12746</c:v>
                </c:pt>
                <c:pt idx="14">
                  <c:v>13256</c:v>
                </c:pt>
                <c:pt idx="15">
                  <c:v>13558</c:v>
                </c:pt>
                <c:pt idx="16">
                  <c:v>13431</c:v>
                </c:pt>
              </c:numCache>
            </c:numRef>
          </c:yVal>
        </c:ser>
        <c:axId val="160976256"/>
        <c:axId val="165688448"/>
      </c:scatterChart>
      <c:valAx>
        <c:axId val="160976256"/>
        <c:scaling>
          <c:orientation val="minMax"/>
          <c:min val="200"/>
        </c:scaling>
        <c:axPos val="b"/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688448"/>
        <c:crosses val="autoZero"/>
        <c:crossBetween val="midCat"/>
      </c:valAx>
      <c:valAx>
        <c:axId val="165688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76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019665335059875"/>
          <c:y val="0.20279754902881378"/>
          <c:w val="0.2892163785241903"/>
          <c:h val="0.136363869174547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Montana - Inflation Adjusted Sales vs Annual Milk Production</a:t>
            </a:r>
          </a:p>
        </c:rich>
      </c:tx>
      <c:layout>
        <c:manualLayout>
          <c:xMode val="edge"/>
          <c:yMode val="edge"/>
          <c:x val="0.15850851933211171"/>
          <c:y val="3.78008141404043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54340477355839"/>
          <c:y val="0.10652956712295668"/>
          <c:w val="0.82517670358188122"/>
          <c:h val="0.71821546866767572"/>
        </c:manualLayout>
      </c:layout>
      <c:scatterChart>
        <c:scatterStyle val="lineMarker"/>
        <c:ser>
          <c:idx val="0"/>
          <c:order val="0"/>
          <c:tx>
            <c:strRef>
              <c:f>'Dairy Forecast (Base Case)'!$H$88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4.2691771868344983E-2"/>
                  <c:y val="0.2360109705387954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'Dairy Forecast (Base Case)'!$G$89:$G$105</c:f>
              <c:numCache>
                <c:formatCode>_("$"* #,##0_);_("$"* \(#,##0\);_("$"* "-"??_);_(@_)</c:formatCode>
                <c:ptCount val="17"/>
                <c:pt idx="0">
                  <c:v>157.30607861199999</c:v>
                </c:pt>
                <c:pt idx="1">
                  <c:v>158.988866479</c:v>
                </c:pt>
                <c:pt idx="2">
                  <c:v>148.02265932499998</c:v>
                </c:pt>
                <c:pt idx="3">
                  <c:v>155.19695557400001</c:v>
                </c:pt>
                <c:pt idx="4">
                  <c:v>150.79750691999999</c:v>
                </c:pt>
                <c:pt idx="5">
                  <c:v>196.68924050000001</c:v>
                </c:pt>
                <c:pt idx="6">
                  <c:v>190.67715915799999</c:v>
                </c:pt>
                <c:pt idx="7">
                  <c:v>182.34140683200002</c:v>
                </c:pt>
                <c:pt idx="8">
                  <c:v>229.85347461199999</c:v>
                </c:pt>
                <c:pt idx="9">
                  <c:v>168.29173371100001</c:v>
                </c:pt>
                <c:pt idx="10">
                  <c:v>185.04429419700003</c:v>
                </c:pt>
                <c:pt idx="11">
                  <c:v>230.86838864999999</c:v>
                </c:pt>
                <c:pt idx="12">
                  <c:v>238.70849485599999</c:v>
                </c:pt>
                <c:pt idx="13">
                  <c:v>318.13463006999996</c:v>
                </c:pt>
                <c:pt idx="14">
                  <c:v>310.63407377999999</c:v>
                </c:pt>
                <c:pt idx="15">
                  <c:v>320.83498316000004</c:v>
                </c:pt>
                <c:pt idx="16">
                  <c:v>323.01562347000004</c:v>
                </c:pt>
              </c:numCache>
            </c:numRef>
          </c:xVal>
          <c:yVal>
            <c:numRef>
              <c:f>'Dairy Forecast (Base Case)'!$H$89:$H$105</c:f>
              <c:numCache>
                <c:formatCode>_(* #,##0_);_(* \(#,##0\);_(* "-"??_);_(@_)</c:formatCode>
                <c:ptCount val="17"/>
                <c:pt idx="0">
                  <c:v>295</c:v>
                </c:pt>
                <c:pt idx="1">
                  <c:v>291</c:v>
                </c:pt>
                <c:pt idx="2">
                  <c:v>303</c:v>
                </c:pt>
                <c:pt idx="3">
                  <c:v>338</c:v>
                </c:pt>
                <c:pt idx="4">
                  <c:v>346</c:v>
                </c:pt>
                <c:pt idx="5">
                  <c:v>341</c:v>
                </c:pt>
                <c:pt idx="6">
                  <c:v>345</c:v>
                </c:pt>
                <c:pt idx="7">
                  <c:v>348</c:v>
                </c:pt>
                <c:pt idx="8">
                  <c:v>372</c:v>
                </c:pt>
                <c:pt idx="9">
                  <c:v>354</c:v>
                </c:pt>
                <c:pt idx="10">
                  <c:v>333</c:v>
                </c:pt>
                <c:pt idx="11">
                  <c:v>313</c:v>
                </c:pt>
                <c:pt idx="12">
                  <c:v>299</c:v>
                </c:pt>
                <c:pt idx="13">
                  <c:v>284</c:v>
                </c:pt>
                <c:pt idx="14">
                  <c:v>288</c:v>
                </c:pt>
                <c:pt idx="15">
                  <c:v>299</c:v>
                </c:pt>
                <c:pt idx="16">
                  <c:v>298</c:v>
                </c:pt>
              </c:numCache>
            </c:numRef>
          </c:yVal>
        </c:ser>
        <c:axId val="165946880"/>
        <c:axId val="165948416"/>
      </c:scatterChart>
      <c:valAx>
        <c:axId val="165946880"/>
        <c:scaling>
          <c:orientation val="minMax"/>
          <c:min val="100"/>
        </c:scaling>
        <c:axPos val="b"/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8416"/>
        <c:crosses val="autoZero"/>
        <c:crossBetween val="midCat"/>
      </c:valAx>
      <c:valAx>
        <c:axId val="165948416"/>
        <c:scaling>
          <c:orientation val="minMax"/>
          <c:min val="2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881161861619244"/>
          <c:y val="0.17182188245638191"/>
          <c:w val="0.26936866718628655"/>
          <c:h val="0.127036008139432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Oregon - Inflation Adjusted Sales vs Annual Milk Production</a:t>
            </a:r>
          </a:p>
        </c:rich>
      </c:tx>
      <c:layout>
        <c:manualLayout>
          <c:xMode val="edge"/>
          <c:yMode val="edge"/>
          <c:x val="0.11320754716981132"/>
          <c:y val="3.78008141404043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172506738544473"/>
          <c:y val="0.18900407070201991"/>
          <c:w val="0.7439353099730458"/>
          <c:h val="0.67010534157989821"/>
        </c:manualLayout>
      </c:layout>
      <c:scatterChart>
        <c:scatterStyle val="lineMarker"/>
        <c:ser>
          <c:idx val="0"/>
          <c:order val="0"/>
          <c:tx>
            <c:strRef>
              <c:f>'Dairy Forecast (Base Case)'!$L$88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9.5603617233435079E-2"/>
                  <c:y val="0.296389277183054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'Dairy Forecast (Base Case)'!$K$89:$K$105</c:f>
              <c:numCache>
                <c:formatCode>_("$"* #,##0_);_("$"* \(#,##0\);_("$"* "-"??_);_(@_)</c:formatCode>
                <c:ptCount val="17"/>
                <c:pt idx="0">
                  <c:v>1023.1418448300001</c:v>
                </c:pt>
                <c:pt idx="1">
                  <c:v>1032.52602886</c:v>
                </c:pt>
                <c:pt idx="2">
                  <c:v>962.71582397999998</c:v>
                </c:pt>
                <c:pt idx="3">
                  <c:v>1076.0322892000002</c:v>
                </c:pt>
                <c:pt idx="4">
                  <c:v>1134.5532636399998</c:v>
                </c:pt>
                <c:pt idx="5">
                  <c:v>1277.5685709000002</c:v>
                </c:pt>
                <c:pt idx="6">
                  <c:v>1325.2822727999999</c:v>
                </c:pt>
                <c:pt idx="7">
                  <c:v>1385.4606170999998</c:v>
                </c:pt>
                <c:pt idx="8">
                  <c:v>1327.8432724000002</c:v>
                </c:pt>
                <c:pt idx="9">
                  <c:v>1262.2795122999999</c:v>
                </c:pt>
                <c:pt idx="10">
                  <c:v>1527.4552772</c:v>
                </c:pt>
                <c:pt idx="11">
                  <c:v>1481.4284741000001</c:v>
                </c:pt>
                <c:pt idx="12">
                  <c:v>1611.3058854000001</c:v>
                </c:pt>
                <c:pt idx="13">
                  <c:v>1703.9121759000002</c:v>
                </c:pt>
                <c:pt idx="14">
                  <c:v>1822.7169199</c:v>
                </c:pt>
                <c:pt idx="15">
                  <c:v>1863.1389874000001</c:v>
                </c:pt>
                <c:pt idx="16">
                  <c:v>1934.9471940999999</c:v>
                </c:pt>
              </c:numCache>
            </c:numRef>
          </c:xVal>
          <c:yVal>
            <c:numRef>
              <c:f>'Dairy Forecast (Base Case)'!$L$89:$L$105</c:f>
              <c:numCache>
                <c:formatCode>_(* #,##0_);_(* \(#,##0\);_(* "-"??_);_(@_)</c:formatCode>
                <c:ptCount val="17"/>
                <c:pt idx="0">
                  <c:v>1610</c:v>
                </c:pt>
                <c:pt idx="1">
                  <c:v>1583</c:v>
                </c:pt>
                <c:pt idx="2">
                  <c:v>1665</c:v>
                </c:pt>
                <c:pt idx="3">
                  <c:v>1640</c:v>
                </c:pt>
                <c:pt idx="4">
                  <c:v>1717</c:v>
                </c:pt>
                <c:pt idx="5">
                  <c:v>2093</c:v>
                </c:pt>
                <c:pt idx="6">
                  <c:v>2177</c:v>
                </c:pt>
                <c:pt idx="7">
                  <c:v>2270</c:v>
                </c:pt>
                <c:pt idx="8">
                  <c:v>2284</c:v>
                </c:pt>
                <c:pt idx="9">
                  <c:v>2242</c:v>
                </c:pt>
                <c:pt idx="10">
                  <c:v>2233</c:v>
                </c:pt>
                <c:pt idx="11">
                  <c:v>2254</c:v>
                </c:pt>
                <c:pt idx="12">
                  <c:v>2248</c:v>
                </c:pt>
                <c:pt idx="13">
                  <c:v>2379</c:v>
                </c:pt>
                <c:pt idx="14">
                  <c:v>2479</c:v>
                </c:pt>
                <c:pt idx="15">
                  <c:v>2513</c:v>
                </c:pt>
                <c:pt idx="16">
                  <c:v>2514</c:v>
                </c:pt>
              </c:numCache>
            </c:numRef>
          </c:yVal>
        </c:ser>
        <c:axId val="165969280"/>
        <c:axId val="165991552"/>
      </c:scatterChart>
      <c:valAx>
        <c:axId val="165969280"/>
        <c:scaling>
          <c:orientation val="minMax"/>
          <c:min val="400"/>
        </c:scaling>
        <c:axPos val="b"/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91552"/>
        <c:crosses val="autoZero"/>
        <c:crossBetween val="midCat"/>
      </c:valAx>
      <c:valAx>
        <c:axId val="165991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6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258760107816721"/>
          <c:y val="0.75601628280807964"/>
          <c:w val="0.31805929919137482"/>
          <c:h val="0.13402106831597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Washington - Inflation Adjusted Sales vs Annual Milk Production</a:t>
            </a:r>
          </a:p>
        </c:rich>
      </c:tx>
      <c:layout>
        <c:manualLayout>
          <c:xMode val="edge"/>
          <c:yMode val="edge"/>
          <c:x val="0.24831341767013909"/>
          <c:y val="3.75426621160410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418472738582722E-2"/>
          <c:y val="0.20477815699658702"/>
          <c:w val="0.87044649128934093"/>
          <c:h val="0.64163822525597902"/>
        </c:manualLayout>
      </c:layout>
      <c:scatterChart>
        <c:scatterStyle val="lineMarker"/>
        <c:ser>
          <c:idx val="0"/>
          <c:order val="0"/>
          <c:tx>
            <c:strRef>
              <c:f>'Dairy Forecast (Base Case)'!$P$88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Mode val="edge"/>
                  <c:yMode val="edge"/>
                  <c:x val="0.40215977427011412"/>
                  <c:y val="0.836177474402730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'Dairy Forecast (Base Case)'!$O$89:$O$99</c:f>
              <c:numCache>
                <c:formatCode>_("$"* #,##0_);_("$"* \(#,##0\);_("$"* "-"??_);_(@_)</c:formatCode>
                <c:ptCount val="11"/>
                <c:pt idx="0">
                  <c:v>1273.4383057999999</c:v>
                </c:pt>
                <c:pt idx="1">
                  <c:v>1241.5095497</c:v>
                </c:pt>
                <c:pt idx="2">
                  <c:v>1106.3392904000002</c:v>
                </c:pt>
                <c:pt idx="3">
                  <c:v>1131.1751904</c:v>
                </c:pt>
                <c:pt idx="4">
                  <c:v>972.92047739999998</c:v>
                </c:pt>
                <c:pt idx="5">
                  <c:v>1033.088739</c:v>
                </c:pt>
                <c:pt idx="6">
                  <c:v>855.70943899999997</c:v>
                </c:pt>
                <c:pt idx="7">
                  <c:v>854.66668200000004</c:v>
                </c:pt>
                <c:pt idx="8">
                  <c:v>802.09294550000004</c:v>
                </c:pt>
                <c:pt idx="9">
                  <c:v>821.69325489999994</c:v>
                </c:pt>
                <c:pt idx="10">
                  <c:v>979.96983</c:v>
                </c:pt>
              </c:numCache>
            </c:numRef>
          </c:xVal>
          <c:yVal>
            <c:numRef>
              <c:f>'Dairy Forecast (Base Case)'!$P$89:$P$99</c:f>
              <c:numCache>
                <c:formatCode>_(* #,##0_);_(* \(#,##0\);_(* "-"??_);_(@_)</c:formatCode>
                <c:ptCount val="11"/>
                <c:pt idx="0">
                  <c:v>5305</c:v>
                </c:pt>
                <c:pt idx="1">
                  <c:v>5326</c:v>
                </c:pt>
                <c:pt idx="2">
                  <c:v>5535</c:v>
                </c:pt>
                <c:pt idx="3">
                  <c:v>5593</c:v>
                </c:pt>
                <c:pt idx="4">
                  <c:v>5514</c:v>
                </c:pt>
                <c:pt idx="5">
                  <c:v>5620</c:v>
                </c:pt>
                <c:pt idx="6">
                  <c:v>5581</c:v>
                </c:pt>
                <c:pt idx="7">
                  <c:v>5416</c:v>
                </c:pt>
                <c:pt idx="8">
                  <c:v>5608</c:v>
                </c:pt>
                <c:pt idx="9">
                  <c:v>5464</c:v>
                </c:pt>
                <c:pt idx="10">
                  <c:v>5531</c:v>
                </c:pt>
              </c:numCache>
            </c:numRef>
          </c:yVal>
        </c:ser>
        <c:axId val="166012416"/>
        <c:axId val="166013952"/>
      </c:scatterChart>
      <c:valAx>
        <c:axId val="166012416"/>
        <c:scaling>
          <c:orientation val="minMax"/>
          <c:min val="320"/>
        </c:scaling>
        <c:axPos val="b"/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013952"/>
        <c:crosses val="autoZero"/>
        <c:crossBetween val="midCat"/>
      </c:valAx>
      <c:valAx>
        <c:axId val="166013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01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353600436488429"/>
          <c:y val="0.27645051194539288"/>
          <c:w val="0.18893412214032507"/>
          <c:h val="0.1467576791808873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Washington- Inflation Adjusted Sales vs Annual Milk Production</a:t>
            </a:r>
          </a:p>
        </c:rich>
      </c:tx>
      <c:layout>
        <c:manualLayout>
          <c:xMode val="edge"/>
          <c:yMode val="edge"/>
          <c:x val="0.20689693878887341"/>
          <c:y val="3.8062348045435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94274377159718"/>
          <c:y val="0.12456768451233462"/>
          <c:w val="0.83333489234408142"/>
          <c:h val="0.73702546669798796"/>
        </c:manualLayout>
      </c:layout>
      <c:scatterChart>
        <c:scatterStyle val="lineMarker"/>
        <c:ser>
          <c:idx val="0"/>
          <c:order val="0"/>
          <c:tx>
            <c:strRef>
              <c:f>'Dairy Forecast (Base Case)'!$P$88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og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'Dairy Forecast (Base Case)'!$O$91:$O$105</c:f>
              <c:numCache>
                <c:formatCode>_("$"* #,##0_);_("$"* \(#,##0\);_("$"* "-"??_);_(@_)</c:formatCode>
                <c:ptCount val="15"/>
                <c:pt idx="0">
                  <c:v>1106.3392904000002</c:v>
                </c:pt>
                <c:pt idx="1">
                  <c:v>1131.1751904</c:v>
                </c:pt>
                <c:pt idx="2">
                  <c:v>972.92047739999998</c:v>
                </c:pt>
                <c:pt idx="3">
                  <c:v>1033.088739</c:v>
                </c:pt>
                <c:pt idx="4">
                  <c:v>855.70943899999997</c:v>
                </c:pt>
                <c:pt idx="5">
                  <c:v>854.66668200000004</c:v>
                </c:pt>
                <c:pt idx="6">
                  <c:v>802.09294550000004</c:v>
                </c:pt>
                <c:pt idx="7">
                  <c:v>821.69325489999994</c:v>
                </c:pt>
                <c:pt idx="8">
                  <c:v>979.96983</c:v>
                </c:pt>
                <c:pt idx="9">
                  <c:v>938.82120689999999</c:v>
                </c:pt>
                <c:pt idx="10">
                  <c:v>1005.2103202000001</c:v>
                </c:pt>
                <c:pt idx="11">
                  <c:v>1020.2624165</c:v>
                </c:pt>
                <c:pt idx="12">
                  <c:v>1129.759628</c:v>
                </c:pt>
                <c:pt idx="13">
                  <c:v>1167.4528800000001</c:v>
                </c:pt>
                <c:pt idx="14">
                  <c:v>1221.862862</c:v>
                </c:pt>
              </c:numCache>
            </c:numRef>
          </c:xVal>
          <c:yVal>
            <c:numRef>
              <c:f>'Dairy Forecast (Base Case)'!$P$91:$P$105</c:f>
              <c:numCache>
                <c:formatCode>_(* #,##0_);_(* \(#,##0\);_(* "-"??_);_(@_)</c:formatCode>
                <c:ptCount val="15"/>
                <c:pt idx="0">
                  <c:v>5535</c:v>
                </c:pt>
                <c:pt idx="1">
                  <c:v>5593</c:v>
                </c:pt>
                <c:pt idx="2">
                  <c:v>5514</c:v>
                </c:pt>
                <c:pt idx="3">
                  <c:v>5620</c:v>
                </c:pt>
                <c:pt idx="4">
                  <c:v>5581</c:v>
                </c:pt>
                <c:pt idx="5">
                  <c:v>5416</c:v>
                </c:pt>
                <c:pt idx="6">
                  <c:v>5608</c:v>
                </c:pt>
                <c:pt idx="7">
                  <c:v>5464</c:v>
                </c:pt>
                <c:pt idx="8">
                  <c:v>5531</c:v>
                </c:pt>
                <c:pt idx="9">
                  <c:v>5696</c:v>
                </c:pt>
                <c:pt idx="10">
                  <c:v>5561</c:v>
                </c:pt>
                <c:pt idx="11">
                  <c:v>5885</c:v>
                </c:pt>
                <c:pt idx="12">
                  <c:v>6169</c:v>
                </c:pt>
                <c:pt idx="13">
                  <c:v>6234</c:v>
                </c:pt>
                <c:pt idx="14">
                  <c:v>6336</c:v>
                </c:pt>
              </c:numCache>
            </c:numRef>
          </c:yVal>
        </c:ser>
        <c:axId val="166055296"/>
        <c:axId val="166057088"/>
      </c:scatterChart>
      <c:valAx>
        <c:axId val="166055296"/>
        <c:scaling>
          <c:orientation val="minMax"/>
          <c:min val="1000"/>
        </c:scaling>
        <c:axPos val="b"/>
        <c:numFmt formatCode="_(&quot;$&quot;* #,##0_);_(&quot;$&quot;* \(#,##0\);_(&quot;$&quot;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057088"/>
        <c:crosses val="autoZero"/>
        <c:crossBetween val="midCat"/>
      </c:valAx>
      <c:valAx>
        <c:axId val="166057088"/>
        <c:scaling>
          <c:orientation val="minMax"/>
          <c:max val="6000"/>
          <c:min val="5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055296"/>
        <c:crosses val="autoZero"/>
        <c:crossBetween val="midCat"/>
        <c:maj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855940962357512"/>
          <c:y val="0.64200306409662589"/>
          <c:w val="0.13218415533733571"/>
          <c:h val="6.920426917351922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11" r="0.75000000000000511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342900</xdr:colOff>
      <xdr:row>189</xdr:row>
      <xdr:rowOff>123825</xdr:rowOff>
    </xdr:from>
    <xdr:to>
      <xdr:col>30</xdr:col>
      <xdr:colOff>381000</xdr:colOff>
      <xdr:row>197</xdr:row>
      <xdr:rowOff>0</xdr:rowOff>
    </xdr:to>
    <xdr:sp macro="" textlink="">
      <xdr:nvSpPr>
        <xdr:cNvPr id="2" name="Rounded Rectangular Callout 1"/>
        <xdr:cNvSpPr/>
      </xdr:nvSpPr>
      <xdr:spPr>
        <a:xfrm>
          <a:off x="18364200" y="30727650"/>
          <a:ext cx="1866900" cy="1171575"/>
        </a:xfrm>
        <a:prstGeom prst="wedgeRoundRectCallout">
          <a:avLst>
            <a:gd name="adj1" fmla="val 70494"/>
            <a:gd name="adj2" fmla="val -171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From CBSA 2014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25</xdr:row>
      <xdr:rowOff>161925</xdr:rowOff>
    </xdr:from>
    <xdr:to>
      <xdr:col>23</xdr:col>
      <xdr:colOff>466725</xdr:colOff>
      <xdr:row>314</xdr:row>
      <xdr:rowOff>19050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49150" y="3810000"/>
          <a:ext cx="7762875" cy="401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131</xdr:row>
      <xdr:rowOff>28575</xdr:rowOff>
    </xdr:from>
    <xdr:to>
      <xdr:col>4</xdr:col>
      <xdr:colOff>161925</xdr:colOff>
      <xdr:row>148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131</xdr:row>
      <xdr:rowOff>47625</xdr:rowOff>
    </xdr:from>
    <xdr:to>
      <xdr:col>8</xdr:col>
      <xdr:colOff>876300</xdr:colOff>
      <xdr:row>148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1114425</xdr:colOff>
      <xdr:row>131</xdr:row>
      <xdr:rowOff>0</xdr:rowOff>
    </xdr:from>
    <xdr:to>
      <xdr:col>12</xdr:col>
      <xdr:colOff>819150</xdr:colOff>
      <xdr:row>148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210</xdr:col>
      <xdr:colOff>571500</xdr:colOff>
      <xdr:row>134</xdr:row>
      <xdr:rowOff>142875</xdr:rowOff>
    </xdr:from>
    <xdr:to>
      <xdr:col>222</xdr:col>
      <xdr:colOff>314325</xdr:colOff>
      <xdr:row>154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485775</xdr:colOff>
      <xdr:row>131</xdr:row>
      <xdr:rowOff>47625</xdr:rowOff>
    </xdr:from>
    <xdr:to>
      <xdr:col>17</xdr:col>
      <xdr:colOff>1009650</xdr:colOff>
      <xdr:row>148</xdr:row>
      <xdr:rowOff>47625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600075</xdr:colOff>
      <xdr:row>13</xdr:row>
      <xdr:rowOff>238125</xdr:rowOff>
    </xdr:from>
    <xdr:to>
      <xdr:col>27</xdr:col>
      <xdr:colOff>514350</xdr:colOff>
      <xdr:row>29</xdr:row>
      <xdr:rowOff>28575</xdr:rowOff>
    </xdr:to>
    <xdr:sp macro="" textlink="">
      <xdr:nvSpPr>
        <xdr:cNvPr id="2" name="TextBox 1"/>
        <xdr:cNvSpPr txBox="1"/>
      </xdr:nvSpPr>
      <xdr:spPr>
        <a:xfrm>
          <a:off x="11591925" y="7934325"/>
          <a:ext cx="6619875" cy="335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From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Massoud 17 March 2015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Correct,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These are not loads. they are also not frozen efficiency. They are Price effect  forecast. 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 imputed the FE2010 for the 6</a:t>
          </a:r>
          <a:r>
            <a:rPr lang="en-US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th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Plan (with adjustment for DSI and Conservation achievements in 2008 and 2009, the years prior to the plan)</a:t>
          </a: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revised graph looks as follows.  I have modified the table behind this chart in the attached PPTX file.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There is still a further adjustment that I need to make that would lower the 7P draft by a few hundred MWa.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reduction for 2014 conservation achievements. Long-term model is calibrated to history from 1986-2013.  So model does not know about  2014 conservation achievements.  </a:t>
          </a: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eff/LOCALS~1/Temp/Temporary%20Directory%202%20for%20Commercial%20Inputs%20to%202020-2.zip/HVACMeasureMatri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G/Main/Data/Dodge/dodgePop2001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J/Demand%20Forecasting%20Model/Residential%20characterisitics/RBSA%202012/NPCC_MH_Tables_2013-08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Ag/Ag-Dairy-7P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G/Main/Plan%205/Commercial/Assessment/FinalPlan/InteractionsBldgType0108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Units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Com/Embedded%20Data%20Centers/DataCenters_Model_Final_17Nov2014%20(Final%20with%207P%20adjustment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Files"/>
      <sheetName val="APPLIC"/>
      <sheetName val="BASE"/>
      <sheetName val="STOCK"/>
      <sheetName val="TURN"/>
      <sheetName val="CHAR"/>
      <sheetName val="FLOOR"/>
      <sheetName val="VARS"/>
      <sheetName val="Labels"/>
      <sheetName val="Lookup"/>
      <sheetName val="Tally"/>
      <sheetName val="Bundles"/>
      <sheetName val="BundleBType"/>
      <sheetName val="AcqTable"/>
      <sheetName val="EUI"/>
      <sheetName val="CodeAdj"/>
      <sheetName val="To Do"/>
      <sheetName val="Notes"/>
      <sheetName val="AllSectorTechTallyCurve"/>
      <sheetName val="AllSectorLostOpRetro"/>
      <sheetName val="AllSectorEndUsePie"/>
      <sheetName val="AchBldg-TallyChartRetro"/>
      <sheetName val="AchBldg-TallyNewNR"/>
      <sheetName val="Equipment"/>
      <sheetName val="LostRetroEqu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">
          <cell r="D29" t="str">
            <v>ACTTYPE</v>
          </cell>
          <cell r="E29" t="str">
            <v>Office</v>
          </cell>
          <cell r="H29" t="str">
            <v>Retail</v>
          </cell>
          <cell r="L29" t="str">
            <v>School</v>
          </cell>
          <cell r="N29" t="str">
            <v>Warehouse</v>
          </cell>
          <cell r="O29" t="str">
            <v>Grocery</v>
          </cell>
          <cell r="Q29" t="str">
            <v>Restaurant</v>
          </cell>
          <cell r="R29" t="str">
            <v>Lodging</v>
          </cell>
          <cell r="S29" t="str">
            <v>Health</v>
          </cell>
          <cell r="U29" t="str">
            <v>Other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odgePopInModelCats"/>
      <sheetName val="Sector Assignment Dodge"/>
      <sheetName val="DodgePopByBld"/>
      <sheetName val="Dodge by State&amp;Bld"/>
      <sheetName val="RawDataValue"/>
      <sheetName val="RawDataArea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state</v>
          </cell>
          <cell r="B4" t="str">
            <v>constype</v>
          </cell>
          <cell r="C4" t="str">
            <v>bldtype</v>
          </cell>
          <cell r="D4" t="str">
            <v>da2001</v>
          </cell>
          <cell r="E4" t="str">
            <v>da2002</v>
          </cell>
          <cell r="F4" t="str">
            <v>da2003</v>
          </cell>
          <cell r="G4" t="str">
            <v>da2004</v>
          </cell>
        </row>
        <row r="5">
          <cell r="A5" t="str">
            <v>Idaho</v>
          </cell>
          <cell r="B5" t="str">
            <v>ADD</v>
          </cell>
          <cell r="C5" t="str">
            <v>Amusement, Social and Recreational Bldgs-ADD</v>
          </cell>
          <cell r="D5">
            <v>14.6</v>
          </cell>
          <cell r="E5">
            <v>35.6</v>
          </cell>
          <cell r="F5">
            <v>37.1</v>
          </cell>
          <cell r="G5">
            <v>31.8</v>
          </cell>
        </row>
        <row r="6">
          <cell r="A6" t="str">
            <v>Idaho</v>
          </cell>
          <cell r="B6" t="str">
            <v>ALT</v>
          </cell>
          <cell r="C6" t="str">
            <v>Amusement, Social and Recreational Bldgs-ALT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 t="str">
            <v>Idaho</v>
          </cell>
          <cell r="B7" t="str">
            <v>NEW</v>
          </cell>
          <cell r="C7" t="str">
            <v>Amusement, Social and Recreational Bldgs-NEW</v>
          </cell>
          <cell r="D7">
            <v>111.2</v>
          </cell>
          <cell r="E7">
            <v>98.3</v>
          </cell>
          <cell r="F7">
            <v>343.5</v>
          </cell>
          <cell r="G7">
            <v>655.7</v>
          </cell>
        </row>
        <row r="8">
          <cell r="A8" t="str">
            <v>Idaho</v>
          </cell>
          <cell r="B8" t="str">
            <v>ADD</v>
          </cell>
          <cell r="C8" t="str">
            <v>Capitols/Court Houses/City Halls-ADD</v>
          </cell>
          <cell r="E8">
            <v>1.2</v>
          </cell>
          <cell r="F8">
            <v>10.3</v>
          </cell>
          <cell r="G8">
            <v>15</v>
          </cell>
        </row>
        <row r="9">
          <cell r="A9" t="str">
            <v>Idaho</v>
          </cell>
          <cell r="B9" t="str">
            <v>ALT</v>
          </cell>
          <cell r="C9" t="str">
            <v>Capitols/Court Houses/City Halls-ALT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 t="str">
            <v>Idaho</v>
          </cell>
          <cell r="B10" t="str">
            <v>NEW</v>
          </cell>
          <cell r="C10" t="str">
            <v>Capitols/Court Houses/City Halls-NEW</v>
          </cell>
          <cell r="F10">
            <v>30.6</v>
          </cell>
          <cell r="G10">
            <v>24</v>
          </cell>
        </row>
        <row r="11">
          <cell r="A11" t="str">
            <v>Idaho</v>
          </cell>
          <cell r="B11" t="str">
            <v>ADD</v>
          </cell>
          <cell r="C11" t="str">
            <v>Dormitories-ADD</v>
          </cell>
          <cell r="E11">
            <v>3.8</v>
          </cell>
        </row>
        <row r="12">
          <cell r="A12" t="str">
            <v>Idaho</v>
          </cell>
          <cell r="B12" t="str">
            <v>ALT</v>
          </cell>
          <cell r="C12" t="str">
            <v>Dormitories-ALT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Idaho</v>
          </cell>
          <cell r="B13" t="str">
            <v>NEW</v>
          </cell>
          <cell r="C13" t="str">
            <v>Dormitories-NEW</v>
          </cell>
          <cell r="D13">
            <v>105</v>
          </cell>
          <cell r="E13">
            <v>224.4</v>
          </cell>
          <cell r="F13">
            <v>122.1</v>
          </cell>
          <cell r="G13">
            <v>120.1</v>
          </cell>
        </row>
        <row r="14">
          <cell r="A14" t="str">
            <v>Idaho</v>
          </cell>
          <cell r="B14" t="str">
            <v>ADD</v>
          </cell>
          <cell r="C14" t="str">
            <v>Health-Other-ADD</v>
          </cell>
          <cell r="D14">
            <v>21.4</v>
          </cell>
          <cell r="E14">
            <v>62.5</v>
          </cell>
          <cell r="F14">
            <v>51.4</v>
          </cell>
          <cell r="G14">
            <v>4.4000000000000004</v>
          </cell>
        </row>
        <row r="15">
          <cell r="A15" t="str">
            <v>Idaho</v>
          </cell>
          <cell r="B15" t="str">
            <v>ALT</v>
          </cell>
          <cell r="C15" t="str">
            <v>Health-Other-ALT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 t="str">
            <v>Idaho</v>
          </cell>
          <cell r="B16" t="str">
            <v>NEW</v>
          </cell>
          <cell r="C16" t="str">
            <v>Health-Other-NEW</v>
          </cell>
          <cell r="D16">
            <v>341.6</v>
          </cell>
          <cell r="E16">
            <v>333.6</v>
          </cell>
          <cell r="F16">
            <v>258.60000000000002</v>
          </cell>
          <cell r="G16">
            <v>498</v>
          </cell>
        </row>
        <row r="17">
          <cell r="A17" t="str">
            <v>Idaho</v>
          </cell>
          <cell r="B17" t="str">
            <v>ADD</v>
          </cell>
          <cell r="C17" t="str">
            <v>Hospitals-ADD</v>
          </cell>
          <cell r="D17">
            <v>14.2</v>
          </cell>
          <cell r="E17">
            <v>7</v>
          </cell>
          <cell r="F17">
            <v>40.1</v>
          </cell>
          <cell r="G17">
            <v>0.5</v>
          </cell>
        </row>
        <row r="18">
          <cell r="A18" t="str">
            <v>Idaho</v>
          </cell>
          <cell r="B18" t="str">
            <v>ALT</v>
          </cell>
          <cell r="C18" t="str">
            <v>Hospitals-ALT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 t="str">
            <v>Idaho</v>
          </cell>
          <cell r="B19" t="str">
            <v>NEW</v>
          </cell>
          <cell r="C19" t="str">
            <v>Hospitals-NEW</v>
          </cell>
          <cell r="D19">
            <v>138.19999999999999</v>
          </cell>
          <cell r="E19">
            <v>59.7</v>
          </cell>
          <cell r="F19">
            <v>51</v>
          </cell>
          <cell r="G19">
            <v>400.9</v>
          </cell>
        </row>
        <row r="20">
          <cell r="A20" t="str">
            <v>Idaho</v>
          </cell>
          <cell r="B20" t="str">
            <v>ADD</v>
          </cell>
          <cell r="C20" t="str">
            <v>Hotels and Motels-ADD</v>
          </cell>
          <cell r="E20">
            <v>65.2</v>
          </cell>
        </row>
        <row r="21">
          <cell r="A21" t="str">
            <v>Idaho</v>
          </cell>
          <cell r="B21" t="str">
            <v>ALT</v>
          </cell>
          <cell r="C21" t="str">
            <v>Hotels and Motels-ALT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Idaho</v>
          </cell>
          <cell r="B22" t="str">
            <v>NEW</v>
          </cell>
          <cell r="C22" t="str">
            <v>Hotels and Motels-NEW</v>
          </cell>
          <cell r="D22">
            <v>165.4</v>
          </cell>
          <cell r="E22">
            <v>174.9</v>
          </cell>
          <cell r="F22">
            <v>247</v>
          </cell>
          <cell r="G22">
            <v>362.2</v>
          </cell>
        </row>
        <row r="23">
          <cell r="A23" t="str">
            <v>Idaho</v>
          </cell>
          <cell r="B23" t="str">
            <v>ADD</v>
          </cell>
          <cell r="C23" t="str">
            <v>Houses of Worship-ADD</v>
          </cell>
          <cell r="D23">
            <v>174.3</v>
          </cell>
          <cell r="E23">
            <v>30.3</v>
          </cell>
          <cell r="F23">
            <v>126</v>
          </cell>
          <cell r="G23">
            <v>57.4</v>
          </cell>
        </row>
        <row r="24">
          <cell r="A24" t="str">
            <v>Idaho</v>
          </cell>
          <cell r="B24" t="str">
            <v>ALT</v>
          </cell>
          <cell r="C24" t="str">
            <v>Houses of Worship-ALT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>Idaho</v>
          </cell>
          <cell r="B25" t="str">
            <v>NEW</v>
          </cell>
          <cell r="C25" t="str">
            <v>Houses of Worship-NEW</v>
          </cell>
          <cell r="D25">
            <v>225.3</v>
          </cell>
          <cell r="E25">
            <v>180.3</v>
          </cell>
          <cell r="F25">
            <v>157.9</v>
          </cell>
          <cell r="G25">
            <v>246.9</v>
          </cell>
        </row>
        <row r="26">
          <cell r="A26" t="str">
            <v>Idaho</v>
          </cell>
          <cell r="B26" t="str">
            <v>ADD</v>
          </cell>
          <cell r="C26" t="str">
            <v>K-12-ADD</v>
          </cell>
          <cell r="D26">
            <v>172.6</v>
          </cell>
          <cell r="E26">
            <v>144.5</v>
          </cell>
          <cell r="F26">
            <v>421.8</v>
          </cell>
          <cell r="G26">
            <v>73.8</v>
          </cell>
        </row>
        <row r="27">
          <cell r="A27" t="str">
            <v>Idaho</v>
          </cell>
          <cell r="B27" t="str">
            <v>ALT</v>
          </cell>
          <cell r="C27" t="str">
            <v>K-12-ALT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 t="str">
            <v>Idaho</v>
          </cell>
          <cell r="B28" t="str">
            <v>NEW</v>
          </cell>
          <cell r="C28" t="str">
            <v>K-12-NEW</v>
          </cell>
          <cell r="D28">
            <v>979</v>
          </cell>
          <cell r="E28">
            <v>788.7</v>
          </cell>
          <cell r="F28">
            <v>753.9</v>
          </cell>
          <cell r="G28">
            <v>530.4</v>
          </cell>
        </row>
        <row r="29">
          <cell r="A29" t="str">
            <v>Idaho</v>
          </cell>
          <cell r="B29" t="str">
            <v>ADD</v>
          </cell>
          <cell r="C29" t="str">
            <v>Laboratories (excl. manufacturer owned)-ADD</v>
          </cell>
          <cell r="D29">
            <v>3.2</v>
          </cell>
          <cell r="E29">
            <v>0.7</v>
          </cell>
        </row>
        <row r="30">
          <cell r="A30" t="str">
            <v>Idaho</v>
          </cell>
          <cell r="B30" t="str">
            <v>ALT</v>
          </cell>
          <cell r="C30" t="str">
            <v>Laboratories (excl. manufacturer owned)-ALT</v>
          </cell>
          <cell r="E30">
            <v>0</v>
          </cell>
          <cell r="F30">
            <v>0</v>
          </cell>
        </row>
        <row r="31">
          <cell r="A31" t="str">
            <v>Idaho</v>
          </cell>
          <cell r="B31" t="str">
            <v>NEW</v>
          </cell>
          <cell r="C31" t="str">
            <v>Laboratories (excl. manufacturer owned)-NEW</v>
          </cell>
          <cell r="D31">
            <v>2</v>
          </cell>
          <cell r="E31">
            <v>46.4</v>
          </cell>
        </row>
        <row r="32">
          <cell r="A32" t="str">
            <v>Idaho</v>
          </cell>
          <cell r="B32" t="str">
            <v>ALT</v>
          </cell>
          <cell r="C32" t="str">
            <v>Laboratories (Manufacturer owned)-ALT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Idaho</v>
          </cell>
          <cell r="B33" t="str">
            <v>NEW</v>
          </cell>
          <cell r="C33" t="str">
            <v>Laboratories (Manufacturer owned)-NEW</v>
          </cell>
          <cell r="D33">
            <v>2.5</v>
          </cell>
        </row>
        <row r="34">
          <cell r="A34" t="str">
            <v>Idaho</v>
          </cell>
          <cell r="B34" t="str">
            <v>ADD</v>
          </cell>
          <cell r="C34" t="str">
            <v>Libraries and Museums-ADD</v>
          </cell>
          <cell r="D34">
            <v>14.1</v>
          </cell>
          <cell r="E34">
            <v>1.4</v>
          </cell>
          <cell r="G34">
            <v>39.799999999999997</v>
          </cell>
        </row>
        <row r="35">
          <cell r="A35" t="str">
            <v>Idaho</v>
          </cell>
          <cell r="B35" t="str">
            <v>ALT</v>
          </cell>
          <cell r="C35" t="str">
            <v>Libraries and Museums-ALT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Idaho</v>
          </cell>
          <cell r="B36" t="str">
            <v>NEW</v>
          </cell>
          <cell r="C36" t="str">
            <v>Libraries and Museums-NEW</v>
          </cell>
          <cell r="D36">
            <v>8.8000000000000007</v>
          </cell>
          <cell r="E36">
            <v>9.9</v>
          </cell>
          <cell r="G36">
            <v>6.4</v>
          </cell>
        </row>
        <row r="37">
          <cell r="A37" t="str">
            <v>Idaho</v>
          </cell>
          <cell r="B37" t="str">
            <v>ADD</v>
          </cell>
          <cell r="C37" t="str">
            <v>Manufacturing and Processing Plants-ADD</v>
          </cell>
          <cell r="D37">
            <v>103.6</v>
          </cell>
          <cell r="E37">
            <v>35.6</v>
          </cell>
          <cell r="F37">
            <v>4.9000000000000004</v>
          </cell>
        </row>
        <row r="38">
          <cell r="A38" t="str">
            <v>Idaho</v>
          </cell>
          <cell r="B38" t="str">
            <v>ALT</v>
          </cell>
          <cell r="C38" t="str">
            <v>Manufacturing and Processing Plants-ALT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Idaho</v>
          </cell>
          <cell r="B39" t="str">
            <v>NEW</v>
          </cell>
          <cell r="C39" t="str">
            <v>Manufacturing and Processing Plants-NEW</v>
          </cell>
          <cell r="D39">
            <v>104.5</v>
          </cell>
          <cell r="E39">
            <v>26.1</v>
          </cell>
          <cell r="F39">
            <v>36.700000000000003</v>
          </cell>
          <cell r="G39">
            <v>197.6</v>
          </cell>
        </row>
        <row r="40">
          <cell r="A40" t="str">
            <v>Idaho</v>
          </cell>
          <cell r="B40" t="str">
            <v>ADD</v>
          </cell>
          <cell r="C40" t="str">
            <v>Miscellaneous Nonresidential Buildings-ADD</v>
          </cell>
          <cell r="D40">
            <v>1.4</v>
          </cell>
          <cell r="E40">
            <v>31</v>
          </cell>
          <cell r="F40">
            <v>9.8000000000000007</v>
          </cell>
          <cell r="G40">
            <v>4.0999999999999996</v>
          </cell>
        </row>
        <row r="41">
          <cell r="A41" t="str">
            <v>Idaho</v>
          </cell>
          <cell r="B41" t="str">
            <v>ALT</v>
          </cell>
          <cell r="C41" t="str">
            <v>Miscellaneous Nonresidential Buildings-ALT</v>
          </cell>
          <cell r="D41">
            <v>0</v>
          </cell>
          <cell r="G41">
            <v>0</v>
          </cell>
        </row>
        <row r="42">
          <cell r="A42" t="str">
            <v>Idaho</v>
          </cell>
          <cell r="B42" t="str">
            <v>NEW</v>
          </cell>
          <cell r="C42" t="str">
            <v>Miscellaneous Nonresidential Buildings-NEW</v>
          </cell>
          <cell r="D42">
            <v>22.8</v>
          </cell>
          <cell r="E42">
            <v>12.2</v>
          </cell>
          <cell r="F42">
            <v>25.4</v>
          </cell>
          <cell r="G42">
            <v>21.6</v>
          </cell>
        </row>
        <row r="43">
          <cell r="A43" t="str">
            <v>Idaho</v>
          </cell>
          <cell r="B43" t="str">
            <v>ADD</v>
          </cell>
          <cell r="C43" t="str">
            <v>Office and Bank Buildings-ADD</v>
          </cell>
          <cell r="D43">
            <v>55</v>
          </cell>
          <cell r="E43">
            <v>102.9</v>
          </cell>
          <cell r="F43">
            <v>53.8</v>
          </cell>
          <cell r="G43">
            <v>65.3</v>
          </cell>
        </row>
        <row r="44">
          <cell r="A44" t="str">
            <v>Idaho</v>
          </cell>
          <cell r="B44" t="str">
            <v>ALT</v>
          </cell>
          <cell r="C44" t="str">
            <v>Office and Bank Buildings-ALT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Idaho</v>
          </cell>
          <cell r="B45" t="str">
            <v>NEW</v>
          </cell>
          <cell r="C45" t="str">
            <v>Office and Bank Buildings-NEW</v>
          </cell>
          <cell r="D45">
            <v>1126.3</v>
          </cell>
          <cell r="E45">
            <v>719.6</v>
          </cell>
          <cell r="F45">
            <v>842.2</v>
          </cell>
          <cell r="G45">
            <v>1427.8</v>
          </cell>
        </row>
        <row r="46">
          <cell r="A46" t="str">
            <v>Idaho</v>
          </cell>
          <cell r="B46" t="str">
            <v>ADD</v>
          </cell>
          <cell r="C46" t="str">
            <v>Other Government Service Buildings-ADD</v>
          </cell>
          <cell r="D46">
            <v>31.3</v>
          </cell>
          <cell r="E46">
            <v>0.6</v>
          </cell>
          <cell r="F46">
            <v>86.3</v>
          </cell>
        </row>
        <row r="47">
          <cell r="A47" t="str">
            <v>Idaho</v>
          </cell>
          <cell r="B47" t="str">
            <v>ALT</v>
          </cell>
          <cell r="C47" t="str">
            <v>Other Government Service Buildings-ALT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Idaho</v>
          </cell>
          <cell r="B48" t="str">
            <v>NEW</v>
          </cell>
          <cell r="C48" t="str">
            <v>Other Government Service Buildings-NEW</v>
          </cell>
          <cell r="D48">
            <v>128.1</v>
          </cell>
          <cell r="E48">
            <v>144.69999999999999</v>
          </cell>
          <cell r="F48">
            <v>89.4</v>
          </cell>
          <cell r="G48">
            <v>63.7</v>
          </cell>
        </row>
        <row r="49">
          <cell r="A49" t="str">
            <v>Idaho</v>
          </cell>
          <cell r="B49" t="str">
            <v>ADD</v>
          </cell>
          <cell r="C49" t="str">
            <v>Other Religious Buildings-ADD</v>
          </cell>
          <cell r="E49">
            <v>30.4</v>
          </cell>
          <cell r="F49">
            <v>27.6</v>
          </cell>
        </row>
        <row r="50">
          <cell r="A50" t="str">
            <v>Idaho</v>
          </cell>
          <cell r="B50" t="str">
            <v>NEW</v>
          </cell>
          <cell r="C50" t="str">
            <v>Other Religious Buildings-NEW</v>
          </cell>
          <cell r="D50">
            <v>18.3</v>
          </cell>
          <cell r="E50">
            <v>49.9</v>
          </cell>
          <cell r="F50">
            <v>32.1</v>
          </cell>
          <cell r="G50">
            <v>15.9</v>
          </cell>
        </row>
        <row r="51">
          <cell r="A51" t="str">
            <v>Idaho</v>
          </cell>
          <cell r="B51" t="str">
            <v>ADD</v>
          </cell>
          <cell r="C51" t="str">
            <v>Parking Garages and Automotive Services-ADD</v>
          </cell>
          <cell r="D51">
            <v>127.1</v>
          </cell>
          <cell r="E51">
            <v>54.9</v>
          </cell>
          <cell r="G51">
            <v>11.3</v>
          </cell>
        </row>
        <row r="52">
          <cell r="A52" t="str">
            <v>Idaho</v>
          </cell>
          <cell r="B52" t="str">
            <v>ALT</v>
          </cell>
          <cell r="C52" t="str">
            <v>Parking Garages and Automotive Services-ALT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 t="str">
            <v>Idaho</v>
          </cell>
          <cell r="B53" t="str">
            <v>NEW</v>
          </cell>
          <cell r="C53" t="str">
            <v>Parking Garages and Automotive Services-NEW</v>
          </cell>
          <cell r="D53">
            <v>579.70000000000005</v>
          </cell>
          <cell r="E53">
            <v>816.6</v>
          </cell>
          <cell r="F53">
            <v>686.8</v>
          </cell>
          <cell r="G53">
            <v>207.5</v>
          </cell>
        </row>
        <row r="54">
          <cell r="A54" t="str">
            <v>Idaho</v>
          </cell>
          <cell r="B54" t="str">
            <v>ADD</v>
          </cell>
          <cell r="C54" t="str">
            <v>Schools-Other-ADD</v>
          </cell>
          <cell r="D54">
            <v>3.8</v>
          </cell>
          <cell r="E54">
            <v>54.6</v>
          </cell>
          <cell r="F54">
            <v>77.2</v>
          </cell>
          <cell r="G54">
            <v>6.9</v>
          </cell>
        </row>
        <row r="55">
          <cell r="A55" t="str">
            <v>Idaho</v>
          </cell>
          <cell r="B55" t="str">
            <v>ALT</v>
          </cell>
          <cell r="C55" t="str">
            <v>Schools-Other-ALT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Idaho</v>
          </cell>
          <cell r="B56" t="str">
            <v>NEW</v>
          </cell>
          <cell r="C56" t="str">
            <v>Schools-Other-NEW</v>
          </cell>
          <cell r="D56">
            <v>121.9</v>
          </cell>
          <cell r="E56">
            <v>254</v>
          </cell>
          <cell r="F56">
            <v>388</v>
          </cell>
          <cell r="G56">
            <v>175.9</v>
          </cell>
        </row>
        <row r="57">
          <cell r="A57" t="str">
            <v>Idaho</v>
          </cell>
          <cell r="B57" t="str">
            <v>ADD</v>
          </cell>
          <cell r="C57" t="str">
            <v>Service-ADD</v>
          </cell>
          <cell r="F57">
            <v>6.5</v>
          </cell>
        </row>
        <row r="58">
          <cell r="A58" t="str">
            <v>Idaho</v>
          </cell>
          <cell r="B58" t="str">
            <v>ALT</v>
          </cell>
          <cell r="C58" t="str">
            <v>Service-ALT</v>
          </cell>
          <cell r="E58">
            <v>0</v>
          </cell>
        </row>
        <row r="59">
          <cell r="A59" t="str">
            <v>Idaho</v>
          </cell>
          <cell r="B59" t="str">
            <v>NEW</v>
          </cell>
          <cell r="C59" t="str">
            <v>Service-NEW</v>
          </cell>
          <cell r="D59">
            <v>3.3</v>
          </cell>
          <cell r="E59">
            <v>26</v>
          </cell>
          <cell r="F59">
            <v>109.5</v>
          </cell>
          <cell r="G59">
            <v>68.099999999999994</v>
          </cell>
        </row>
        <row r="60">
          <cell r="A60" t="str">
            <v>Idaho</v>
          </cell>
          <cell r="B60" t="str">
            <v>ADD</v>
          </cell>
          <cell r="C60" t="str">
            <v>Stores and Restaurants-ADD</v>
          </cell>
          <cell r="D60">
            <v>32.5</v>
          </cell>
          <cell r="E60">
            <v>80.3</v>
          </cell>
          <cell r="F60">
            <v>20.100000000000001</v>
          </cell>
          <cell r="G60">
            <v>68.2</v>
          </cell>
        </row>
        <row r="61">
          <cell r="A61" t="str">
            <v>Idaho</v>
          </cell>
          <cell r="B61" t="str">
            <v>ALT</v>
          </cell>
          <cell r="C61" t="str">
            <v>Stores and Restaurants-ALT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Idaho</v>
          </cell>
          <cell r="B62" t="str">
            <v>NEW</v>
          </cell>
          <cell r="C62" t="str">
            <v>Stores and Restaurants-NEW</v>
          </cell>
          <cell r="D62">
            <v>1573</v>
          </cell>
          <cell r="E62">
            <v>1015</v>
          </cell>
          <cell r="F62">
            <v>1470.8</v>
          </cell>
          <cell r="G62">
            <v>1466.4</v>
          </cell>
        </row>
        <row r="63">
          <cell r="A63" t="str">
            <v>Idaho</v>
          </cell>
          <cell r="B63" t="str">
            <v>ALT</v>
          </cell>
          <cell r="C63" t="str">
            <v>Terminals-ALT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>Idaho</v>
          </cell>
          <cell r="B64" t="str">
            <v>NEW</v>
          </cell>
          <cell r="C64" t="str">
            <v>Terminals-NEW</v>
          </cell>
          <cell r="D64">
            <v>364.3</v>
          </cell>
          <cell r="G64">
            <v>4.4000000000000004</v>
          </cell>
        </row>
        <row r="65">
          <cell r="A65" t="str">
            <v>Idaho</v>
          </cell>
          <cell r="B65" t="str">
            <v>ADD</v>
          </cell>
          <cell r="C65" t="str">
            <v>Warehouses (excl. manufacturer owned)-ADD</v>
          </cell>
          <cell r="D65">
            <v>72.7</v>
          </cell>
          <cell r="E65">
            <v>32.799999999999997</v>
          </cell>
          <cell r="F65">
            <v>41.1</v>
          </cell>
          <cell r="G65">
            <v>23.8</v>
          </cell>
        </row>
        <row r="66">
          <cell r="A66" t="str">
            <v>Idaho</v>
          </cell>
          <cell r="B66" t="str">
            <v>ALT</v>
          </cell>
          <cell r="C66" t="str">
            <v>Warehouses (excl. manufacturer owned)-ALT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 t="str">
            <v>Idaho</v>
          </cell>
          <cell r="B67" t="str">
            <v>NEW</v>
          </cell>
          <cell r="C67" t="str">
            <v>Warehouses (excl. manufacturer owned)-NEW</v>
          </cell>
          <cell r="D67">
            <v>873.9</v>
          </cell>
          <cell r="E67">
            <v>758.6</v>
          </cell>
          <cell r="F67">
            <v>371.9</v>
          </cell>
          <cell r="G67">
            <v>722.5</v>
          </cell>
        </row>
        <row r="68">
          <cell r="A68" t="str">
            <v>Idaho</v>
          </cell>
          <cell r="B68" t="str">
            <v>ADD</v>
          </cell>
          <cell r="C68" t="str">
            <v>Warehouses (Manufacturer owned)-ADD</v>
          </cell>
          <cell r="D68">
            <v>2.6</v>
          </cell>
          <cell r="E68">
            <v>3.6</v>
          </cell>
          <cell r="F68">
            <v>10.6</v>
          </cell>
        </row>
        <row r="69">
          <cell r="A69" t="str">
            <v>Idaho</v>
          </cell>
          <cell r="B69" t="str">
            <v>ALT</v>
          </cell>
          <cell r="C69" t="str">
            <v>Warehouses (Manufacturer owned)-ALT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Idaho</v>
          </cell>
          <cell r="B70" t="str">
            <v>NEW</v>
          </cell>
          <cell r="C70" t="str">
            <v>Warehouses (Manufacturer owned)-NEW</v>
          </cell>
          <cell r="D70">
            <v>141.19999999999999</v>
          </cell>
          <cell r="E70">
            <v>25.8</v>
          </cell>
          <cell r="F70">
            <v>35.5</v>
          </cell>
          <cell r="G70">
            <v>96</v>
          </cell>
        </row>
        <row r="71">
          <cell r="A71" t="str">
            <v>Montana</v>
          </cell>
          <cell r="B71" t="str">
            <v>ADD</v>
          </cell>
          <cell r="C71" t="str">
            <v>Amusement, Social and Recreational Bldgs-ADD</v>
          </cell>
          <cell r="D71">
            <v>14.2</v>
          </cell>
          <cell r="E71">
            <v>13.3</v>
          </cell>
          <cell r="F71">
            <v>9.4</v>
          </cell>
          <cell r="G71">
            <v>1.6</v>
          </cell>
        </row>
        <row r="72">
          <cell r="A72" t="str">
            <v>Montana</v>
          </cell>
          <cell r="B72" t="str">
            <v>ALT</v>
          </cell>
          <cell r="C72" t="str">
            <v>Amusement, Social and Recreational Bldgs-ALT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Montana</v>
          </cell>
          <cell r="B73" t="str">
            <v>NEW</v>
          </cell>
          <cell r="C73" t="str">
            <v>Amusement, Social and Recreational Bldgs-NEW</v>
          </cell>
          <cell r="D73">
            <v>52.6</v>
          </cell>
          <cell r="E73">
            <v>55.9</v>
          </cell>
          <cell r="F73">
            <v>108.7</v>
          </cell>
          <cell r="G73">
            <v>93.8</v>
          </cell>
        </row>
        <row r="74">
          <cell r="A74" t="str">
            <v>Montana</v>
          </cell>
          <cell r="B74" t="str">
            <v>ADD</v>
          </cell>
          <cell r="C74" t="str">
            <v>Capitols/Court Houses/City Halls-ADD</v>
          </cell>
          <cell r="D74">
            <v>6.9</v>
          </cell>
        </row>
        <row r="75">
          <cell r="A75" t="str">
            <v>Montana</v>
          </cell>
          <cell r="B75" t="str">
            <v>ALT</v>
          </cell>
          <cell r="C75" t="str">
            <v>Capitols/Court Houses/City Halls-ALT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Montana</v>
          </cell>
          <cell r="B76" t="str">
            <v>NEW</v>
          </cell>
          <cell r="C76" t="str">
            <v>Capitols/Court Houses/City Halls-NEW</v>
          </cell>
          <cell r="E76">
            <v>2.8</v>
          </cell>
        </row>
        <row r="77">
          <cell r="A77" t="str">
            <v>Montana</v>
          </cell>
          <cell r="B77" t="str">
            <v>ALT</v>
          </cell>
          <cell r="C77" t="str">
            <v>Dormitories-ALT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Montana</v>
          </cell>
          <cell r="B78" t="str">
            <v>NEW</v>
          </cell>
          <cell r="C78" t="str">
            <v>Dormitories-NEW</v>
          </cell>
          <cell r="D78">
            <v>12</v>
          </cell>
          <cell r="E78">
            <v>66.8</v>
          </cell>
          <cell r="F78">
            <v>209.9</v>
          </cell>
          <cell r="G78">
            <v>13.4</v>
          </cell>
        </row>
        <row r="79">
          <cell r="A79" t="str">
            <v>Montana</v>
          </cell>
          <cell r="B79" t="str">
            <v>ADD</v>
          </cell>
          <cell r="C79" t="str">
            <v>Health-Other-ADD</v>
          </cell>
          <cell r="D79">
            <v>38.200000000000003</v>
          </cell>
          <cell r="E79">
            <v>113.8</v>
          </cell>
          <cell r="F79">
            <v>0.6</v>
          </cell>
          <cell r="G79">
            <v>50.4</v>
          </cell>
        </row>
        <row r="80">
          <cell r="A80" t="str">
            <v>Montana</v>
          </cell>
          <cell r="B80" t="str">
            <v>ALT</v>
          </cell>
          <cell r="C80" t="str">
            <v>Health-Other-ALT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Montana</v>
          </cell>
          <cell r="B81" t="str">
            <v>NEW</v>
          </cell>
          <cell r="C81" t="str">
            <v>Health-Other-NEW</v>
          </cell>
          <cell r="D81">
            <v>222.7</v>
          </cell>
          <cell r="E81">
            <v>130.5</v>
          </cell>
          <cell r="F81">
            <v>226.3</v>
          </cell>
          <cell r="G81">
            <v>202</v>
          </cell>
        </row>
        <row r="82">
          <cell r="A82" t="str">
            <v>Montana</v>
          </cell>
          <cell r="B82" t="str">
            <v>ADD</v>
          </cell>
          <cell r="C82" t="str">
            <v>Hospitals-ADD</v>
          </cell>
          <cell r="D82">
            <v>222.2</v>
          </cell>
          <cell r="E82">
            <v>118</v>
          </cell>
          <cell r="F82">
            <v>6</v>
          </cell>
        </row>
        <row r="83">
          <cell r="A83" t="str">
            <v>Montana</v>
          </cell>
          <cell r="B83" t="str">
            <v>ALT</v>
          </cell>
          <cell r="C83" t="str">
            <v>Hospitals-ALT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Montana</v>
          </cell>
          <cell r="B84" t="str">
            <v>NEW</v>
          </cell>
          <cell r="C84" t="str">
            <v>Hospitals-NEW</v>
          </cell>
          <cell r="D84">
            <v>4</v>
          </cell>
          <cell r="E84">
            <v>39.5</v>
          </cell>
        </row>
        <row r="85">
          <cell r="A85" t="str">
            <v>Montana</v>
          </cell>
          <cell r="B85" t="str">
            <v>ADD</v>
          </cell>
          <cell r="C85" t="str">
            <v>Hotels and Motels-ADD</v>
          </cell>
          <cell r="D85">
            <v>30.3</v>
          </cell>
          <cell r="F85">
            <v>25.7</v>
          </cell>
          <cell r="G85">
            <v>17.899999999999999</v>
          </cell>
        </row>
        <row r="86">
          <cell r="A86" t="str">
            <v>Montana</v>
          </cell>
          <cell r="B86" t="str">
            <v>ALT</v>
          </cell>
          <cell r="C86" t="str">
            <v>Hotels and Motels-ALT</v>
          </cell>
          <cell r="D86">
            <v>0</v>
          </cell>
          <cell r="F86">
            <v>0</v>
          </cell>
        </row>
        <row r="87">
          <cell r="A87" t="str">
            <v>Montana</v>
          </cell>
          <cell r="B87" t="str">
            <v>NEW</v>
          </cell>
          <cell r="C87" t="str">
            <v>Hotels and Motels-NEW</v>
          </cell>
          <cell r="D87">
            <v>286.10000000000002</v>
          </cell>
          <cell r="E87">
            <v>285.3</v>
          </cell>
          <cell r="F87">
            <v>58.6</v>
          </cell>
          <cell r="G87">
            <v>114</v>
          </cell>
        </row>
        <row r="88">
          <cell r="A88" t="str">
            <v>Montana</v>
          </cell>
          <cell r="B88" t="str">
            <v>ADD</v>
          </cell>
          <cell r="C88" t="str">
            <v>Houses of Worship-ADD</v>
          </cell>
          <cell r="D88">
            <v>66.8</v>
          </cell>
          <cell r="F88">
            <v>43.8</v>
          </cell>
          <cell r="G88">
            <v>12.8</v>
          </cell>
        </row>
        <row r="89">
          <cell r="A89" t="str">
            <v>Montana</v>
          </cell>
          <cell r="B89" t="str">
            <v>ALT</v>
          </cell>
          <cell r="C89" t="str">
            <v>Houses of Worship-ALT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 t="str">
            <v>Montana</v>
          </cell>
          <cell r="B90" t="str">
            <v>NEW</v>
          </cell>
          <cell r="C90" t="str">
            <v>Houses of Worship-NEW</v>
          </cell>
          <cell r="D90">
            <v>23</v>
          </cell>
          <cell r="F90">
            <v>36</v>
          </cell>
          <cell r="G90">
            <v>14</v>
          </cell>
        </row>
        <row r="91">
          <cell r="A91" t="str">
            <v>Montana</v>
          </cell>
          <cell r="B91" t="str">
            <v>ADD</v>
          </cell>
          <cell r="C91" t="str">
            <v>K-12-ADD</v>
          </cell>
          <cell r="D91">
            <v>141.4</v>
          </cell>
          <cell r="E91">
            <v>122.6</v>
          </cell>
          <cell r="F91">
            <v>90.6</v>
          </cell>
          <cell r="G91">
            <v>107.2</v>
          </cell>
        </row>
        <row r="92">
          <cell r="A92" t="str">
            <v>Montana</v>
          </cell>
          <cell r="B92" t="str">
            <v>ALT</v>
          </cell>
          <cell r="C92" t="str">
            <v>K-12-ALT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Montana</v>
          </cell>
          <cell r="B93" t="str">
            <v>NEW</v>
          </cell>
          <cell r="C93" t="str">
            <v>K-12-NEW</v>
          </cell>
          <cell r="D93">
            <v>75.3</v>
          </cell>
          <cell r="E93">
            <v>150</v>
          </cell>
          <cell r="F93">
            <v>98.4</v>
          </cell>
        </row>
        <row r="94">
          <cell r="A94" t="str">
            <v>Montana</v>
          </cell>
          <cell r="B94" t="str">
            <v>ADD</v>
          </cell>
          <cell r="C94" t="str">
            <v>Laboratories (excl. manufacturer owned)-ADD</v>
          </cell>
          <cell r="F94">
            <v>14.1</v>
          </cell>
        </row>
        <row r="95">
          <cell r="A95" t="str">
            <v>Montana</v>
          </cell>
          <cell r="B95" t="str">
            <v>ALT</v>
          </cell>
          <cell r="C95" t="str">
            <v>Laboratories (excl. manufacturer owned)-ALT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Montana</v>
          </cell>
          <cell r="B96" t="str">
            <v>NEW</v>
          </cell>
          <cell r="C96" t="str">
            <v>Laboratories (excl. manufacturer owned)-NEW</v>
          </cell>
          <cell r="D96">
            <v>28.7</v>
          </cell>
          <cell r="E96">
            <v>34.1</v>
          </cell>
          <cell r="F96">
            <v>27.2</v>
          </cell>
          <cell r="G96">
            <v>116.9</v>
          </cell>
        </row>
        <row r="97">
          <cell r="A97" t="str">
            <v>Montana</v>
          </cell>
          <cell r="B97" t="str">
            <v>ALT</v>
          </cell>
          <cell r="C97" t="str">
            <v>Laboratories (Manufacturer owned)-ALT</v>
          </cell>
          <cell r="G97">
            <v>0</v>
          </cell>
        </row>
        <row r="98">
          <cell r="A98" t="str">
            <v>Montana</v>
          </cell>
          <cell r="B98" t="str">
            <v>NEW</v>
          </cell>
          <cell r="C98" t="str">
            <v>Laboratories (Manufacturer owned)-NEW</v>
          </cell>
          <cell r="F98">
            <v>2</v>
          </cell>
          <cell r="G98">
            <v>5.5</v>
          </cell>
        </row>
        <row r="99">
          <cell r="A99" t="str">
            <v>Montana</v>
          </cell>
          <cell r="B99" t="str">
            <v>ADD</v>
          </cell>
          <cell r="C99" t="str">
            <v>Libraries and Museums-ADD</v>
          </cell>
          <cell r="D99">
            <v>5</v>
          </cell>
          <cell r="E99">
            <v>4.7</v>
          </cell>
          <cell r="G99">
            <v>14.5</v>
          </cell>
        </row>
        <row r="100">
          <cell r="A100" t="str">
            <v>Montana</v>
          </cell>
          <cell r="B100" t="str">
            <v>ALT</v>
          </cell>
          <cell r="C100" t="str">
            <v>Libraries and Museums-ALT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Montana</v>
          </cell>
          <cell r="B101" t="str">
            <v>NEW</v>
          </cell>
          <cell r="C101" t="str">
            <v>Libraries and Museums-NEW</v>
          </cell>
          <cell r="D101">
            <v>24.6</v>
          </cell>
          <cell r="G101">
            <v>53.7</v>
          </cell>
        </row>
        <row r="102">
          <cell r="A102" t="str">
            <v>Montana</v>
          </cell>
          <cell r="B102" t="str">
            <v>ADD</v>
          </cell>
          <cell r="C102" t="str">
            <v>Manufacturing and Processing Plants-ADD</v>
          </cell>
          <cell r="F102">
            <v>93.8</v>
          </cell>
          <cell r="G102">
            <v>14</v>
          </cell>
        </row>
        <row r="103">
          <cell r="A103" t="str">
            <v>Montana</v>
          </cell>
          <cell r="B103" t="str">
            <v>ALT</v>
          </cell>
          <cell r="C103" t="str">
            <v>Manufacturing and Processing Plants-ALT</v>
          </cell>
          <cell r="E103">
            <v>0</v>
          </cell>
        </row>
        <row r="104">
          <cell r="A104" t="str">
            <v>Montana</v>
          </cell>
          <cell r="B104" t="str">
            <v>NEW</v>
          </cell>
          <cell r="C104" t="str">
            <v>Manufacturing and Processing Plants-NEW</v>
          </cell>
          <cell r="D104">
            <v>13.3</v>
          </cell>
          <cell r="E104">
            <v>49.5</v>
          </cell>
          <cell r="F104">
            <v>7.2</v>
          </cell>
          <cell r="G104">
            <v>2.2000000000000002</v>
          </cell>
        </row>
        <row r="105">
          <cell r="A105" t="str">
            <v>Montana</v>
          </cell>
          <cell r="B105" t="str">
            <v>ADD</v>
          </cell>
          <cell r="C105" t="str">
            <v>Miscellaneous Nonresidential Buildings-ADD</v>
          </cell>
          <cell r="G105">
            <v>4.5999999999999996</v>
          </cell>
        </row>
        <row r="106">
          <cell r="A106" t="str">
            <v>Montana</v>
          </cell>
          <cell r="B106" t="str">
            <v>ALT</v>
          </cell>
          <cell r="C106" t="str">
            <v>Miscellaneous Nonresidential Buildings-ALT</v>
          </cell>
          <cell r="E106">
            <v>0</v>
          </cell>
          <cell r="F106">
            <v>0</v>
          </cell>
        </row>
        <row r="107">
          <cell r="A107" t="str">
            <v>Montana</v>
          </cell>
          <cell r="B107" t="str">
            <v>NEW</v>
          </cell>
          <cell r="C107" t="str">
            <v>Miscellaneous Nonresidential Buildings-NEW</v>
          </cell>
          <cell r="D107">
            <v>10.199999999999999</v>
          </cell>
          <cell r="E107">
            <v>15.5</v>
          </cell>
          <cell r="F107">
            <v>44.2</v>
          </cell>
          <cell r="G107">
            <v>5</v>
          </cell>
        </row>
        <row r="108">
          <cell r="A108" t="str">
            <v>Montana</v>
          </cell>
          <cell r="B108" t="str">
            <v>ADD</v>
          </cell>
          <cell r="C108" t="str">
            <v>Office and Bank Buildings-ADD</v>
          </cell>
          <cell r="D108">
            <v>59.6</v>
          </cell>
          <cell r="E108">
            <v>19.399999999999999</v>
          </cell>
          <cell r="F108">
            <v>40.1</v>
          </cell>
          <cell r="G108">
            <v>18</v>
          </cell>
        </row>
        <row r="109">
          <cell r="A109" t="str">
            <v>Montana</v>
          </cell>
          <cell r="B109" t="str">
            <v>ALT</v>
          </cell>
          <cell r="C109" t="str">
            <v>Office and Bank Buildings-ALT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Montana</v>
          </cell>
          <cell r="B110" t="str">
            <v>NEW</v>
          </cell>
          <cell r="C110" t="str">
            <v>Office and Bank Buildings-NEW</v>
          </cell>
          <cell r="D110">
            <v>356.2</v>
          </cell>
          <cell r="E110">
            <v>183.3</v>
          </cell>
          <cell r="F110">
            <v>399.2</v>
          </cell>
          <cell r="G110">
            <v>308.5</v>
          </cell>
        </row>
        <row r="111">
          <cell r="A111" t="str">
            <v>Montana</v>
          </cell>
          <cell r="B111" t="str">
            <v>ADD</v>
          </cell>
          <cell r="C111" t="str">
            <v>Other Government Service Buildings-ADD</v>
          </cell>
          <cell r="D111">
            <v>69.7</v>
          </cell>
          <cell r="E111">
            <v>20</v>
          </cell>
          <cell r="F111">
            <v>18.5</v>
          </cell>
          <cell r="G111">
            <v>20.100000000000001</v>
          </cell>
        </row>
        <row r="112">
          <cell r="A112" t="str">
            <v>Montana</v>
          </cell>
          <cell r="B112" t="str">
            <v>ALT</v>
          </cell>
          <cell r="C112" t="str">
            <v>Other Government Service Buildings-ALT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Montana</v>
          </cell>
          <cell r="B113" t="str">
            <v>NEW</v>
          </cell>
          <cell r="C113" t="str">
            <v>Other Government Service Buildings-NEW</v>
          </cell>
          <cell r="D113">
            <v>168.1</v>
          </cell>
          <cell r="E113">
            <v>147.6</v>
          </cell>
          <cell r="F113">
            <v>46</v>
          </cell>
          <cell r="G113">
            <v>74.7</v>
          </cell>
        </row>
        <row r="114">
          <cell r="A114" t="str">
            <v>Montana</v>
          </cell>
          <cell r="B114" t="str">
            <v>ADD</v>
          </cell>
          <cell r="C114" t="str">
            <v>Other Religious Buildings-ADD</v>
          </cell>
          <cell r="F114">
            <v>2.8</v>
          </cell>
          <cell r="G114">
            <v>1.2</v>
          </cell>
        </row>
        <row r="115">
          <cell r="A115" t="str">
            <v>Montana</v>
          </cell>
          <cell r="B115" t="str">
            <v>ALT</v>
          </cell>
          <cell r="C115" t="str">
            <v>Other Religious Buildings-ALT</v>
          </cell>
          <cell r="E115">
            <v>0</v>
          </cell>
        </row>
        <row r="116">
          <cell r="A116" t="str">
            <v>Montana</v>
          </cell>
          <cell r="B116" t="str">
            <v>ADD</v>
          </cell>
          <cell r="C116" t="str">
            <v>Parking Garages and Automotive Services-ADD</v>
          </cell>
          <cell r="D116">
            <v>7.8</v>
          </cell>
          <cell r="F116">
            <v>2.2000000000000002</v>
          </cell>
          <cell r="G116">
            <v>29.7</v>
          </cell>
        </row>
        <row r="117">
          <cell r="A117" t="str">
            <v>Montana</v>
          </cell>
          <cell r="B117" t="str">
            <v>ALT</v>
          </cell>
          <cell r="C117" t="str">
            <v>Parking Garages and Automotive Services-ALT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Montana</v>
          </cell>
          <cell r="B118" t="str">
            <v>NEW</v>
          </cell>
          <cell r="C118" t="str">
            <v>Parking Garages and Automotive Services-NEW</v>
          </cell>
          <cell r="D118">
            <v>126.6</v>
          </cell>
          <cell r="E118">
            <v>104.1</v>
          </cell>
          <cell r="F118">
            <v>92</v>
          </cell>
          <cell r="G118">
            <v>49.1</v>
          </cell>
        </row>
        <row r="119">
          <cell r="A119" t="str">
            <v>Montana</v>
          </cell>
          <cell r="B119" t="str">
            <v>ADD</v>
          </cell>
          <cell r="C119" t="str">
            <v>Schools-Other-ADD</v>
          </cell>
          <cell r="E119">
            <v>6</v>
          </cell>
          <cell r="F119">
            <v>21.6</v>
          </cell>
          <cell r="G119">
            <v>31.1</v>
          </cell>
        </row>
        <row r="120">
          <cell r="A120" t="str">
            <v>Montana</v>
          </cell>
          <cell r="B120" t="str">
            <v>ALT</v>
          </cell>
          <cell r="C120" t="str">
            <v>Schools-Other-ALT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 t="str">
            <v>Montana</v>
          </cell>
          <cell r="B121" t="str">
            <v>NEW</v>
          </cell>
          <cell r="C121" t="str">
            <v>Schools-Other-NEW</v>
          </cell>
          <cell r="D121">
            <v>13.7</v>
          </cell>
          <cell r="E121">
            <v>74</v>
          </cell>
          <cell r="F121">
            <v>12.1</v>
          </cell>
          <cell r="G121">
            <v>58.6</v>
          </cell>
        </row>
        <row r="122">
          <cell r="A122" t="str">
            <v>Montana</v>
          </cell>
          <cell r="B122" t="str">
            <v>ADD</v>
          </cell>
          <cell r="C122" t="str">
            <v>Service-ADD</v>
          </cell>
          <cell r="F122">
            <v>37.9</v>
          </cell>
          <cell r="G122">
            <v>2</v>
          </cell>
        </row>
        <row r="123">
          <cell r="A123" t="str">
            <v>Montana</v>
          </cell>
          <cell r="B123" t="str">
            <v>ALT</v>
          </cell>
          <cell r="C123" t="str">
            <v>Service-ALT</v>
          </cell>
          <cell r="F123">
            <v>0</v>
          </cell>
          <cell r="G123">
            <v>0</v>
          </cell>
        </row>
        <row r="124">
          <cell r="A124" t="str">
            <v>Montana</v>
          </cell>
          <cell r="B124" t="str">
            <v>NEW</v>
          </cell>
          <cell r="C124" t="str">
            <v>Service-NEW</v>
          </cell>
          <cell r="D124">
            <v>62.6</v>
          </cell>
          <cell r="E124">
            <v>17.100000000000001</v>
          </cell>
          <cell r="G124">
            <v>19.7</v>
          </cell>
        </row>
        <row r="125">
          <cell r="A125" t="str">
            <v>Montana</v>
          </cell>
          <cell r="B125" t="str">
            <v>ADD</v>
          </cell>
          <cell r="C125" t="str">
            <v>Stores and Restaurants-ADD</v>
          </cell>
          <cell r="D125">
            <v>24.1</v>
          </cell>
          <cell r="E125">
            <v>6.1</v>
          </cell>
          <cell r="F125">
            <v>109.6</v>
          </cell>
          <cell r="G125">
            <v>35.4</v>
          </cell>
        </row>
        <row r="126">
          <cell r="A126" t="str">
            <v>Montana</v>
          </cell>
          <cell r="B126" t="str">
            <v>ALT</v>
          </cell>
          <cell r="C126" t="str">
            <v>Stores and Restaurants-ALT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Montana</v>
          </cell>
          <cell r="B127" t="str">
            <v>NEW</v>
          </cell>
          <cell r="C127" t="str">
            <v>Stores and Restaurants-NEW</v>
          </cell>
          <cell r="D127">
            <v>424.8</v>
          </cell>
          <cell r="E127">
            <v>466.7</v>
          </cell>
          <cell r="F127">
            <v>702.5</v>
          </cell>
          <cell r="G127">
            <v>338.8</v>
          </cell>
        </row>
        <row r="128">
          <cell r="A128" t="str">
            <v>Montana</v>
          </cell>
          <cell r="B128" t="str">
            <v>ADD</v>
          </cell>
          <cell r="C128" t="str">
            <v>Terminals-ADD</v>
          </cell>
          <cell r="D128">
            <v>6.6</v>
          </cell>
          <cell r="F128">
            <v>31</v>
          </cell>
        </row>
        <row r="129">
          <cell r="A129" t="str">
            <v>Montana</v>
          </cell>
          <cell r="B129" t="str">
            <v>ALT</v>
          </cell>
          <cell r="C129" t="str">
            <v>Terminals-ALT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Montana</v>
          </cell>
          <cell r="B130" t="str">
            <v>NEW</v>
          </cell>
          <cell r="C130" t="str">
            <v>Terminals-NEW</v>
          </cell>
          <cell r="D130">
            <v>4.5999999999999996</v>
          </cell>
        </row>
        <row r="131">
          <cell r="A131" t="str">
            <v>Montana</v>
          </cell>
          <cell r="B131" t="str">
            <v>ADD</v>
          </cell>
          <cell r="C131" t="str">
            <v>Warehouses (excl. manufacturer owned)-ADD</v>
          </cell>
          <cell r="D131">
            <v>6.8</v>
          </cell>
          <cell r="F131">
            <v>5.2</v>
          </cell>
          <cell r="G131">
            <v>13</v>
          </cell>
        </row>
        <row r="132">
          <cell r="A132" t="str">
            <v>Montana</v>
          </cell>
          <cell r="B132" t="str">
            <v>ALT</v>
          </cell>
          <cell r="C132" t="str">
            <v>Warehouses (excl. manufacturer owned)-ALT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Montana</v>
          </cell>
          <cell r="B133" t="str">
            <v>NEW</v>
          </cell>
          <cell r="C133" t="str">
            <v>Warehouses (excl. manufacturer owned)-NEW</v>
          </cell>
          <cell r="D133">
            <v>105.7</v>
          </cell>
          <cell r="E133">
            <v>110.8</v>
          </cell>
          <cell r="F133">
            <v>223.2</v>
          </cell>
          <cell r="G133">
            <v>245.7</v>
          </cell>
        </row>
        <row r="134">
          <cell r="A134" t="str">
            <v>Montana</v>
          </cell>
          <cell r="B134" t="str">
            <v>ADD</v>
          </cell>
          <cell r="C134" t="str">
            <v>Warehouses (Manufacturer owned)-ADD</v>
          </cell>
          <cell r="D134">
            <v>35.1</v>
          </cell>
          <cell r="E134">
            <v>17.8</v>
          </cell>
          <cell r="F134">
            <v>1.4</v>
          </cell>
        </row>
        <row r="135">
          <cell r="A135" t="str">
            <v>Montana</v>
          </cell>
          <cell r="B135" t="str">
            <v>ALT</v>
          </cell>
          <cell r="C135" t="str">
            <v>Warehouses (Manufacturer owned)-ALT</v>
          </cell>
          <cell r="D135">
            <v>0</v>
          </cell>
          <cell r="E135">
            <v>0</v>
          </cell>
        </row>
        <row r="136">
          <cell r="A136" t="str">
            <v>Montana</v>
          </cell>
          <cell r="B136" t="str">
            <v>NEW</v>
          </cell>
          <cell r="C136" t="str">
            <v>Warehouses (Manufacturer owned)-NEW</v>
          </cell>
          <cell r="D136">
            <v>75.7</v>
          </cell>
          <cell r="E136">
            <v>24.2</v>
          </cell>
          <cell r="F136">
            <v>23.6</v>
          </cell>
          <cell r="G136">
            <v>23</v>
          </cell>
        </row>
        <row r="137">
          <cell r="A137" t="str">
            <v>Oregon</v>
          </cell>
          <cell r="B137" t="str">
            <v>ADD</v>
          </cell>
          <cell r="C137" t="str">
            <v>Amusement, Social and Recreational Bldgs-ADD</v>
          </cell>
          <cell r="D137">
            <v>664.7</v>
          </cell>
          <cell r="E137">
            <v>322.3</v>
          </cell>
          <cell r="F137">
            <v>115.7</v>
          </cell>
          <cell r="G137">
            <v>145.4</v>
          </cell>
        </row>
        <row r="138">
          <cell r="A138" t="str">
            <v>Oregon</v>
          </cell>
          <cell r="B138" t="str">
            <v>ALT</v>
          </cell>
          <cell r="C138" t="str">
            <v>Amusement, Social and Recreational Bldgs-ALT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Oregon</v>
          </cell>
          <cell r="B139" t="str">
            <v>NEW</v>
          </cell>
          <cell r="C139" t="str">
            <v>Amusement, Social and Recreational Bldgs-NEW</v>
          </cell>
          <cell r="D139">
            <v>335.7</v>
          </cell>
          <cell r="E139">
            <v>444.3</v>
          </cell>
          <cell r="F139">
            <v>703.4</v>
          </cell>
          <cell r="G139">
            <v>646.70000000000005</v>
          </cell>
        </row>
        <row r="140">
          <cell r="A140" t="str">
            <v>Oregon</v>
          </cell>
          <cell r="B140" t="str">
            <v>ADD</v>
          </cell>
          <cell r="C140" t="str">
            <v>Capitols/Court Houses/City Halls-ADD</v>
          </cell>
          <cell r="D140">
            <v>1</v>
          </cell>
          <cell r="E140">
            <v>0.5</v>
          </cell>
          <cell r="G140">
            <v>43.8</v>
          </cell>
        </row>
        <row r="141">
          <cell r="A141" t="str">
            <v>Oregon</v>
          </cell>
          <cell r="B141" t="str">
            <v>ALT</v>
          </cell>
          <cell r="C141" t="str">
            <v>Capitols/Court Houses/City Halls-ALT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Oregon</v>
          </cell>
          <cell r="B142" t="str">
            <v>NEW</v>
          </cell>
          <cell r="C142" t="str">
            <v>Capitols/Court Houses/City Halls-NEW</v>
          </cell>
          <cell r="D142">
            <v>8.8000000000000007</v>
          </cell>
          <cell r="F142">
            <v>139.80000000000001</v>
          </cell>
          <cell r="G142">
            <v>312.89999999999998</v>
          </cell>
        </row>
        <row r="143">
          <cell r="A143" t="str">
            <v>Oregon</v>
          </cell>
          <cell r="B143" t="str">
            <v>ADD</v>
          </cell>
          <cell r="C143" t="str">
            <v>Dormitories-ADD</v>
          </cell>
          <cell r="D143">
            <v>28.6</v>
          </cell>
          <cell r="E143">
            <v>28.1</v>
          </cell>
          <cell r="F143">
            <v>19.2</v>
          </cell>
          <cell r="G143">
            <v>8.9</v>
          </cell>
        </row>
        <row r="144">
          <cell r="A144" t="str">
            <v>Oregon</v>
          </cell>
          <cell r="B144" t="str">
            <v>ALT</v>
          </cell>
          <cell r="C144" t="str">
            <v>Dormitories-ALT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Oregon</v>
          </cell>
          <cell r="B145" t="str">
            <v>NEW</v>
          </cell>
          <cell r="C145" t="str">
            <v>Dormitories-NEW</v>
          </cell>
          <cell r="D145">
            <v>171.3</v>
          </cell>
          <cell r="E145">
            <v>138.6</v>
          </cell>
          <cell r="F145">
            <v>239.1</v>
          </cell>
          <cell r="G145">
            <v>183.6</v>
          </cell>
        </row>
        <row r="146">
          <cell r="A146" t="str">
            <v>Oregon</v>
          </cell>
          <cell r="B146" t="str">
            <v>ADD</v>
          </cell>
          <cell r="C146" t="str">
            <v>Health-Other-ADD</v>
          </cell>
          <cell r="D146">
            <v>353</v>
          </cell>
          <cell r="E146">
            <v>304.89999999999998</v>
          </cell>
          <cell r="F146">
            <v>18.3</v>
          </cell>
          <cell r="G146">
            <v>83.8</v>
          </cell>
        </row>
        <row r="147">
          <cell r="A147" t="str">
            <v>Oregon</v>
          </cell>
          <cell r="B147" t="str">
            <v>ALT</v>
          </cell>
          <cell r="C147" t="str">
            <v>Health-Other-ALT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Oregon</v>
          </cell>
          <cell r="B148" t="str">
            <v>NEW</v>
          </cell>
          <cell r="C148" t="str">
            <v>Health-Other-NEW</v>
          </cell>
          <cell r="D148">
            <v>980.8</v>
          </cell>
          <cell r="E148">
            <v>1059.9000000000001</v>
          </cell>
          <cell r="F148">
            <v>738.4</v>
          </cell>
          <cell r="G148">
            <v>1027</v>
          </cell>
        </row>
        <row r="149">
          <cell r="A149" t="str">
            <v>Oregon</v>
          </cell>
          <cell r="B149" t="str">
            <v>ADD</v>
          </cell>
          <cell r="C149" t="str">
            <v>Hospitals-ADD</v>
          </cell>
          <cell r="D149">
            <v>319</v>
          </cell>
          <cell r="E149">
            <v>50</v>
          </cell>
          <cell r="F149">
            <v>414.2</v>
          </cell>
          <cell r="G149">
            <v>36.200000000000003</v>
          </cell>
        </row>
        <row r="150">
          <cell r="A150" t="str">
            <v>Oregon</v>
          </cell>
          <cell r="B150" t="str">
            <v>ALT</v>
          </cell>
          <cell r="C150" t="str">
            <v>Hospitals-ALT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Oregon</v>
          </cell>
          <cell r="B151" t="str">
            <v>NEW</v>
          </cell>
          <cell r="C151" t="str">
            <v>Hospitals-NEW</v>
          </cell>
          <cell r="D151">
            <v>136.30000000000001</v>
          </cell>
          <cell r="E151">
            <v>26.2</v>
          </cell>
          <cell r="F151">
            <v>499.5</v>
          </cell>
          <cell r="G151">
            <v>158.9</v>
          </cell>
        </row>
        <row r="152">
          <cell r="A152" t="str">
            <v>Oregon</v>
          </cell>
          <cell r="B152" t="str">
            <v>ADD</v>
          </cell>
          <cell r="C152" t="str">
            <v>Hotels and Motels-ADD</v>
          </cell>
          <cell r="G152">
            <v>194.2</v>
          </cell>
        </row>
        <row r="153">
          <cell r="A153" t="str">
            <v>Oregon</v>
          </cell>
          <cell r="B153" t="str">
            <v>ALT</v>
          </cell>
          <cell r="C153" t="str">
            <v>Hotels and Motels-ALT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Oregon</v>
          </cell>
          <cell r="B154" t="str">
            <v>NEW</v>
          </cell>
          <cell r="C154" t="str">
            <v>Hotels and Motels-NEW</v>
          </cell>
          <cell r="D154">
            <v>314.7</v>
          </cell>
          <cell r="E154">
            <v>175.7</v>
          </cell>
          <cell r="F154">
            <v>442.3</v>
          </cell>
          <cell r="G154">
            <v>105.9</v>
          </cell>
        </row>
        <row r="155">
          <cell r="A155" t="str">
            <v>Oregon</v>
          </cell>
          <cell r="B155" t="str">
            <v>ADD</v>
          </cell>
          <cell r="C155" t="str">
            <v>Houses of Worship-ADD</v>
          </cell>
          <cell r="D155">
            <v>122.9</v>
          </cell>
          <cell r="E155">
            <v>148.80000000000001</v>
          </cell>
          <cell r="F155">
            <v>230.6</v>
          </cell>
          <cell r="G155">
            <v>100.6</v>
          </cell>
        </row>
        <row r="156">
          <cell r="A156" t="str">
            <v>Oregon</v>
          </cell>
          <cell r="B156" t="str">
            <v>ALT</v>
          </cell>
          <cell r="C156" t="str">
            <v>Houses of Worship-ALT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Oregon</v>
          </cell>
          <cell r="B157" t="str">
            <v>NEW</v>
          </cell>
          <cell r="C157" t="str">
            <v>Houses of Worship-NEW</v>
          </cell>
          <cell r="D157">
            <v>350</v>
          </cell>
          <cell r="E157">
            <v>333.2</v>
          </cell>
          <cell r="F157">
            <v>169.2</v>
          </cell>
          <cell r="G157">
            <v>236.8</v>
          </cell>
        </row>
        <row r="158">
          <cell r="A158" t="str">
            <v>Oregon</v>
          </cell>
          <cell r="B158" t="str">
            <v>ADD</v>
          </cell>
          <cell r="C158" t="str">
            <v>K-12-ADD</v>
          </cell>
          <cell r="D158">
            <v>587.20000000000005</v>
          </cell>
          <cell r="E158">
            <v>697.7</v>
          </cell>
          <cell r="F158">
            <v>453.3</v>
          </cell>
          <cell r="G158">
            <v>751.8</v>
          </cell>
        </row>
        <row r="159">
          <cell r="A159" t="str">
            <v>Oregon</v>
          </cell>
          <cell r="B159" t="str">
            <v>ALT</v>
          </cell>
          <cell r="C159" t="str">
            <v>K-12-ALT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Oregon</v>
          </cell>
          <cell r="B160" t="str">
            <v>NEW</v>
          </cell>
          <cell r="C160" t="str">
            <v>K-12-NEW</v>
          </cell>
          <cell r="D160">
            <v>1367.1</v>
          </cell>
          <cell r="E160">
            <v>1372.1</v>
          </cell>
          <cell r="F160">
            <v>961.7</v>
          </cell>
          <cell r="G160">
            <v>351.3</v>
          </cell>
        </row>
        <row r="161">
          <cell r="A161" t="str">
            <v>Oregon</v>
          </cell>
          <cell r="B161" t="str">
            <v>ADD</v>
          </cell>
          <cell r="C161" t="str">
            <v>Laboratories (excl. manufacturer owned)-ADD</v>
          </cell>
          <cell r="E161">
            <v>12.5</v>
          </cell>
          <cell r="F161">
            <v>9.3000000000000007</v>
          </cell>
        </row>
        <row r="162">
          <cell r="A162" t="str">
            <v>Oregon</v>
          </cell>
          <cell r="B162" t="str">
            <v>ALT</v>
          </cell>
          <cell r="C162" t="str">
            <v>Laboratories (excl. manufacturer owned)-ALT</v>
          </cell>
          <cell r="D162">
            <v>0</v>
          </cell>
          <cell r="E162">
            <v>0</v>
          </cell>
          <cell r="F162">
            <v>0</v>
          </cell>
        </row>
        <row r="163">
          <cell r="A163" t="str">
            <v>Oregon</v>
          </cell>
          <cell r="B163" t="str">
            <v>NEW</v>
          </cell>
          <cell r="C163" t="str">
            <v>Laboratories (excl. manufacturer owned)-NEW</v>
          </cell>
          <cell r="D163">
            <v>10.5</v>
          </cell>
          <cell r="E163">
            <v>35.1</v>
          </cell>
          <cell r="F163">
            <v>273.7</v>
          </cell>
          <cell r="G163">
            <v>78.400000000000006</v>
          </cell>
        </row>
        <row r="164">
          <cell r="A164" t="str">
            <v>Oregon</v>
          </cell>
          <cell r="B164" t="str">
            <v>ADD</v>
          </cell>
          <cell r="C164" t="str">
            <v>Laboratories (Manufacturer owned)-ADD</v>
          </cell>
          <cell r="F164">
            <v>3.6</v>
          </cell>
          <cell r="G164">
            <v>1.9</v>
          </cell>
        </row>
        <row r="165">
          <cell r="A165" t="str">
            <v>Oregon</v>
          </cell>
          <cell r="B165" t="str">
            <v>ALT</v>
          </cell>
          <cell r="C165" t="str">
            <v>Laboratories (Manufacturer owned)-ALT</v>
          </cell>
          <cell r="E165">
            <v>0</v>
          </cell>
          <cell r="G165">
            <v>0</v>
          </cell>
        </row>
        <row r="166">
          <cell r="A166" t="str">
            <v>Oregon</v>
          </cell>
          <cell r="B166" t="str">
            <v>NEW</v>
          </cell>
          <cell r="C166" t="str">
            <v>Laboratories (Manufacturer owned)-NEW</v>
          </cell>
          <cell r="D166">
            <v>105</v>
          </cell>
        </row>
        <row r="167">
          <cell r="A167" t="str">
            <v>Oregon</v>
          </cell>
          <cell r="B167" t="str">
            <v>ADD</v>
          </cell>
          <cell r="C167" t="str">
            <v>Libraries and Museums-ADD</v>
          </cell>
          <cell r="D167">
            <v>110.4</v>
          </cell>
          <cell r="E167">
            <v>38.299999999999997</v>
          </cell>
          <cell r="F167">
            <v>57</v>
          </cell>
          <cell r="G167">
            <v>27.6</v>
          </cell>
        </row>
        <row r="168">
          <cell r="A168" t="str">
            <v>Oregon</v>
          </cell>
          <cell r="B168" t="str">
            <v>ALT</v>
          </cell>
          <cell r="C168" t="str">
            <v>Libraries and Museums-ALT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Oregon</v>
          </cell>
          <cell r="B169" t="str">
            <v>NEW</v>
          </cell>
          <cell r="C169" t="str">
            <v>Libraries and Museums-NEW</v>
          </cell>
          <cell r="D169">
            <v>124.1</v>
          </cell>
          <cell r="E169">
            <v>156.1</v>
          </cell>
          <cell r="F169">
            <v>79.2</v>
          </cell>
          <cell r="G169">
            <v>90.9</v>
          </cell>
        </row>
        <row r="170">
          <cell r="A170" t="str">
            <v>Oregon</v>
          </cell>
          <cell r="B170" t="str">
            <v>ADD</v>
          </cell>
          <cell r="C170" t="str">
            <v>Manufacturing and Processing Plants-ADD</v>
          </cell>
          <cell r="D170">
            <v>178.7</v>
          </cell>
          <cell r="E170">
            <v>137.1</v>
          </cell>
          <cell r="F170">
            <v>48.5</v>
          </cell>
          <cell r="G170">
            <v>54.8</v>
          </cell>
        </row>
        <row r="171">
          <cell r="A171" t="str">
            <v>Oregon</v>
          </cell>
          <cell r="B171" t="str">
            <v>ALT</v>
          </cell>
          <cell r="C171" t="str">
            <v>Manufacturing and Processing Plants-ALT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Oregon</v>
          </cell>
          <cell r="B172" t="str">
            <v>NEW</v>
          </cell>
          <cell r="C172" t="str">
            <v>Manufacturing and Processing Plants-NEW</v>
          </cell>
          <cell r="D172">
            <v>1345.2</v>
          </cell>
          <cell r="E172">
            <v>671</v>
          </cell>
          <cell r="F172">
            <v>511.1</v>
          </cell>
          <cell r="G172">
            <v>832.7</v>
          </cell>
        </row>
        <row r="173">
          <cell r="A173" t="str">
            <v>Oregon</v>
          </cell>
          <cell r="B173" t="str">
            <v>ADD</v>
          </cell>
          <cell r="C173" t="str">
            <v>Miscellaneous Nonresidential Buildings-ADD</v>
          </cell>
          <cell r="D173">
            <v>6.1</v>
          </cell>
          <cell r="E173">
            <v>6.4</v>
          </cell>
          <cell r="F173">
            <v>54.6</v>
          </cell>
          <cell r="G173">
            <v>2.4</v>
          </cell>
        </row>
        <row r="174">
          <cell r="A174" t="str">
            <v>Oregon</v>
          </cell>
          <cell r="B174" t="str">
            <v>ALT</v>
          </cell>
          <cell r="C174" t="str">
            <v>Miscellaneous Nonresidential Buildings-ALT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Oregon</v>
          </cell>
          <cell r="B175" t="str">
            <v>NEW</v>
          </cell>
          <cell r="C175" t="str">
            <v>Miscellaneous Nonresidential Buildings-NEW</v>
          </cell>
          <cell r="D175">
            <v>65.900000000000006</v>
          </cell>
          <cell r="E175">
            <v>35</v>
          </cell>
          <cell r="F175">
            <v>97.6</v>
          </cell>
          <cell r="G175">
            <v>94.7</v>
          </cell>
        </row>
        <row r="176">
          <cell r="A176" t="str">
            <v>Oregon</v>
          </cell>
          <cell r="B176" t="str">
            <v>ADD</v>
          </cell>
          <cell r="C176" t="str">
            <v>Office and Bank Buildings-ADD</v>
          </cell>
          <cell r="D176">
            <v>195.5</v>
          </cell>
          <cell r="E176">
            <v>158.30000000000001</v>
          </cell>
          <cell r="F176">
            <v>108.6</v>
          </cell>
          <cell r="G176">
            <v>76.2</v>
          </cell>
        </row>
        <row r="177">
          <cell r="A177" t="str">
            <v>Oregon</v>
          </cell>
          <cell r="B177" t="str">
            <v>ALT</v>
          </cell>
          <cell r="C177" t="str">
            <v>Office and Bank Buildings-ALT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Oregon</v>
          </cell>
          <cell r="B178" t="str">
            <v>NEW</v>
          </cell>
          <cell r="C178" t="str">
            <v>Office and Bank Buildings-NEW</v>
          </cell>
          <cell r="D178">
            <v>2730.4</v>
          </cell>
          <cell r="E178">
            <v>1476.9</v>
          </cell>
          <cell r="F178">
            <v>1139.9000000000001</v>
          </cell>
          <cell r="G178">
            <v>1396.6</v>
          </cell>
        </row>
        <row r="179">
          <cell r="A179" t="str">
            <v>Oregon</v>
          </cell>
          <cell r="B179" t="str">
            <v>ADD</v>
          </cell>
          <cell r="C179" t="str">
            <v>Other Government Service Buildings-ADD</v>
          </cell>
          <cell r="D179">
            <v>34.6</v>
          </cell>
          <cell r="E179">
            <v>49.9</v>
          </cell>
          <cell r="F179">
            <v>34.9</v>
          </cell>
          <cell r="G179">
            <v>42.6</v>
          </cell>
        </row>
        <row r="180">
          <cell r="A180" t="str">
            <v>Oregon</v>
          </cell>
          <cell r="B180" t="str">
            <v>ALT</v>
          </cell>
          <cell r="C180" t="str">
            <v>Other Government Service Buildings-ALT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Oregon</v>
          </cell>
          <cell r="B181" t="str">
            <v>NEW</v>
          </cell>
          <cell r="C181" t="str">
            <v>Other Government Service Buildings-NEW</v>
          </cell>
          <cell r="D181">
            <v>258</v>
          </cell>
          <cell r="E181">
            <v>114.3</v>
          </cell>
          <cell r="F181">
            <v>107.3</v>
          </cell>
          <cell r="G181">
            <v>235.1</v>
          </cell>
        </row>
        <row r="182">
          <cell r="A182" t="str">
            <v>Oregon</v>
          </cell>
          <cell r="B182" t="str">
            <v>ADD</v>
          </cell>
          <cell r="C182" t="str">
            <v>Other Religious Buildings-ADD</v>
          </cell>
          <cell r="D182">
            <v>3.4</v>
          </cell>
          <cell r="E182">
            <v>18</v>
          </cell>
          <cell r="F182">
            <v>2.2000000000000002</v>
          </cell>
        </row>
        <row r="183">
          <cell r="A183" t="str">
            <v>Oregon</v>
          </cell>
          <cell r="B183" t="str">
            <v>ALT</v>
          </cell>
          <cell r="C183" t="str">
            <v>Other Religious Buildings-ALT</v>
          </cell>
          <cell r="D183">
            <v>0</v>
          </cell>
        </row>
        <row r="184">
          <cell r="A184" t="str">
            <v>Oregon</v>
          </cell>
          <cell r="B184" t="str">
            <v>NEW</v>
          </cell>
          <cell r="C184" t="str">
            <v>Other Religious Buildings-NEW</v>
          </cell>
          <cell r="E184">
            <v>15.6</v>
          </cell>
          <cell r="F184">
            <v>10.7</v>
          </cell>
          <cell r="G184">
            <v>0.8</v>
          </cell>
        </row>
        <row r="185">
          <cell r="A185" t="str">
            <v>Oregon</v>
          </cell>
          <cell r="B185" t="str">
            <v>ADD</v>
          </cell>
          <cell r="C185" t="str">
            <v>Parking Garages and Automotive Services-ADD</v>
          </cell>
          <cell r="D185">
            <v>477</v>
          </cell>
          <cell r="E185">
            <v>130.30000000000001</v>
          </cell>
          <cell r="F185">
            <v>93.1</v>
          </cell>
          <cell r="G185">
            <v>78.099999999999994</v>
          </cell>
        </row>
        <row r="186">
          <cell r="A186" t="str">
            <v>Oregon</v>
          </cell>
          <cell r="B186" t="str">
            <v>ALT</v>
          </cell>
          <cell r="C186" t="str">
            <v>Parking Garages and Automotive Services-ALT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Oregon</v>
          </cell>
          <cell r="B187" t="str">
            <v>NEW</v>
          </cell>
          <cell r="C187" t="str">
            <v>Parking Garages and Automotive Services-NEW</v>
          </cell>
          <cell r="D187">
            <v>1204.2</v>
          </cell>
          <cell r="E187">
            <v>1263.4000000000001</v>
          </cell>
          <cell r="F187">
            <v>2518.3000000000002</v>
          </cell>
          <cell r="G187">
            <v>2716.1</v>
          </cell>
        </row>
        <row r="188">
          <cell r="A188" t="str">
            <v>Oregon</v>
          </cell>
          <cell r="B188" t="str">
            <v>ADD</v>
          </cell>
          <cell r="C188" t="str">
            <v>Schools-Other-ADD</v>
          </cell>
          <cell r="D188">
            <v>186.2</v>
          </cell>
          <cell r="E188">
            <v>415.3</v>
          </cell>
          <cell r="F188">
            <v>196.5</v>
          </cell>
          <cell r="G188">
            <v>29.5</v>
          </cell>
        </row>
        <row r="189">
          <cell r="A189" t="str">
            <v>Oregon</v>
          </cell>
          <cell r="B189" t="str">
            <v>ALT</v>
          </cell>
          <cell r="C189" t="str">
            <v>Schools-Other-ALT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Oregon</v>
          </cell>
          <cell r="B190" t="str">
            <v>NEW</v>
          </cell>
          <cell r="C190" t="str">
            <v>Schools-Other-NEW</v>
          </cell>
          <cell r="D190">
            <v>313.7</v>
          </cell>
          <cell r="E190">
            <v>356.2</v>
          </cell>
          <cell r="F190">
            <v>488.8</v>
          </cell>
          <cell r="G190">
            <v>311.2</v>
          </cell>
        </row>
        <row r="191">
          <cell r="A191" t="str">
            <v>Oregon</v>
          </cell>
          <cell r="B191" t="str">
            <v>ADD</v>
          </cell>
          <cell r="C191" t="str">
            <v>Service-ADD</v>
          </cell>
          <cell r="D191">
            <v>21</v>
          </cell>
          <cell r="F191">
            <v>4.7</v>
          </cell>
          <cell r="G191">
            <v>9.9</v>
          </cell>
        </row>
        <row r="192">
          <cell r="A192" t="str">
            <v>Oregon</v>
          </cell>
          <cell r="B192" t="str">
            <v>ALT</v>
          </cell>
          <cell r="C192" t="str">
            <v>Service-ALT</v>
          </cell>
          <cell r="D192">
            <v>0</v>
          </cell>
          <cell r="E192">
            <v>0</v>
          </cell>
        </row>
        <row r="193">
          <cell r="A193" t="str">
            <v>Oregon</v>
          </cell>
          <cell r="B193" t="str">
            <v>NEW</v>
          </cell>
          <cell r="C193" t="str">
            <v>Service-NEW</v>
          </cell>
          <cell r="D193">
            <v>196.1</v>
          </cell>
          <cell r="E193">
            <v>25.4</v>
          </cell>
          <cell r="F193">
            <v>43.9</v>
          </cell>
          <cell r="G193">
            <v>220.9</v>
          </cell>
        </row>
        <row r="194">
          <cell r="A194" t="str">
            <v>Oregon</v>
          </cell>
          <cell r="B194" t="str">
            <v>ADD</v>
          </cell>
          <cell r="C194" t="str">
            <v>Stores and Restaurants-ADD</v>
          </cell>
          <cell r="D194">
            <v>331.4</v>
          </cell>
          <cell r="E194">
            <v>343.1</v>
          </cell>
          <cell r="F194">
            <v>203.7</v>
          </cell>
          <cell r="G194">
            <v>394.1</v>
          </cell>
        </row>
        <row r="195">
          <cell r="A195" t="str">
            <v>Oregon</v>
          </cell>
          <cell r="B195" t="str">
            <v>ALT</v>
          </cell>
          <cell r="C195" t="str">
            <v>Stores and Restaurants-ALT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Oregon</v>
          </cell>
          <cell r="B196" t="str">
            <v>NEW</v>
          </cell>
          <cell r="C196" t="str">
            <v>Stores and Restaurants-NEW</v>
          </cell>
          <cell r="D196">
            <v>2535.6</v>
          </cell>
          <cell r="E196">
            <v>2028</v>
          </cell>
          <cell r="F196">
            <v>2851.7</v>
          </cell>
          <cell r="G196">
            <v>2377.6999999999998</v>
          </cell>
        </row>
        <row r="197">
          <cell r="A197" t="str">
            <v>Oregon</v>
          </cell>
          <cell r="B197" t="str">
            <v>ADD</v>
          </cell>
          <cell r="C197" t="str">
            <v>Terminals-ADD</v>
          </cell>
          <cell r="D197">
            <v>0.8</v>
          </cell>
          <cell r="E197">
            <v>31.8</v>
          </cell>
          <cell r="F197">
            <v>10</v>
          </cell>
          <cell r="G197">
            <v>5.4</v>
          </cell>
        </row>
        <row r="198">
          <cell r="A198" t="str">
            <v>Oregon</v>
          </cell>
          <cell r="B198" t="str">
            <v>ALT</v>
          </cell>
          <cell r="C198" t="str">
            <v>Terminals-ALT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Oregon</v>
          </cell>
          <cell r="B199" t="str">
            <v>NEW</v>
          </cell>
          <cell r="C199" t="str">
            <v>Terminals-NEW</v>
          </cell>
          <cell r="D199">
            <v>17.899999999999999</v>
          </cell>
          <cell r="E199">
            <v>1.3</v>
          </cell>
          <cell r="F199">
            <v>35.4</v>
          </cell>
          <cell r="G199">
            <v>87.7</v>
          </cell>
        </row>
        <row r="200">
          <cell r="A200" t="str">
            <v>Oregon</v>
          </cell>
          <cell r="B200" t="str">
            <v>ADD</v>
          </cell>
          <cell r="C200" t="str">
            <v>Warehouses (excl. manufacturer owned)-ADD</v>
          </cell>
          <cell r="D200">
            <v>356.5</v>
          </cell>
          <cell r="E200">
            <v>190</v>
          </cell>
          <cell r="F200">
            <v>169.8</v>
          </cell>
          <cell r="G200">
            <v>382.2</v>
          </cell>
        </row>
        <row r="201">
          <cell r="A201" t="str">
            <v>Oregon</v>
          </cell>
          <cell r="B201" t="str">
            <v>ALT</v>
          </cell>
          <cell r="C201" t="str">
            <v>Warehouses (excl. manufacturer owned)-ALT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 t="str">
            <v>Oregon</v>
          </cell>
          <cell r="B202" t="str">
            <v>NEW</v>
          </cell>
          <cell r="C202" t="str">
            <v>Warehouses (excl. manufacturer owned)-NEW</v>
          </cell>
          <cell r="D202">
            <v>2624.9</v>
          </cell>
          <cell r="E202">
            <v>2113.1</v>
          </cell>
          <cell r="F202">
            <v>1278.9000000000001</v>
          </cell>
          <cell r="G202">
            <v>1678.4</v>
          </cell>
        </row>
        <row r="203">
          <cell r="A203" t="str">
            <v>Oregon</v>
          </cell>
          <cell r="B203" t="str">
            <v>ADD</v>
          </cell>
          <cell r="C203" t="str">
            <v>Warehouses (Manufacturer owned)-ADD</v>
          </cell>
          <cell r="D203">
            <v>47.8</v>
          </cell>
          <cell r="E203">
            <v>15.9</v>
          </cell>
          <cell r="F203">
            <v>4.5999999999999996</v>
          </cell>
        </row>
        <row r="204">
          <cell r="A204" t="str">
            <v>Oregon</v>
          </cell>
          <cell r="B204" t="str">
            <v>ALT</v>
          </cell>
          <cell r="C204" t="str">
            <v>Warehouses (Manufacturer owned)-ALT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Oregon</v>
          </cell>
          <cell r="B205" t="str">
            <v>NEW</v>
          </cell>
          <cell r="C205" t="str">
            <v>Warehouses (Manufacturer owned)-NEW</v>
          </cell>
          <cell r="D205">
            <v>74.099999999999994</v>
          </cell>
          <cell r="E205">
            <v>35.6</v>
          </cell>
          <cell r="F205">
            <v>245</v>
          </cell>
        </row>
        <row r="206">
          <cell r="A206" t="str">
            <v>Washington</v>
          </cell>
          <cell r="B206" t="str">
            <v>ADD</v>
          </cell>
          <cell r="C206" t="str">
            <v>Amusement, Social and Recreational Bldgs-ADD</v>
          </cell>
          <cell r="D206">
            <v>653.29999999999995</v>
          </cell>
          <cell r="E206">
            <v>199</v>
          </cell>
          <cell r="F206">
            <v>199.9</v>
          </cell>
          <cell r="G206">
            <v>542.5</v>
          </cell>
        </row>
        <row r="207">
          <cell r="A207" t="str">
            <v>Washington</v>
          </cell>
          <cell r="B207" t="str">
            <v>ALT</v>
          </cell>
          <cell r="C207" t="str">
            <v>Amusement, Social and Recreational Bldgs-ALT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Washington</v>
          </cell>
          <cell r="B208" t="str">
            <v>NEW</v>
          </cell>
          <cell r="C208" t="str">
            <v>Amusement, Social and Recreational Bldgs-NEW</v>
          </cell>
          <cell r="D208">
            <v>890.9</v>
          </cell>
          <cell r="E208">
            <v>1308.7</v>
          </cell>
          <cell r="F208">
            <v>872.6</v>
          </cell>
          <cell r="G208">
            <v>1629.1</v>
          </cell>
        </row>
        <row r="209">
          <cell r="A209" t="str">
            <v>Washington</v>
          </cell>
          <cell r="B209" t="str">
            <v>ADD</v>
          </cell>
          <cell r="C209" t="str">
            <v>Capitols/Court Houses/City Halls-ADD</v>
          </cell>
          <cell r="D209">
            <v>7</v>
          </cell>
          <cell r="F209">
            <v>5</v>
          </cell>
          <cell r="G209">
            <v>2.7</v>
          </cell>
        </row>
        <row r="210">
          <cell r="A210" t="str">
            <v>Washington</v>
          </cell>
          <cell r="B210" t="str">
            <v>ALT</v>
          </cell>
          <cell r="C210" t="str">
            <v>Capitols/Court Houses/City Halls-ALT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Washington</v>
          </cell>
          <cell r="B211" t="str">
            <v>NEW</v>
          </cell>
          <cell r="C211" t="str">
            <v>Capitols/Court Houses/City Halls-NEW</v>
          </cell>
          <cell r="D211">
            <v>773.1</v>
          </cell>
          <cell r="F211">
            <v>27.4</v>
          </cell>
          <cell r="G211">
            <v>37.299999999999997</v>
          </cell>
        </row>
        <row r="212">
          <cell r="A212" t="str">
            <v>Washington</v>
          </cell>
          <cell r="B212" t="str">
            <v>ADD</v>
          </cell>
          <cell r="C212" t="str">
            <v>Dormitories-ADD</v>
          </cell>
          <cell r="E212">
            <v>235.9</v>
          </cell>
          <cell r="G212">
            <v>78.5</v>
          </cell>
        </row>
        <row r="213">
          <cell r="A213" t="str">
            <v>Washington</v>
          </cell>
          <cell r="B213" t="str">
            <v>ALT</v>
          </cell>
          <cell r="C213" t="str">
            <v>Dormitories-ALT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Washington</v>
          </cell>
          <cell r="B214" t="str">
            <v>NEW</v>
          </cell>
          <cell r="C214" t="str">
            <v>Dormitories-NEW</v>
          </cell>
          <cell r="D214">
            <v>192</v>
          </cell>
          <cell r="E214">
            <v>182.4</v>
          </cell>
          <cell r="F214">
            <v>247.6</v>
          </cell>
          <cell r="G214">
            <v>175.2</v>
          </cell>
        </row>
        <row r="215">
          <cell r="A215" t="str">
            <v>Washington</v>
          </cell>
          <cell r="B215" t="str">
            <v>ADD</v>
          </cell>
          <cell r="C215" t="str">
            <v>Health-Other-ADD</v>
          </cell>
          <cell r="D215">
            <v>281.89999999999998</v>
          </cell>
          <cell r="E215">
            <v>179</v>
          </cell>
          <cell r="F215">
            <v>123.8</v>
          </cell>
          <cell r="G215">
            <v>203</v>
          </cell>
        </row>
        <row r="216">
          <cell r="A216" t="str">
            <v>Washington</v>
          </cell>
          <cell r="B216" t="str">
            <v>ALT</v>
          </cell>
          <cell r="C216" t="str">
            <v>Health-Other-ALT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Washington</v>
          </cell>
          <cell r="B217" t="str">
            <v>NEW</v>
          </cell>
          <cell r="C217" t="str">
            <v>Health-Other-NEW</v>
          </cell>
          <cell r="D217">
            <v>1249.2</v>
          </cell>
          <cell r="E217">
            <v>1000.3</v>
          </cell>
          <cell r="F217">
            <v>1046.9000000000001</v>
          </cell>
          <cell r="G217">
            <v>1530.9</v>
          </cell>
        </row>
        <row r="218">
          <cell r="A218" t="str">
            <v>Washington</v>
          </cell>
          <cell r="B218" t="str">
            <v>ADD</v>
          </cell>
          <cell r="C218" t="str">
            <v>Hospitals-ADD</v>
          </cell>
          <cell r="D218">
            <v>324.60000000000002</v>
          </cell>
          <cell r="E218">
            <v>828.9</v>
          </cell>
          <cell r="F218">
            <v>276.60000000000002</v>
          </cell>
          <cell r="G218">
            <v>251.6</v>
          </cell>
        </row>
        <row r="219">
          <cell r="A219" t="str">
            <v>Washington</v>
          </cell>
          <cell r="B219" t="str">
            <v>ALT</v>
          </cell>
          <cell r="C219" t="str">
            <v>Hospitals-ALT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Washington</v>
          </cell>
          <cell r="B220" t="str">
            <v>NEW</v>
          </cell>
          <cell r="C220" t="str">
            <v>Hospitals-NEW</v>
          </cell>
          <cell r="D220">
            <v>237.3</v>
          </cell>
          <cell r="E220">
            <v>15.1</v>
          </cell>
          <cell r="F220">
            <v>616.9</v>
          </cell>
          <cell r="G220">
            <v>61.8</v>
          </cell>
        </row>
        <row r="221">
          <cell r="A221" t="str">
            <v>Washington</v>
          </cell>
          <cell r="B221" t="str">
            <v>ADD</v>
          </cell>
          <cell r="C221" t="str">
            <v>Hotels and Motels-ADD</v>
          </cell>
          <cell r="D221">
            <v>211.1</v>
          </cell>
          <cell r="E221">
            <v>3.1</v>
          </cell>
          <cell r="F221">
            <v>24</v>
          </cell>
          <cell r="G221">
            <v>3.4</v>
          </cell>
        </row>
        <row r="222">
          <cell r="A222" t="str">
            <v>Washington</v>
          </cell>
          <cell r="B222" t="str">
            <v>ALT</v>
          </cell>
          <cell r="C222" t="str">
            <v>Hotels and Motels-ALT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Washington</v>
          </cell>
          <cell r="B223" t="str">
            <v>NEW</v>
          </cell>
          <cell r="C223" t="str">
            <v>Hotels and Motels-NEW</v>
          </cell>
          <cell r="D223">
            <v>713</v>
          </cell>
          <cell r="E223">
            <v>378.4</v>
          </cell>
          <cell r="F223">
            <v>901.5</v>
          </cell>
          <cell r="G223">
            <v>1138.9000000000001</v>
          </cell>
        </row>
        <row r="224">
          <cell r="A224" t="str">
            <v>Washington</v>
          </cell>
          <cell r="B224" t="str">
            <v>ADD</v>
          </cell>
          <cell r="C224" t="str">
            <v>Houses of Worship-ADD</v>
          </cell>
          <cell r="D224">
            <v>401.3</v>
          </cell>
          <cell r="E224">
            <v>207</v>
          </cell>
          <cell r="F224">
            <v>277</v>
          </cell>
          <cell r="G224">
            <v>320.3</v>
          </cell>
        </row>
        <row r="225">
          <cell r="A225" t="str">
            <v>Washington</v>
          </cell>
          <cell r="B225" t="str">
            <v>ALT</v>
          </cell>
          <cell r="C225" t="str">
            <v>Houses of Worship-ALT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 t="str">
            <v>Washington</v>
          </cell>
          <cell r="B226" t="str">
            <v>NEW</v>
          </cell>
          <cell r="C226" t="str">
            <v>Houses of Worship-NEW</v>
          </cell>
          <cell r="D226">
            <v>407.6</v>
          </cell>
          <cell r="E226">
            <v>512.1</v>
          </cell>
          <cell r="F226">
            <v>378.3</v>
          </cell>
          <cell r="G226">
            <v>368.6</v>
          </cell>
        </row>
        <row r="227">
          <cell r="A227" t="str">
            <v>Washington</v>
          </cell>
          <cell r="B227" t="str">
            <v>ADD</v>
          </cell>
          <cell r="C227" t="str">
            <v>K-12-ADD</v>
          </cell>
          <cell r="D227">
            <v>552.70000000000005</v>
          </cell>
          <cell r="E227">
            <v>599.6</v>
          </cell>
          <cell r="F227">
            <v>1063.3</v>
          </cell>
          <cell r="G227">
            <v>1098.4000000000001</v>
          </cell>
        </row>
        <row r="228">
          <cell r="A228" t="str">
            <v>Washington</v>
          </cell>
          <cell r="B228" t="str">
            <v>ALT</v>
          </cell>
          <cell r="C228" t="str">
            <v>K-12-ALT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 t="str">
            <v>Washington</v>
          </cell>
          <cell r="B229" t="str">
            <v>NEW</v>
          </cell>
          <cell r="C229" t="str">
            <v>K-12-NEW</v>
          </cell>
          <cell r="D229">
            <v>1515.4</v>
          </cell>
          <cell r="E229">
            <v>2024.7</v>
          </cell>
          <cell r="F229">
            <v>2712.8</v>
          </cell>
          <cell r="G229">
            <v>1463.8</v>
          </cell>
        </row>
        <row r="230">
          <cell r="A230" t="str">
            <v>Washington</v>
          </cell>
          <cell r="B230" t="str">
            <v>ADD</v>
          </cell>
          <cell r="C230" t="str">
            <v>Laboratories (excl. manufacturer owned)-ADD</v>
          </cell>
          <cell r="D230">
            <v>28.5</v>
          </cell>
          <cell r="E230">
            <v>9</v>
          </cell>
          <cell r="F230">
            <v>57</v>
          </cell>
          <cell r="G230">
            <v>21.6</v>
          </cell>
        </row>
        <row r="231">
          <cell r="A231" t="str">
            <v>Washington</v>
          </cell>
          <cell r="B231" t="str">
            <v>ALT</v>
          </cell>
          <cell r="C231" t="str">
            <v>Laboratories (excl. manufacturer owned)-ALT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 t="str">
            <v>Washington</v>
          </cell>
          <cell r="B232" t="str">
            <v>NEW</v>
          </cell>
          <cell r="C232" t="str">
            <v>Laboratories (excl. manufacturer owned)-NEW</v>
          </cell>
          <cell r="D232">
            <v>740.2</v>
          </cell>
          <cell r="E232">
            <v>264.60000000000002</v>
          </cell>
          <cell r="F232">
            <v>167.7</v>
          </cell>
          <cell r="G232">
            <v>268</v>
          </cell>
        </row>
        <row r="233">
          <cell r="A233" t="str">
            <v>Washington</v>
          </cell>
          <cell r="B233" t="str">
            <v>ADD</v>
          </cell>
          <cell r="C233" t="str">
            <v>Laboratories (Manufacturer owned)-ADD</v>
          </cell>
          <cell r="E233">
            <v>6.2</v>
          </cell>
          <cell r="F233">
            <v>9.6</v>
          </cell>
        </row>
        <row r="234">
          <cell r="A234" t="str">
            <v>Washington</v>
          </cell>
          <cell r="B234" t="str">
            <v>ALT</v>
          </cell>
          <cell r="C234" t="str">
            <v>Laboratories (Manufacturer owned)-ALT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A235" t="str">
            <v>Washington</v>
          </cell>
          <cell r="B235" t="str">
            <v>NEW</v>
          </cell>
          <cell r="C235" t="str">
            <v>Laboratories (Manufacturer owned)-NEW</v>
          </cell>
          <cell r="E235">
            <v>2.9</v>
          </cell>
          <cell r="F235">
            <v>57.8</v>
          </cell>
          <cell r="G235">
            <v>87.5</v>
          </cell>
        </row>
        <row r="236">
          <cell r="A236" t="str">
            <v>Washington</v>
          </cell>
          <cell r="B236" t="str">
            <v>ADD</v>
          </cell>
          <cell r="C236" t="str">
            <v>Libraries and Museums-ADD</v>
          </cell>
          <cell r="D236">
            <v>82.3</v>
          </cell>
          <cell r="E236">
            <v>110.5</v>
          </cell>
          <cell r="F236">
            <v>21.4</v>
          </cell>
          <cell r="G236">
            <v>44.5</v>
          </cell>
        </row>
        <row r="237">
          <cell r="A237" t="str">
            <v>Washington</v>
          </cell>
          <cell r="B237" t="str">
            <v>ALT</v>
          </cell>
          <cell r="C237" t="str">
            <v>Libraries and Museums-ALT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A238" t="str">
            <v>Washington</v>
          </cell>
          <cell r="B238" t="str">
            <v>NEW</v>
          </cell>
          <cell r="C238" t="str">
            <v>Libraries and Museums-NEW</v>
          </cell>
          <cell r="D238">
            <v>169.5</v>
          </cell>
          <cell r="E238">
            <v>528</v>
          </cell>
          <cell r="F238">
            <v>197.9</v>
          </cell>
          <cell r="G238">
            <v>337.5</v>
          </cell>
        </row>
        <row r="239">
          <cell r="A239" t="str">
            <v>Washington</v>
          </cell>
          <cell r="B239" t="str">
            <v>ADD</v>
          </cell>
          <cell r="C239" t="str">
            <v>Manufacturing and Processing Plants-ADD</v>
          </cell>
          <cell r="D239">
            <v>279.7</v>
          </cell>
          <cell r="E239">
            <v>148.4</v>
          </cell>
          <cell r="F239">
            <v>322.5</v>
          </cell>
          <cell r="G239">
            <v>47.9</v>
          </cell>
        </row>
        <row r="240">
          <cell r="A240" t="str">
            <v>Washington</v>
          </cell>
          <cell r="B240" t="str">
            <v>ALT</v>
          </cell>
          <cell r="C240" t="str">
            <v>Manufacturing and Processing Plants-ALT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Washington</v>
          </cell>
          <cell r="B241" t="str">
            <v>NEW</v>
          </cell>
          <cell r="C241" t="str">
            <v>Manufacturing and Processing Plants-NEW</v>
          </cell>
          <cell r="D241">
            <v>633.4</v>
          </cell>
          <cell r="E241">
            <v>842.9</v>
          </cell>
          <cell r="F241">
            <v>879.4</v>
          </cell>
          <cell r="G241">
            <v>1779</v>
          </cell>
        </row>
        <row r="242">
          <cell r="A242" t="str">
            <v>Washington</v>
          </cell>
          <cell r="B242" t="str">
            <v>ADD</v>
          </cell>
          <cell r="C242" t="str">
            <v>Miscellaneous Nonresidential Buildings-ADD</v>
          </cell>
          <cell r="D242">
            <v>13.5</v>
          </cell>
          <cell r="E242">
            <v>4.9000000000000004</v>
          </cell>
          <cell r="F242">
            <v>22.8</v>
          </cell>
          <cell r="G242">
            <v>104</v>
          </cell>
        </row>
        <row r="243">
          <cell r="A243" t="str">
            <v>Washington</v>
          </cell>
          <cell r="B243" t="str">
            <v>ALT</v>
          </cell>
          <cell r="C243" t="str">
            <v>Miscellaneous Nonresidential Buildings-ALT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 t="str">
            <v>Washington</v>
          </cell>
          <cell r="B244" t="str">
            <v>NEW</v>
          </cell>
          <cell r="C244" t="str">
            <v>Miscellaneous Nonresidential Buildings-NEW</v>
          </cell>
          <cell r="D244">
            <v>141.19999999999999</v>
          </cell>
          <cell r="E244">
            <v>156.6</v>
          </cell>
          <cell r="F244">
            <v>88.5</v>
          </cell>
          <cell r="G244">
            <v>260.8</v>
          </cell>
        </row>
        <row r="245">
          <cell r="A245" t="str">
            <v>Washington</v>
          </cell>
          <cell r="B245" t="str">
            <v>ADD</v>
          </cell>
          <cell r="C245" t="str">
            <v>Office and Bank Buildings-ADD</v>
          </cell>
          <cell r="D245">
            <v>408.4</v>
          </cell>
          <cell r="E245">
            <v>188.7</v>
          </cell>
          <cell r="F245">
            <v>154</v>
          </cell>
          <cell r="G245">
            <v>189.9</v>
          </cell>
        </row>
        <row r="246">
          <cell r="A246" t="str">
            <v>Washington</v>
          </cell>
          <cell r="B246" t="str">
            <v>ALT</v>
          </cell>
          <cell r="C246" t="str">
            <v>Office and Bank Buildings-ALT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A247" t="str">
            <v>Washington</v>
          </cell>
          <cell r="B247" t="str">
            <v>NEW</v>
          </cell>
          <cell r="C247" t="str">
            <v>Office and Bank Buildings-NEW</v>
          </cell>
          <cell r="D247">
            <v>5837.3</v>
          </cell>
          <cell r="E247">
            <v>3877.3</v>
          </cell>
          <cell r="F247">
            <v>2924.8</v>
          </cell>
          <cell r="G247">
            <v>3586.2</v>
          </cell>
        </row>
        <row r="248">
          <cell r="A248" t="str">
            <v>Washington</v>
          </cell>
          <cell r="B248" t="str">
            <v>ADD</v>
          </cell>
          <cell r="C248" t="str">
            <v>Other Government Service Buildings-ADD</v>
          </cell>
          <cell r="D248">
            <v>206</v>
          </cell>
          <cell r="E248">
            <v>27.7</v>
          </cell>
          <cell r="F248">
            <v>306.10000000000002</v>
          </cell>
          <cell r="G248">
            <v>16.2</v>
          </cell>
        </row>
        <row r="249">
          <cell r="A249" t="str">
            <v>Washington</v>
          </cell>
          <cell r="B249" t="str">
            <v>ALT</v>
          </cell>
          <cell r="C249" t="str">
            <v>Other Government Service Buildings-ALT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 t="str">
            <v>Washington</v>
          </cell>
          <cell r="B250" t="str">
            <v>NEW</v>
          </cell>
          <cell r="C250" t="str">
            <v>Other Government Service Buildings-NEW</v>
          </cell>
          <cell r="D250">
            <v>507</v>
          </cell>
          <cell r="E250">
            <v>378</v>
          </cell>
          <cell r="F250">
            <v>690.3</v>
          </cell>
          <cell r="G250">
            <v>622.5</v>
          </cell>
        </row>
        <row r="251">
          <cell r="A251" t="str">
            <v>Washington</v>
          </cell>
          <cell r="B251" t="str">
            <v>ADD</v>
          </cell>
          <cell r="C251" t="str">
            <v>Other Religious Buildings-ADD</v>
          </cell>
          <cell r="D251">
            <v>22</v>
          </cell>
          <cell r="E251">
            <v>10</v>
          </cell>
          <cell r="G251">
            <v>2</v>
          </cell>
        </row>
        <row r="252">
          <cell r="A252" t="str">
            <v>Washington</v>
          </cell>
          <cell r="B252" t="str">
            <v>NEW</v>
          </cell>
          <cell r="C252" t="str">
            <v>Other Religious Buildings-NEW</v>
          </cell>
          <cell r="D252">
            <v>7</v>
          </cell>
          <cell r="E252">
            <v>64.8</v>
          </cell>
          <cell r="F252">
            <v>59.4</v>
          </cell>
        </row>
        <row r="253">
          <cell r="A253" t="str">
            <v>Washington</v>
          </cell>
          <cell r="B253" t="str">
            <v>ADD</v>
          </cell>
          <cell r="C253" t="str">
            <v>Parking Garages and Automotive Services-ADD</v>
          </cell>
          <cell r="D253">
            <v>307.7</v>
          </cell>
          <cell r="E253">
            <v>104.5</v>
          </cell>
          <cell r="F253">
            <v>112.8</v>
          </cell>
          <cell r="G253">
            <v>495.7</v>
          </cell>
        </row>
        <row r="254">
          <cell r="A254" t="str">
            <v>Washington</v>
          </cell>
          <cell r="B254" t="str">
            <v>ALT</v>
          </cell>
          <cell r="C254" t="str">
            <v>Parking Garages and Automotive Services-ALT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A255" t="str">
            <v>Washington</v>
          </cell>
          <cell r="B255" t="str">
            <v>NEW</v>
          </cell>
          <cell r="C255" t="str">
            <v>Parking Garages and Automotive Services-NEW</v>
          </cell>
          <cell r="D255">
            <v>5501.3</v>
          </cell>
          <cell r="E255">
            <v>3760.1</v>
          </cell>
          <cell r="F255">
            <v>4730.8999999999996</v>
          </cell>
          <cell r="G255">
            <v>3783.5</v>
          </cell>
        </row>
        <row r="256">
          <cell r="A256" t="str">
            <v>Washington</v>
          </cell>
          <cell r="B256" t="str">
            <v>ADD</v>
          </cell>
          <cell r="C256" t="str">
            <v>Schools-Other-ADD</v>
          </cell>
          <cell r="D256">
            <v>74</v>
          </cell>
          <cell r="E256">
            <v>159.9</v>
          </cell>
          <cell r="F256">
            <v>125.3</v>
          </cell>
          <cell r="G256">
            <v>142.4</v>
          </cell>
        </row>
        <row r="257">
          <cell r="A257" t="str">
            <v>Washington</v>
          </cell>
          <cell r="B257" t="str">
            <v>ALT</v>
          </cell>
          <cell r="C257" t="str">
            <v>Schools-Other-ALT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A258" t="str">
            <v>Washington</v>
          </cell>
          <cell r="B258" t="str">
            <v>NEW</v>
          </cell>
          <cell r="C258" t="str">
            <v>Schools-Other-NEW</v>
          </cell>
          <cell r="D258">
            <v>1156</v>
          </cell>
          <cell r="E258">
            <v>623</v>
          </cell>
          <cell r="F258">
            <v>1180.5</v>
          </cell>
          <cell r="G258">
            <v>421</v>
          </cell>
        </row>
        <row r="259">
          <cell r="A259" t="str">
            <v>Washington</v>
          </cell>
          <cell r="B259" t="str">
            <v>ADD</v>
          </cell>
          <cell r="C259" t="str">
            <v>Service-ADD</v>
          </cell>
          <cell r="D259">
            <v>23.3</v>
          </cell>
          <cell r="E259">
            <v>177.5</v>
          </cell>
          <cell r="G259">
            <v>116.3</v>
          </cell>
        </row>
        <row r="260">
          <cell r="A260" t="str">
            <v>Washington</v>
          </cell>
          <cell r="B260" t="str">
            <v>ALT</v>
          </cell>
          <cell r="C260" t="str">
            <v>Service-ALT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A261" t="str">
            <v>Washington</v>
          </cell>
          <cell r="B261" t="str">
            <v>NEW</v>
          </cell>
          <cell r="C261" t="str">
            <v>Service-NEW</v>
          </cell>
          <cell r="D261">
            <v>346.2</v>
          </cell>
          <cell r="E261">
            <v>692.6</v>
          </cell>
          <cell r="F261">
            <v>367.3</v>
          </cell>
          <cell r="G261">
            <v>189.7</v>
          </cell>
        </row>
        <row r="262">
          <cell r="A262" t="str">
            <v>Washington</v>
          </cell>
          <cell r="B262" t="str">
            <v>ADD</v>
          </cell>
          <cell r="C262" t="str">
            <v>Stores and Restaurants-ADD</v>
          </cell>
          <cell r="D262">
            <v>576.1</v>
          </cell>
          <cell r="E262">
            <v>858.2</v>
          </cell>
          <cell r="F262">
            <v>582.4</v>
          </cell>
          <cell r="G262">
            <v>370.4</v>
          </cell>
        </row>
        <row r="263">
          <cell r="A263" t="str">
            <v>Washington</v>
          </cell>
          <cell r="B263" t="str">
            <v>ALT</v>
          </cell>
          <cell r="C263" t="str">
            <v>Stores and Restaurants-ALT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A264" t="str">
            <v>Washington</v>
          </cell>
          <cell r="B264" t="str">
            <v>NEW</v>
          </cell>
          <cell r="C264" t="str">
            <v>Stores and Restaurants-NEW</v>
          </cell>
          <cell r="D264">
            <v>5324.9</v>
          </cell>
          <cell r="E264">
            <v>4367.3999999999996</v>
          </cell>
          <cell r="F264">
            <v>3205</v>
          </cell>
          <cell r="G264">
            <v>4544.5</v>
          </cell>
        </row>
        <row r="265">
          <cell r="A265" t="str">
            <v>Washington</v>
          </cell>
          <cell r="B265" t="str">
            <v>ADD</v>
          </cell>
          <cell r="C265" t="str">
            <v>Terminals-ADD</v>
          </cell>
          <cell r="D265">
            <v>909.2</v>
          </cell>
          <cell r="E265">
            <v>131</v>
          </cell>
          <cell r="F265">
            <v>30.6</v>
          </cell>
          <cell r="G265">
            <v>35.799999999999997</v>
          </cell>
        </row>
        <row r="266">
          <cell r="A266" t="str">
            <v>Washington</v>
          </cell>
          <cell r="B266" t="str">
            <v>ALT</v>
          </cell>
          <cell r="C266" t="str">
            <v>Terminals-ALT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A267" t="str">
            <v>Washington</v>
          </cell>
          <cell r="B267" t="str">
            <v>NEW</v>
          </cell>
          <cell r="C267" t="str">
            <v>Terminals-NEW</v>
          </cell>
          <cell r="D267">
            <v>8.1999999999999993</v>
          </cell>
          <cell r="E267">
            <v>40.6</v>
          </cell>
          <cell r="F267">
            <v>56.1</v>
          </cell>
          <cell r="G267">
            <v>39.700000000000003</v>
          </cell>
        </row>
        <row r="268">
          <cell r="A268" t="str">
            <v>Washington</v>
          </cell>
          <cell r="B268" t="str">
            <v>ADD</v>
          </cell>
          <cell r="C268" t="str">
            <v>Warehouses (excl. manufacturer owned)-ADD</v>
          </cell>
          <cell r="D268">
            <v>504.3</v>
          </cell>
          <cell r="E268">
            <v>225.4</v>
          </cell>
          <cell r="F268">
            <v>175.6</v>
          </cell>
          <cell r="G268">
            <v>296.89999999999998</v>
          </cell>
        </row>
        <row r="269">
          <cell r="A269" t="str">
            <v>Washington</v>
          </cell>
          <cell r="B269" t="str">
            <v>ALT</v>
          </cell>
          <cell r="C269" t="str">
            <v>Warehouses (excl. manufacturer owned)-ALT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A270" t="str">
            <v>Washington</v>
          </cell>
          <cell r="B270" t="str">
            <v>NEW</v>
          </cell>
          <cell r="C270" t="str">
            <v>Warehouses (excl. manufacturer owned)-NEW</v>
          </cell>
          <cell r="D270">
            <v>5274.2</v>
          </cell>
          <cell r="E270">
            <v>2517.5</v>
          </cell>
          <cell r="F270">
            <v>4644.8999999999996</v>
          </cell>
          <cell r="G270">
            <v>2861.1</v>
          </cell>
        </row>
        <row r="271">
          <cell r="A271" t="str">
            <v>Washington</v>
          </cell>
          <cell r="B271" t="str">
            <v>ADD</v>
          </cell>
          <cell r="C271" t="str">
            <v>Warehouses (Manufacturer owned)-ADD</v>
          </cell>
          <cell r="D271">
            <v>15.4</v>
          </cell>
          <cell r="E271">
            <v>58.4</v>
          </cell>
          <cell r="F271">
            <v>7.6</v>
          </cell>
          <cell r="G271">
            <v>129.19999999999999</v>
          </cell>
        </row>
        <row r="272">
          <cell r="A272" t="str">
            <v>Washington</v>
          </cell>
          <cell r="B272" t="str">
            <v>ALT</v>
          </cell>
          <cell r="C272" t="str">
            <v>Warehouses (Manufacturer owned)-ALT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Washington</v>
          </cell>
          <cell r="B273" t="str">
            <v>NEW</v>
          </cell>
          <cell r="C273" t="str">
            <v>Warehouses (Manufacturer owned)-NEW</v>
          </cell>
          <cell r="D273">
            <v>362.3</v>
          </cell>
          <cell r="E273">
            <v>608.20000000000005</v>
          </cell>
          <cell r="F273">
            <v>556</v>
          </cell>
          <cell r="G273">
            <v>1569.5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gion"/>
      <sheetName val="ID"/>
      <sheetName val="MT"/>
      <sheetName val="OR"/>
      <sheetName val="WA"/>
      <sheetName val="Sheet1"/>
      <sheetName val="Data"/>
      <sheetName val="Zone Pivo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A9" t="str">
            <v>Pre 1980</v>
          </cell>
          <cell r="C9" t="str">
            <v>OR</v>
          </cell>
          <cell r="D9" t="str">
            <v>OR</v>
          </cell>
          <cell r="GI9">
            <v>1</v>
          </cell>
          <cell r="GJ9">
            <v>1</v>
          </cell>
          <cell r="GK9" t="str">
            <v>WA</v>
          </cell>
          <cell r="GL9">
            <v>421.61790000000002</v>
          </cell>
          <cell r="GM9" t="str">
            <v>Pre 1980</v>
          </cell>
          <cell r="GN9">
            <v>-1</v>
          </cell>
          <cell r="GQ9">
            <v>1973993.9269050001</v>
          </cell>
          <cell r="GR9">
            <v>48279.465729000003</v>
          </cell>
        </row>
        <row r="10">
          <cell r="A10" t="str">
            <v>1980-1992</v>
          </cell>
          <cell r="C10" t="str">
            <v>WA</v>
          </cell>
          <cell r="D10" t="str">
            <v>WA</v>
          </cell>
          <cell r="GI10">
            <v>1</v>
          </cell>
          <cell r="GJ10">
            <v>2</v>
          </cell>
          <cell r="GK10" t="str">
            <v>OR</v>
          </cell>
          <cell r="GL10">
            <v>236.3005</v>
          </cell>
          <cell r="GM10" t="str">
            <v>Pre 1980</v>
          </cell>
          <cell r="GN10">
            <v>-1</v>
          </cell>
          <cell r="GQ10">
            <v>1135100.1708150001</v>
          </cell>
          <cell r="GR10">
            <v>69699.195479999995</v>
          </cell>
        </row>
        <row r="11">
          <cell r="A11" t="str">
            <v>1993-2006</v>
          </cell>
          <cell r="C11" t="str">
            <v>MT</v>
          </cell>
          <cell r="D11" t="str">
            <v>MT</v>
          </cell>
          <cell r="GI11">
            <v>1</v>
          </cell>
          <cell r="GJ11">
            <v>2</v>
          </cell>
          <cell r="GK11" t="str">
            <v>OR</v>
          </cell>
          <cell r="GL11">
            <v>236.3005</v>
          </cell>
          <cell r="GM11" t="str">
            <v>Pre 1980</v>
          </cell>
          <cell r="GN11">
            <v>-1</v>
          </cell>
          <cell r="GQ11">
            <v>1135100.1708150001</v>
          </cell>
          <cell r="GR11">
            <v>69699.195479999995</v>
          </cell>
        </row>
        <row r="12">
          <cell r="A12" t="str">
            <v>Post 2006</v>
          </cell>
          <cell r="C12" t="str">
            <v>ID</v>
          </cell>
          <cell r="D12" t="str">
            <v>ID</v>
          </cell>
          <cell r="GI12">
            <v>1</v>
          </cell>
          <cell r="GJ12">
            <v>2</v>
          </cell>
          <cell r="GK12" t="str">
            <v>OR</v>
          </cell>
          <cell r="GL12">
            <v>236.3005</v>
          </cell>
          <cell r="GM12" t="str">
            <v>Pre 1980</v>
          </cell>
          <cell r="GN12">
            <v>-1</v>
          </cell>
          <cell r="GQ12">
            <v>1135100.1708150001</v>
          </cell>
          <cell r="GR12">
            <v>69699.195479999995</v>
          </cell>
        </row>
        <row r="13">
          <cell r="C13" t="str">
            <v>Region</v>
          </cell>
          <cell r="D13" t="str">
            <v>&lt;&gt;""</v>
          </cell>
          <cell r="GI13">
            <v>1</v>
          </cell>
          <cell r="GJ13">
            <v>1</v>
          </cell>
          <cell r="GK13" t="str">
            <v>WA</v>
          </cell>
          <cell r="GL13">
            <v>421.61790000000002</v>
          </cell>
          <cell r="GM13" t="str">
            <v>1993-2006</v>
          </cell>
          <cell r="GN13">
            <v>-1</v>
          </cell>
          <cell r="GQ13">
            <v>1973993.9269050001</v>
          </cell>
          <cell r="GR13">
            <v>48279.465729000003</v>
          </cell>
        </row>
        <row r="14">
          <cell r="GI14">
            <v>1</v>
          </cell>
          <cell r="GJ14">
            <v>1</v>
          </cell>
          <cell r="GK14" t="str">
            <v>WA</v>
          </cell>
          <cell r="GL14">
            <v>421.61790000000002</v>
          </cell>
          <cell r="GM14" t="str">
            <v>Pre 1980</v>
          </cell>
          <cell r="GN14">
            <v>-1</v>
          </cell>
          <cell r="GQ14">
            <v>1973993.9269050001</v>
          </cell>
          <cell r="GR14">
            <v>48279.465729000003</v>
          </cell>
        </row>
        <row r="15">
          <cell r="GI15">
            <v>1</v>
          </cell>
          <cell r="GJ15">
            <v>2</v>
          </cell>
          <cell r="GK15" t="str">
            <v>OR</v>
          </cell>
          <cell r="GL15">
            <v>2319.0770000000002</v>
          </cell>
          <cell r="GM15" t="str">
            <v>1980-1992</v>
          </cell>
          <cell r="GN15">
            <v>-1</v>
          </cell>
          <cell r="GQ15">
            <v>10015281.886050001</v>
          </cell>
          <cell r="GR15">
            <v>853165.23753000004</v>
          </cell>
        </row>
        <row r="16">
          <cell r="GI16">
            <v>1</v>
          </cell>
          <cell r="GJ16">
            <v>1</v>
          </cell>
          <cell r="GK16" t="str">
            <v>WA</v>
          </cell>
          <cell r="GL16">
            <v>421.61790000000002</v>
          </cell>
          <cell r="GM16" t="str">
            <v>Pre 1980</v>
          </cell>
          <cell r="GN16">
            <v>0</v>
          </cell>
          <cell r="GQ16">
            <v>1973993.9269050001</v>
          </cell>
          <cell r="GR16">
            <v>48279.465729000003</v>
          </cell>
        </row>
        <row r="17">
          <cell r="GI17">
            <v>1</v>
          </cell>
          <cell r="GJ17">
            <v>2</v>
          </cell>
          <cell r="GK17" t="str">
            <v>OR</v>
          </cell>
          <cell r="GL17">
            <v>236.3005</v>
          </cell>
          <cell r="GM17" t="str">
            <v>1980-1992</v>
          </cell>
          <cell r="GN17">
            <v>-1</v>
          </cell>
          <cell r="GQ17">
            <v>1135100.1708150001</v>
          </cell>
          <cell r="GR17">
            <v>69699.195479999995</v>
          </cell>
        </row>
        <row r="18">
          <cell r="GI18">
            <v>1</v>
          </cell>
          <cell r="GJ18">
            <v>1</v>
          </cell>
          <cell r="GK18" t="str">
            <v>WA</v>
          </cell>
          <cell r="GL18">
            <v>421.61790000000002</v>
          </cell>
          <cell r="GM18" t="str">
            <v>1980-1992</v>
          </cell>
          <cell r="GN18">
            <v>-1</v>
          </cell>
          <cell r="GQ18">
            <v>1973993.9269050001</v>
          </cell>
          <cell r="GR18">
            <v>48279.465729000003</v>
          </cell>
        </row>
        <row r="19">
          <cell r="GI19">
            <v>1</v>
          </cell>
          <cell r="GJ19">
            <v>2</v>
          </cell>
          <cell r="GK19" t="str">
            <v>OR</v>
          </cell>
          <cell r="GL19">
            <v>236.3005</v>
          </cell>
          <cell r="GM19" t="str">
            <v>1993-2006</v>
          </cell>
          <cell r="GN19">
            <v>-1</v>
          </cell>
          <cell r="GQ19">
            <v>1135100.1708150001</v>
          </cell>
          <cell r="GR19">
            <v>69699.195479999995</v>
          </cell>
        </row>
        <row r="20">
          <cell r="GI20">
            <v>1</v>
          </cell>
          <cell r="GJ20">
            <v>2</v>
          </cell>
          <cell r="GK20" t="str">
            <v>OR</v>
          </cell>
          <cell r="GL20">
            <v>236.3005</v>
          </cell>
          <cell r="GM20" t="str">
            <v>1993-2006</v>
          </cell>
          <cell r="GN20">
            <v>-1</v>
          </cell>
          <cell r="GQ20">
            <v>1135100.1708150001</v>
          </cell>
          <cell r="GR20">
            <v>69699.195479999995</v>
          </cell>
        </row>
        <row r="21">
          <cell r="GI21">
            <v>1</v>
          </cell>
          <cell r="GJ21">
            <v>2</v>
          </cell>
          <cell r="GK21" t="str">
            <v>OR</v>
          </cell>
          <cell r="GL21">
            <v>236.3005</v>
          </cell>
          <cell r="GM21" t="str">
            <v>1980-1992</v>
          </cell>
          <cell r="GN21">
            <v>0</v>
          </cell>
          <cell r="GQ21">
            <v>1135100.1708150001</v>
          </cell>
          <cell r="GR21">
            <v>69699.195479999995</v>
          </cell>
        </row>
        <row r="22">
          <cell r="GI22">
            <v>1</v>
          </cell>
          <cell r="GJ22">
            <v>2</v>
          </cell>
          <cell r="GK22" t="str">
            <v>OR</v>
          </cell>
          <cell r="GL22">
            <v>236.3005</v>
          </cell>
          <cell r="GM22" t="str">
            <v>1993-2006</v>
          </cell>
          <cell r="GN22">
            <v>-1</v>
          </cell>
          <cell r="GQ22">
            <v>1135100.1708150001</v>
          </cell>
          <cell r="GR22">
            <v>69699.195479999995</v>
          </cell>
        </row>
        <row r="23">
          <cell r="GI23">
            <v>1</v>
          </cell>
          <cell r="GJ23">
            <v>1</v>
          </cell>
          <cell r="GK23" t="str">
            <v>WA</v>
          </cell>
          <cell r="GL23">
            <v>421.61790000000002</v>
          </cell>
          <cell r="GM23" t="str">
            <v>Pre 1980</v>
          </cell>
          <cell r="GN23">
            <v>-1</v>
          </cell>
          <cell r="GQ23">
            <v>1973993.9269050001</v>
          </cell>
          <cell r="GR23">
            <v>48279.465729000003</v>
          </cell>
        </row>
        <row r="24">
          <cell r="GI24">
            <v>1</v>
          </cell>
          <cell r="GJ24">
            <v>1</v>
          </cell>
          <cell r="GK24" t="str">
            <v>WA</v>
          </cell>
          <cell r="GL24">
            <v>3065.65</v>
          </cell>
          <cell r="GM24" t="str">
            <v>1993-2006</v>
          </cell>
          <cell r="GN24">
            <v>0</v>
          </cell>
          <cell r="GQ24">
            <v>17080115.692499999</v>
          </cell>
          <cell r="GR24">
            <v>323824.60950000002</v>
          </cell>
        </row>
        <row r="25">
          <cell r="GI25">
            <v>1</v>
          </cell>
          <cell r="GJ25">
            <v>2</v>
          </cell>
          <cell r="GK25" t="str">
            <v>OR</v>
          </cell>
          <cell r="GL25">
            <v>236.3005</v>
          </cell>
          <cell r="GM25" t="str">
            <v>1980-1992</v>
          </cell>
          <cell r="GN25">
            <v>-1</v>
          </cell>
          <cell r="GQ25">
            <v>1135100.1708150001</v>
          </cell>
          <cell r="GR25">
            <v>69699.195479999995</v>
          </cell>
        </row>
        <row r="26">
          <cell r="GI26">
            <v>1</v>
          </cell>
          <cell r="GJ26">
            <v>1</v>
          </cell>
          <cell r="GK26" t="str">
            <v>WA</v>
          </cell>
          <cell r="GL26">
            <v>3065.65</v>
          </cell>
          <cell r="GM26" t="str">
            <v>Pre 1980</v>
          </cell>
          <cell r="GN26">
            <v>-1</v>
          </cell>
          <cell r="GQ26">
            <v>16900131.381000001</v>
          </cell>
          <cell r="GR26">
            <v>919.70450351500006</v>
          </cell>
        </row>
        <row r="27">
          <cell r="GI27">
            <v>1</v>
          </cell>
          <cell r="GJ27">
            <v>1</v>
          </cell>
          <cell r="GK27" t="str">
            <v>WA</v>
          </cell>
          <cell r="GL27">
            <v>3065.65</v>
          </cell>
          <cell r="GM27" t="str">
            <v>1980-1992</v>
          </cell>
          <cell r="GN27">
            <v>-1</v>
          </cell>
          <cell r="GQ27">
            <v>17673043.059</v>
          </cell>
          <cell r="GR27">
            <v>69437.00315650001</v>
          </cell>
        </row>
        <row r="28">
          <cell r="GI28">
            <v>1</v>
          </cell>
          <cell r="GJ28">
            <v>2</v>
          </cell>
          <cell r="GK28" t="str">
            <v>OR</v>
          </cell>
          <cell r="GL28">
            <v>236.3005</v>
          </cell>
          <cell r="GM28" t="str">
            <v>1993-2006</v>
          </cell>
          <cell r="GN28">
            <v>-1</v>
          </cell>
          <cell r="GQ28">
            <v>1135100.1708150001</v>
          </cell>
          <cell r="GR28">
            <v>69699.195479999995</v>
          </cell>
        </row>
        <row r="29">
          <cell r="GI29">
            <v>1</v>
          </cell>
          <cell r="GJ29">
            <v>1</v>
          </cell>
          <cell r="GK29" t="str">
            <v>WA</v>
          </cell>
          <cell r="GL29">
            <v>421.61790000000002</v>
          </cell>
          <cell r="GM29" t="str">
            <v>1993-2006</v>
          </cell>
          <cell r="GN29">
            <v>-1</v>
          </cell>
          <cell r="GQ29">
            <v>1973993.9269050001</v>
          </cell>
          <cell r="GR29">
            <v>48279.465729000003</v>
          </cell>
        </row>
        <row r="30">
          <cell r="GI30">
            <v>1</v>
          </cell>
          <cell r="GJ30">
            <v>2</v>
          </cell>
          <cell r="GK30" t="str">
            <v>OR</v>
          </cell>
          <cell r="GL30">
            <v>236.3005</v>
          </cell>
          <cell r="GM30" t="str">
            <v>1993-2006</v>
          </cell>
          <cell r="GN30">
            <v>-1</v>
          </cell>
          <cell r="GQ30">
            <v>1135100.1708150001</v>
          </cell>
          <cell r="GR30">
            <v>69699.195479999995</v>
          </cell>
        </row>
        <row r="31">
          <cell r="GI31">
            <v>1</v>
          </cell>
          <cell r="GJ31">
            <v>2</v>
          </cell>
          <cell r="GK31" t="str">
            <v>OR</v>
          </cell>
          <cell r="GL31">
            <v>236.3005</v>
          </cell>
          <cell r="GM31" t="str">
            <v>Pre 1980</v>
          </cell>
          <cell r="GN31">
            <v>-1</v>
          </cell>
          <cell r="GQ31">
            <v>1135100.1708150001</v>
          </cell>
          <cell r="GR31">
            <v>69699.195479999995</v>
          </cell>
        </row>
        <row r="32">
          <cell r="GI32">
            <v>1</v>
          </cell>
          <cell r="GJ32">
            <v>2</v>
          </cell>
          <cell r="GK32" t="str">
            <v>OR</v>
          </cell>
          <cell r="GL32">
            <v>236.3005</v>
          </cell>
          <cell r="GM32" t="str">
            <v>1993-2006</v>
          </cell>
          <cell r="GN32">
            <v>-1</v>
          </cell>
          <cell r="GQ32">
            <v>1135100.1708150001</v>
          </cell>
          <cell r="GR32">
            <v>69699.195479999995</v>
          </cell>
        </row>
        <row r="33">
          <cell r="GI33">
            <v>1</v>
          </cell>
          <cell r="GJ33">
            <v>2</v>
          </cell>
          <cell r="GK33" t="str">
            <v>OR</v>
          </cell>
          <cell r="GL33">
            <v>236.3005</v>
          </cell>
          <cell r="GM33" t="str">
            <v>Pre 1980</v>
          </cell>
          <cell r="GN33">
            <v>-1</v>
          </cell>
          <cell r="GQ33">
            <v>1135100.1708150001</v>
          </cell>
          <cell r="GR33">
            <v>69699.195479999995</v>
          </cell>
        </row>
        <row r="34">
          <cell r="GI34">
            <v>1</v>
          </cell>
          <cell r="GJ34">
            <v>2</v>
          </cell>
          <cell r="GK34" t="str">
            <v>OR</v>
          </cell>
          <cell r="GL34">
            <v>236.3005</v>
          </cell>
          <cell r="GM34" t="str">
            <v>Pre 1980</v>
          </cell>
          <cell r="GN34">
            <v>-1</v>
          </cell>
          <cell r="GQ34">
            <v>1135100.1708150001</v>
          </cell>
          <cell r="GR34">
            <v>69699.195479999995</v>
          </cell>
        </row>
        <row r="35">
          <cell r="GI35">
            <v>1</v>
          </cell>
          <cell r="GJ35">
            <v>1</v>
          </cell>
          <cell r="GK35" t="str">
            <v>WA</v>
          </cell>
          <cell r="GL35">
            <v>421.61790000000002</v>
          </cell>
          <cell r="GM35" t="str">
            <v>1993-2006</v>
          </cell>
          <cell r="GN35">
            <v>-1</v>
          </cell>
          <cell r="GQ35">
            <v>1973993.9269050001</v>
          </cell>
          <cell r="GR35">
            <v>48279.465729000003</v>
          </cell>
        </row>
        <row r="36">
          <cell r="GI36">
            <v>1</v>
          </cell>
          <cell r="GJ36">
            <v>2</v>
          </cell>
          <cell r="GK36" t="str">
            <v>OR</v>
          </cell>
          <cell r="GL36">
            <v>236.3005</v>
          </cell>
          <cell r="GM36" t="str">
            <v>Pre 1980</v>
          </cell>
          <cell r="GN36">
            <v>0</v>
          </cell>
          <cell r="GQ36">
            <v>1135100.1708150001</v>
          </cell>
          <cell r="GR36">
            <v>69699.195479999995</v>
          </cell>
        </row>
        <row r="37">
          <cell r="GI37">
            <v>1</v>
          </cell>
          <cell r="GJ37">
            <v>1</v>
          </cell>
          <cell r="GK37" t="str">
            <v>WA</v>
          </cell>
          <cell r="GL37">
            <v>3065.65</v>
          </cell>
          <cell r="GM37" t="str">
            <v>1980-1992</v>
          </cell>
          <cell r="GN37">
            <v>-1</v>
          </cell>
          <cell r="GQ37">
            <v>17386466.096999999</v>
          </cell>
          <cell r="GR37">
            <v>430969.07700000005</v>
          </cell>
        </row>
        <row r="38">
          <cell r="GI38">
            <v>1</v>
          </cell>
          <cell r="GJ38">
            <v>2</v>
          </cell>
          <cell r="GK38" t="str">
            <v>OR</v>
          </cell>
          <cell r="GL38">
            <v>236.3005</v>
          </cell>
          <cell r="GM38" t="str">
            <v>1993-2006</v>
          </cell>
          <cell r="GN38">
            <v>-1</v>
          </cell>
          <cell r="GQ38">
            <v>1135100.1708150001</v>
          </cell>
          <cell r="GR38">
            <v>69699.195479999995</v>
          </cell>
        </row>
        <row r="39">
          <cell r="GI39">
            <v>1</v>
          </cell>
          <cell r="GJ39">
            <v>2</v>
          </cell>
          <cell r="GK39" t="str">
            <v>OR</v>
          </cell>
          <cell r="GL39">
            <v>236.3005</v>
          </cell>
          <cell r="GM39" t="str">
            <v>Pre 1980</v>
          </cell>
          <cell r="GN39">
            <v>-1</v>
          </cell>
          <cell r="GQ39">
            <v>1135100.1708150001</v>
          </cell>
          <cell r="GR39">
            <v>69699.195479999995</v>
          </cell>
        </row>
        <row r="40">
          <cell r="GI40">
            <v>1</v>
          </cell>
          <cell r="GJ40">
            <v>1</v>
          </cell>
          <cell r="GK40" t="str">
            <v>WA</v>
          </cell>
          <cell r="GL40">
            <v>421.61790000000002</v>
          </cell>
          <cell r="GM40" t="str">
            <v>Pre 1980</v>
          </cell>
          <cell r="GN40">
            <v>0</v>
          </cell>
          <cell r="GQ40">
            <v>1973993.9269050001</v>
          </cell>
          <cell r="GR40">
            <v>48279.465729000003</v>
          </cell>
        </row>
        <row r="41">
          <cell r="GI41">
            <v>1</v>
          </cell>
          <cell r="GJ41">
            <v>2</v>
          </cell>
          <cell r="GK41" t="str">
            <v>OR</v>
          </cell>
          <cell r="GL41">
            <v>236.3005</v>
          </cell>
          <cell r="GM41" t="str">
            <v>Pre 1980</v>
          </cell>
          <cell r="GN41">
            <v>-1</v>
          </cell>
          <cell r="GQ41">
            <v>1135100.1708150001</v>
          </cell>
          <cell r="GR41">
            <v>69699.195479999995</v>
          </cell>
        </row>
        <row r="42">
          <cell r="GI42">
            <v>1</v>
          </cell>
          <cell r="GJ42">
            <v>2</v>
          </cell>
          <cell r="GK42" t="str">
            <v>OR</v>
          </cell>
          <cell r="GL42">
            <v>236.3005</v>
          </cell>
          <cell r="GM42" t="str">
            <v>Pre 1980</v>
          </cell>
          <cell r="GN42">
            <v>-1</v>
          </cell>
          <cell r="GQ42">
            <v>1135100.1708150001</v>
          </cell>
          <cell r="GR42">
            <v>69699.195479999995</v>
          </cell>
        </row>
        <row r="43">
          <cell r="GI43">
            <v>1</v>
          </cell>
          <cell r="GJ43">
            <v>2</v>
          </cell>
          <cell r="GK43" t="str">
            <v>OR</v>
          </cell>
          <cell r="GL43">
            <v>236.3005</v>
          </cell>
          <cell r="GM43" t="str">
            <v>1980-1992</v>
          </cell>
          <cell r="GN43">
            <v>-1</v>
          </cell>
          <cell r="GQ43">
            <v>1135100.1708150001</v>
          </cell>
          <cell r="GR43">
            <v>69699.195479999995</v>
          </cell>
        </row>
        <row r="44">
          <cell r="GI44">
            <v>1</v>
          </cell>
          <cell r="GJ44">
            <v>1</v>
          </cell>
          <cell r="GK44" t="str">
            <v>WA</v>
          </cell>
          <cell r="GL44">
            <v>421.61790000000002</v>
          </cell>
          <cell r="GM44" t="str">
            <v>1993-2006</v>
          </cell>
          <cell r="GN44">
            <v>-1</v>
          </cell>
          <cell r="GQ44">
            <v>1973993.9269050001</v>
          </cell>
          <cell r="GR44">
            <v>48279.465729000003</v>
          </cell>
        </row>
        <row r="45">
          <cell r="GI45">
            <v>1</v>
          </cell>
          <cell r="GJ45">
            <v>1</v>
          </cell>
          <cell r="GK45" t="str">
            <v>WA</v>
          </cell>
          <cell r="GL45">
            <v>421.61790000000002</v>
          </cell>
          <cell r="GM45" t="str">
            <v>1980-1992</v>
          </cell>
          <cell r="GN45">
            <v>-1</v>
          </cell>
          <cell r="GQ45">
            <v>1973993.9269050001</v>
          </cell>
          <cell r="GR45">
            <v>48279.465729000003</v>
          </cell>
        </row>
        <row r="46">
          <cell r="GI46">
            <v>1</v>
          </cell>
          <cell r="GJ46">
            <v>1</v>
          </cell>
          <cell r="GK46" t="str">
            <v>WA</v>
          </cell>
          <cell r="GL46">
            <v>421.61790000000002</v>
          </cell>
          <cell r="GM46" t="str">
            <v>Pre 1980</v>
          </cell>
          <cell r="GN46">
            <v>-1</v>
          </cell>
          <cell r="GQ46">
            <v>1973993.9269050001</v>
          </cell>
          <cell r="GR46">
            <v>48279.465729000003</v>
          </cell>
        </row>
        <row r="47">
          <cell r="GI47">
            <v>1</v>
          </cell>
          <cell r="GJ47">
            <v>1</v>
          </cell>
          <cell r="GK47" t="str">
            <v>WA</v>
          </cell>
          <cell r="GL47">
            <v>421.61790000000002</v>
          </cell>
          <cell r="GM47" t="str">
            <v>1993-2006</v>
          </cell>
          <cell r="GN47">
            <v>-1</v>
          </cell>
          <cell r="GQ47">
            <v>1973993.9269050001</v>
          </cell>
          <cell r="GR47">
            <v>48279.465729000003</v>
          </cell>
        </row>
        <row r="48">
          <cell r="GI48">
            <v>1</v>
          </cell>
          <cell r="GJ48">
            <v>2</v>
          </cell>
          <cell r="GK48" t="str">
            <v>OR</v>
          </cell>
          <cell r="GL48">
            <v>236.3005</v>
          </cell>
          <cell r="GM48" t="str">
            <v>Pre 1980</v>
          </cell>
          <cell r="GN48">
            <v>-1</v>
          </cell>
          <cell r="GQ48">
            <v>1135100.1708150001</v>
          </cell>
          <cell r="GR48">
            <v>69699.195479999995</v>
          </cell>
        </row>
        <row r="49">
          <cell r="GI49">
            <v>1</v>
          </cell>
          <cell r="GJ49">
            <v>2</v>
          </cell>
          <cell r="GK49" t="str">
            <v>OR</v>
          </cell>
          <cell r="GL49">
            <v>236.3005</v>
          </cell>
          <cell r="GM49" t="str">
            <v>1993-2006</v>
          </cell>
          <cell r="GN49">
            <v>-1</v>
          </cell>
          <cell r="GQ49">
            <v>1135100.1708150001</v>
          </cell>
          <cell r="GR49">
            <v>69699.195479999995</v>
          </cell>
        </row>
        <row r="50">
          <cell r="GI50">
            <v>1</v>
          </cell>
          <cell r="GJ50">
            <v>2</v>
          </cell>
          <cell r="GK50" t="str">
            <v>OR</v>
          </cell>
          <cell r="GL50">
            <v>236.3005</v>
          </cell>
          <cell r="GM50" t="str">
            <v>1993-2006</v>
          </cell>
          <cell r="GN50">
            <v>-1</v>
          </cell>
          <cell r="GQ50">
            <v>1135100.1708150001</v>
          </cell>
          <cell r="GR50">
            <v>69699.195479999995</v>
          </cell>
        </row>
        <row r="51">
          <cell r="GI51">
            <v>2</v>
          </cell>
          <cell r="GJ51">
            <v>3</v>
          </cell>
          <cell r="GK51" t="str">
            <v>WA</v>
          </cell>
          <cell r="GL51">
            <v>2914.5650000000001</v>
          </cell>
          <cell r="GM51" t="str">
            <v>1980-1992</v>
          </cell>
          <cell r="GN51">
            <v>-1</v>
          </cell>
          <cell r="GQ51">
            <v>21482733.993299998</v>
          </cell>
          <cell r="GR51">
            <v>1149358.7077500001</v>
          </cell>
        </row>
        <row r="52">
          <cell r="GI52">
            <v>2</v>
          </cell>
          <cell r="GJ52">
            <v>2</v>
          </cell>
          <cell r="GK52" t="str">
            <v>ID</v>
          </cell>
          <cell r="GL52">
            <v>1211.2819999999999</v>
          </cell>
          <cell r="GM52" t="str">
            <v>1993-2006</v>
          </cell>
          <cell r="GN52">
            <v>-1</v>
          </cell>
          <cell r="GQ52">
            <v>7539140.2961999997</v>
          </cell>
          <cell r="GR52">
            <v>759873.53706</v>
          </cell>
        </row>
        <row r="53">
          <cell r="GI53">
            <v>3</v>
          </cell>
          <cell r="GJ53">
            <v>1</v>
          </cell>
          <cell r="GK53" t="str">
            <v>MT</v>
          </cell>
          <cell r="GL53">
            <v>868.42899999999997</v>
          </cell>
          <cell r="GM53" t="str">
            <v>1993-2006</v>
          </cell>
          <cell r="GN53">
            <v>-1</v>
          </cell>
          <cell r="GQ53">
            <v>7893394.34112</v>
          </cell>
          <cell r="GR53">
            <v>87042.63867</v>
          </cell>
        </row>
        <row r="54">
          <cell r="GI54">
            <v>2</v>
          </cell>
          <cell r="GJ54">
            <v>3</v>
          </cell>
          <cell r="GK54" t="str">
            <v>WA</v>
          </cell>
          <cell r="GL54">
            <v>2914.5650000000001</v>
          </cell>
          <cell r="GM54" t="str">
            <v>Pre 1980</v>
          </cell>
          <cell r="GN54">
            <v>-1</v>
          </cell>
          <cell r="GQ54">
            <v>21482733.993299998</v>
          </cell>
          <cell r="GR54">
            <v>1149358.7077500001</v>
          </cell>
        </row>
        <row r="55">
          <cell r="GI55">
            <v>2</v>
          </cell>
          <cell r="GJ55">
            <v>2</v>
          </cell>
          <cell r="GK55" t="str">
            <v>ID</v>
          </cell>
          <cell r="GL55">
            <v>1211.2819999999999</v>
          </cell>
          <cell r="GM55" t="str">
            <v>1980-1992</v>
          </cell>
          <cell r="GN55">
            <v>-1</v>
          </cell>
          <cell r="GQ55">
            <v>8353957.5847799992</v>
          </cell>
          <cell r="GR55">
            <v>415094.22858</v>
          </cell>
        </row>
        <row r="56">
          <cell r="GI56">
            <v>3</v>
          </cell>
          <cell r="GJ56">
            <v>1</v>
          </cell>
          <cell r="GK56" t="str">
            <v>MT</v>
          </cell>
          <cell r="GL56">
            <v>868.42899999999997</v>
          </cell>
          <cell r="GM56" t="str">
            <v>1993-2006</v>
          </cell>
          <cell r="GN56">
            <v>0</v>
          </cell>
          <cell r="GQ56">
            <v>7893394.34112</v>
          </cell>
          <cell r="GR56">
            <v>87042.63867</v>
          </cell>
        </row>
        <row r="57">
          <cell r="GI57">
            <v>1</v>
          </cell>
          <cell r="GJ57">
            <v>3</v>
          </cell>
          <cell r="GK57" t="str">
            <v>ID</v>
          </cell>
          <cell r="GL57">
            <v>1211.2819999999999</v>
          </cell>
          <cell r="GM57" t="str">
            <v>Pre 1980</v>
          </cell>
          <cell r="GN57">
            <v>0</v>
          </cell>
          <cell r="GQ57">
            <v>6610583.6278200001</v>
          </cell>
          <cell r="GR57">
            <v>1071475.8315600001</v>
          </cell>
        </row>
        <row r="58">
          <cell r="GI58">
            <v>1</v>
          </cell>
          <cell r="GJ58">
            <v>1</v>
          </cell>
          <cell r="GK58" t="str">
            <v>WA</v>
          </cell>
          <cell r="GL58">
            <v>3065.65</v>
          </cell>
          <cell r="GM58" t="str">
            <v>Pre 1980</v>
          </cell>
          <cell r="GN58">
            <v>-1</v>
          </cell>
          <cell r="GQ58">
            <v>17386466.096999999</v>
          </cell>
          <cell r="GR58">
            <v>430969.07700000005</v>
          </cell>
        </row>
        <row r="59">
          <cell r="GI59">
            <v>3</v>
          </cell>
          <cell r="GJ59">
            <v>2</v>
          </cell>
          <cell r="GK59" t="str">
            <v>MT</v>
          </cell>
          <cell r="GL59">
            <v>868.42899999999997</v>
          </cell>
          <cell r="GM59" t="str">
            <v>Pre 1980</v>
          </cell>
          <cell r="GN59">
            <v>0</v>
          </cell>
          <cell r="GQ59">
            <v>6589161.6160499994</v>
          </cell>
          <cell r="GR59">
            <v>276811.74374999997</v>
          </cell>
        </row>
        <row r="60">
          <cell r="GI60">
            <v>2</v>
          </cell>
          <cell r="GJ60">
            <v>2</v>
          </cell>
          <cell r="GK60" t="str">
            <v>OR</v>
          </cell>
          <cell r="GL60">
            <v>2128.9459999999999</v>
          </cell>
          <cell r="GM60" t="str">
            <v>Post 2006</v>
          </cell>
          <cell r="GN60">
            <v>0</v>
          </cell>
          <cell r="GQ60">
            <v>14397465.693119999</v>
          </cell>
          <cell r="GR60">
            <v>404670.05567999999</v>
          </cell>
        </row>
        <row r="61">
          <cell r="GI61">
            <v>1</v>
          </cell>
          <cell r="GJ61">
            <v>1</v>
          </cell>
          <cell r="GK61" t="str">
            <v>WA</v>
          </cell>
          <cell r="GL61">
            <v>2128.8850000000002</v>
          </cell>
          <cell r="GM61" t="str">
            <v>Post 2006</v>
          </cell>
          <cell r="GN61">
            <v>-1</v>
          </cell>
          <cell r="GQ61">
            <v>11160807.345600002</v>
          </cell>
          <cell r="GR61">
            <v>44323.385700000006</v>
          </cell>
        </row>
        <row r="62">
          <cell r="GI62">
            <v>1</v>
          </cell>
          <cell r="GJ62">
            <v>1</v>
          </cell>
          <cell r="GK62" t="str">
            <v>OR</v>
          </cell>
          <cell r="GL62">
            <v>2319.0770000000002</v>
          </cell>
          <cell r="GM62" t="str">
            <v>Post 2006</v>
          </cell>
          <cell r="GN62">
            <v>0</v>
          </cell>
          <cell r="GQ62">
            <v>11124542.796690002</v>
          </cell>
          <cell r="GR62">
            <v>492432.81018000003</v>
          </cell>
        </row>
        <row r="63">
          <cell r="GI63">
            <v>1</v>
          </cell>
          <cell r="GJ63">
            <v>1</v>
          </cell>
          <cell r="GK63" t="str">
            <v>WA</v>
          </cell>
          <cell r="GL63">
            <v>2128.8850000000002</v>
          </cell>
          <cell r="GM63" t="str">
            <v>1980-1992</v>
          </cell>
          <cell r="GN63">
            <v>-1</v>
          </cell>
          <cell r="GQ63">
            <v>10212197.478450002</v>
          </cell>
          <cell r="GR63">
            <v>452047.44090000005</v>
          </cell>
        </row>
        <row r="64">
          <cell r="GI64">
            <v>2</v>
          </cell>
          <cell r="GJ64">
            <v>1</v>
          </cell>
          <cell r="GK64" t="str">
            <v>ID</v>
          </cell>
          <cell r="GL64">
            <v>1211.2819999999999</v>
          </cell>
          <cell r="GM64" t="str">
            <v>Pre 1980</v>
          </cell>
          <cell r="GN64">
            <v>0</v>
          </cell>
          <cell r="GQ64">
            <v>8656438.9258200005</v>
          </cell>
          <cell r="GR64">
            <v>277916.54207999998</v>
          </cell>
        </row>
        <row r="65">
          <cell r="GI65">
            <v>1</v>
          </cell>
          <cell r="GJ65">
            <v>1</v>
          </cell>
          <cell r="GK65" t="str">
            <v>OR</v>
          </cell>
          <cell r="GL65">
            <v>2319.0770000000002</v>
          </cell>
          <cell r="GM65" t="str">
            <v>1993-2006</v>
          </cell>
          <cell r="GN65">
            <v>-1</v>
          </cell>
          <cell r="GQ65">
            <v>9881146.4723700024</v>
          </cell>
          <cell r="GR65">
            <v>942565.65588000009</v>
          </cell>
        </row>
        <row r="66">
          <cell r="GI66">
            <v>2</v>
          </cell>
          <cell r="GJ66">
            <v>2</v>
          </cell>
          <cell r="GK66" t="str">
            <v>OR</v>
          </cell>
          <cell r="GL66">
            <v>2128.9459999999999</v>
          </cell>
          <cell r="GM66" t="str">
            <v>1993-2006</v>
          </cell>
          <cell r="GN66">
            <v>-1</v>
          </cell>
          <cell r="GQ66">
            <v>14397465.693119999</v>
          </cell>
          <cell r="GR66">
            <v>404670.05567999999</v>
          </cell>
        </row>
        <row r="67">
          <cell r="GI67">
            <v>1</v>
          </cell>
          <cell r="GJ67">
            <v>3</v>
          </cell>
          <cell r="GK67" t="str">
            <v>ID</v>
          </cell>
          <cell r="GL67">
            <v>1211.2819999999999</v>
          </cell>
          <cell r="GM67" t="str">
            <v>Post 2006</v>
          </cell>
          <cell r="GN67">
            <v>-1</v>
          </cell>
          <cell r="GQ67">
            <v>7036143.3328799997</v>
          </cell>
          <cell r="GR67">
            <v>763253.13496819988</v>
          </cell>
        </row>
        <row r="68">
          <cell r="GI68">
            <v>1</v>
          </cell>
          <cell r="GJ68">
            <v>1</v>
          </cell>
          <cell r="GK68" t="str">
            <v>OR</v>
          </cell>
          <cell r="GL68">
            <v>2319.0770000000002</v>
          </cell>
          <cell r="GM68" t="str">
            <v>1980-1992</v>
          </cell>
          <cell r="GN68">
            <v>-1</v>
          </cell>
          <cell r="GQ68">
            <v>10494148.095780002</v>
          </cell>
          <cell r="GR68">
            <v>0</v>
          </cell>
        </row>
        <row r="69">
          <cell r="GI69">
            <v>2</v>
          </cell>
          <cell r="GJ69">
            <v>3</v>
          </cell>
          <cell r="GK69" t="str">
            <v>WA</v>
          </cell>
          <cell r="GL69">
            <v>2914.5650000000001</v>
          </cell>
          <cell r="GM69" t="str">
            <v>1980-1992</v>
          </cell>
          <cell r="GN69">
            <v>-1</v>
          </cell>
          <cell r="GQ69">
            <v>18071119.078200001</v>
          </cell>
          <cell r="GR69">
            <v>1443933.7923000001</v>
          </cell>
        </row>
        <row r="70">
          <cell r="GI70">
            <v>1</v>
          </cell>
          <cell r="GJ70">
            <v>2</v>
          </cell>
          <cell r="GK70" t="str">
            <v>WA</v>
          </cell>
          <cell r="GL70">
            <v>3065.65</v>
          </cell>
          <cell r="GN70">
            <v>-1</v>
          </cell>
          <cell r="GQ70">
            <v>16344819.540000001</v>
          </cell>
          <cell r="GR70">
            <v>360520.44</v>
          </cell>
        </row>
        <row r="71">
          <cell r="GI71">
            <v>2</v>
          </cell>
          <cell r="GJ71">
            <v>1</v>
          </cell>
          <cell r="GK71" t="str">
            <v>ID</v>
          </cell>
          <cell r="GL71">
            <v>1211.2819999999999</v>
          </cell>
          <cell r="GM71" t="str">
            <v>1993-2006</v>
          </cell>
          <cell r="GN71">
            <v>-1</v>
          </cell>
          <cell r="GQ71">
            <v>6610583.6278200001</v>
          </cell>
          <cell r="GR71">
            <v>1071475.8315600001</v>
          </cell>
        </row>
        <row r="72">
          <cell r="GI72">
            <v>3</v>
          </cell>
          <cell r="GJ72">
            <v>2</v>
          </cell>
          <cell r="GK72" t="str">
            <v>MT</v>
          </cell>
          <cell r="GL72">
            <v>868.42899999999997</v>
          </cell>
          <cell r="GM72" t="str">
            <v>1993-2006</v>
          </cell>
          <cell r="GN72">
            <v>-1</v>
          </cell>
          <cell r="GQ72">
            <v>6359245.0382999992</v>
          </cell>
          <cell r="GR72">
            <v>233537.92668</v>
          </cell>
        </row>
        <row r="73">
          <cell r="GI73">
            <v>1</v>
          </cell>
          <cell r="GJ73">
            <v>3</v>
          </cell>
          <cell r="GK73" t="str">
            <v>OR</v>
          </cell>
          <cell r="GL73">
            <v>2128.9459999999999</v>
          </cell>
          <cell r="GM73" t="str">
            <v>Pre 1980</v>
          </cell>
          <cell r="GN73">
            <v>-1</v>
          </cell>
          <cell r="GQ73">
            <v>12366706.682639999</v>
          </cell>
          <cell r="GR73">
            <v>1341491.6664145999</v>
          </cell>
        </row>
        <row r="74">
          <cell r="GI74">
            <v>1</v>
          </cell>
          <cell r="GJ74">
            <v>1</v>
          </cell>
          <cell r="GK74" t="str">
            <v>OR</v>
          </cell>
          <cell r="GL74">
            <v>2319.0770000000002</v>
          </cell>
          <cell r="GM74" t="str">
            <v>1980-1992</v>
          </cell>
          <cell r="GN74">
            <v>0</v>
          </cell>
          <cell r="GQ74">
            <v>9881146.4723700024</v>
          </cell>
          <cell r="GR74">
            <v>942565.65588000009</v>
          </cell>
        </row>
        <row r="75">
          <cell r="GI75">
            <v>1</v>
          </cell>
          <cell r="GJ75">
            <v>3</v>
          </cell>
          <cell r="GK75" t="str">
            <v>OR</v>
          </cell>
          <cell r="GL75">
            <v>2319.0770000000002</v>
          </cell>
          <cell r="GM75" t="str">
            <v>1993-2006</v>
          </cell>
          <cell r="GN75">
            <v>-1</v>
          </cell>
          <cell r="GQ75">
            <v>10505349.237690002</v>
          </cell>
          <cell r="GR75">
            <v>1394368.2370200001</v>
          </cell>
        </row>
        <row r="76">
          <cell r="GI76">
            <v>1</v>
          </cell>
          <cell r="GJ76">
            <v>1</v>
          </cell>
          <cell r="GK76" t="str">
            <v>WA</v>
          </cell>
          <cell r="GL76">
            <v>3065.65</v>
          </cell>
          <cell r="GM76" t="str">
            <v>Pre 1980</v>
          </cell>
          <cell r="GN76">
            <v>-1</v>
          </cell>
          <cell r="GQ76">
            <v>15623226.843</v>
          </cell>
          <cell r="GR76">
            <v>216128.38631300002</v>
          </cell>
        </row>
        <row r="77">
          <cell r="GI77">
            <v>1</v>
          </cell>
          <cell r="GJ77">
            <v>1</v>
          </cell>
          <cell r="GK77" t="str">
            <v>WA</v>
          </cell>
          <cell r="GL77">
            <v>2128.8850000000002</v>
          </cell>
          <cell r="GM77" t="str">
            <v>Pre 1980</v>
          </cell>
          <cell r="GN77">
            <v>-1</v>
          </cell>
          <cell r="GQ77">
            <v>11160807.345600002</v>
          </cell>
          <cell r="GR77">
            <v>44323.385700000006</v>
          </cell>
        </row>
        <row r="78">
          <cell r="GI78">
            <v>2</v>
          </cell>
          <cell r="GJ78">
            <v>3</v>
          </cell>
          <cell r="GK78" t="str">
            <v>ID</v>
          </cell>
          <cell r="GL78">
            <v>1211.2819999999999</v>
          </cell>
          <cell r="GM78" t="str">
            <v>Pre 1980</v>
          </cell>
          <cell r="GN78">
            <v>-1</v>
          </cell>
          <cell r="GQ78">
            <v>8599387.5436199997</v>
          </cell>
          <cell r="GR78">
            <v>476288.19521999994</v>
          </cell>
        </row>
        <row r="79">
          <cell r="GI79">
            <v>2</v>
          </cell>
          <cell r="GJ79">
            <v>1</v>
          </cell>
          <cell r="GK79" t="str">
            <v>WA</v>
          </cell>
          <cell r="GL79">
            <v>2914.5650000000001</v>
          </cell>
          <cell r="GM79" t="str">
            <v>Post 2006</v>
          </cell>
          <cell r="GN79">
            <v>0</v>
          </cell>
          <cell r="GQ79">
            <v>19575646.676849999</v>
          </cell>
          <cell r="GR79">
            <v>993983.24760000012</v>
          </cell>
        </row>
        <row r="80">
          <cell r="GI80">
            <v>3</v>
          </cell>
          <cell r="GJ80">
            <v>1</v>
          </cell>
          <cell r="GK80" t="str">
            <v>ID</v>
          </cell>
          <cell r="GL80">
            <v>1211.2819999999999</v>
          </cell>
          <cell r="GM80" t="str">
            <v>Pre 1980</v>
          </cell>
          <cell r="GN80">
            <v>-1</v>
          </cell>
          <cell r="GQ80">
            <v>6535762.7386799995</v>
          </cell>
          <cell r="GR80">
            <v>915656.51508000004</v>
          </cell>
        </row>
        <row r="81">
          <cell r="GI81">
            <v>1</v>
          </cell>
          <cell r="GJ81">
            <v>3</v>
          </cell>
          <cell r="GK81" t="str">
            <v>ID</v>
          </cell>
          <cell r="GL81">
            <v>1211.2819999999999</v>
          </cell>
          <cell r="GM81" t="str">
            <v>1993-2006</v>
          </cell>
          <cell r="GN81">
            <v>0</v>
          </cell>
          <cell r="GQ81">
            <v>7036143.3328799997</v>
          </cell>
          <cell r="GR81">
            <v>763253.13496819988</v>
          </cell>
        </row>
        <row r="82">
          <cell r="GI82">
            <v>3</v>
          </cell>
          <cell r="GJ82">
            <v>2</v>
          </cell>
          <cell r="GK82" t="str">
            <v>MT</v>
          </cell>
          <cell r="GL82">
            <v>868.42899999999997</v>
          </cell>
          <cell r="GM82" t="str">
            <v>1993-2006</v>
          </cell>
          <cell r="GN82">
            <v>-1</v>
          </cell>
          <cell r="GQ82">
            <v>6884470.8975</v>
          </cell>
          <cell r="GR82">
            <v>109969.16426999999</v>
          </cell>
        </row>
        <row r="83">
          <cell r="GI83">
            <v>2</v>
          </cell>
          <cell r="GJ83">
            <v>3</v>
          </cell>
          <cell r="GK83" t="str">
            <v>ID</v>
          </cell>
          <cell r="GL83">
            <v>1211.2819999999999</v>
          </cell>
          <cell r="GM83" t="str">
            <v>1993-2006</v>
          </cell>
          <cell r="GN83">
            <v>-1</v>
          </cell>
          <cell r="GQ83">
            <v>8672064.4636199996</v>
          </cell>
          <cell r="GR83">
            <v>822048.64211999986</v>
          </cell>
        </row>
        <row r="84">
          <cell r="GI84">
            <v>2</v>
          </cell>
          <cell r="GJ84">
            <v>1</v>
          </cell>
          <cell r="GK84" t="str">
            <v>WA</v>
          </cell>
          <cell r="GL84">
            <v>2914.5650000000001</v>
          </cell>
          <cell r="GM84" t="str">
            <v>Pre 1980</v>
          </cell>
          <cell r="GN84">
            <v>0</v>
          </cell>
          <cell r="GQ84">
            <v>12418407.697650002</v>
          </cell>
          <cell r="GR84">
            <v>1184595.7986000001</v>
          </cell>
        </row>
        <row r="85">
          <cell r="GI85">
            <v>1</v>
          </cell>
          <cell r="GJ85">
            <v>2</v>
          </cell>
          <cell r="GK85" t="str">
            <v>OR</v>
          </cell>
          <cell r="GL85">
            <v>2319.0770000000002</v>
          </cell>
          <cell r="GM85" t="str">
            <v>Pre 1980</v>
          </cell>
          <cell r="GN85">
            <v>-1</v>
          </cell>
          <cell r="GQ85">
            <v>11139987.849510001</v>
          </cell>
          <cell r="GR85">
            <v>684034.95192000002</v>
          </cell>
        </row>
        <row r="86">
          <cell r="GI86">
            <v>2</v>
          </cell>
          <cell r="GJ86">
            <v>1</v>
          </cell>
          <cell r="GK86" t="str">
            <v>MT</v>
          </cell>
          <cell r="GL86">
            <v>868.42899999999997</v>
          </cell>
          <cell r="GM86" t="str">
            <v>Pre 1980</v>
          </cell>
          <cell r="GN86">
            <v>0</v>
          </cell>
          <cell r="GQ86">
            <v>6359245.0382999992</v>
          </cell>
          <cell r="GR86">
            <v>233537.92668</v>
          </cell>
        </row>
        <row r="87">
          <cell r="GI87">
            <v>2</v>
          </cell>
          <cell r="GJ87">
            <v>1</v>
          </cell>
          <cell r="GK87" t="str">
            <v>MT</v>
          </cell>
          <cell r="GL87">
            <v>868.42899999999997</v>
          </cell>
          <cell r="GM87" t="str">
            <v>1993-2006</v>
          </cell>
          <cell r="GN87">
            <v>-1</v>
          </cell>
          <cell r="GQ87">
            <v>6359245.0382999992</v>
          </cell>
          <cell r="GR87">
            <v>233537.92668</v>
          </cell>
        </row>
        <row r="88">
          <cell r="GI88">
            <v>2</v>
          </cell>
          <cell r="GJ88">
            <v>2</v>
          </cell>
          <cell r="GK88" t="str">
            <v>MT</v>
          </cell>
          <cell r="GL88">
            <v>868.42899999999997</v>
          </cell>
          <cell r="GM88" t="str">
            <v>Pre 1980</v>
          </cell>
          <cell r="GN88">
            <v>0</v>
          </cell>
          <cell r="GQ88">
            <v>6884470.8975</v>
          </cell>
          <cell r="GR88">
            <v>109969.16426999999</v>
          </cell>
        </row>
        <row r="89">
          <cell r="GI89">
            <v>2</v>
          </cell>
          <cell r="GJ89">
            <v>1</v>
          </cell>
          <cell r="GK89" t="str">
            <v>MT</v>
          </cell>
          <cell r="GL89">
            <v>868.42899999999997</v>
          </cell>
          <cell r="GM89" t="str">
            <v>Pre 1980</v>
          </cell>
          <cell r="GN89">
            <v>0</v>
          </cell>
          <cell r="GQ89">
            <v>6884470.8975</v>
          </cell>
          <cell r="GR89">
            <v>109969.16426999999</v>
          </cell>
        </row>
        <row r="90">
          <cell r="GI90">
            <v>2</v>
          </cell>
          <cell r="GJ90">
            <v>2</v>
          </cell>
          <cell r="GK90" t="str">
            <v>ID</v>
          </cell>
          <cell r="GL90">
            <v>1211.2819999999999</v>
          </cell>
          <cell r="GM90" t="str">
            <v>Pre 1980</v>
          </cell>
          <cell r="GN90">
            <v>0</v>
          </cell>
          <cell r="GQ90">
            <v>6610583.6278200001</v>
          </cell>
          <cell r="GR90">
            <v>1071475.8315600001</v>
          </cell>
        </row>
        <row r="91">
          <cell r="GI91">
            <v>1</v>
          </cell>
          <cell r="GJ91">
            <v>1</v>
          </cell>
          <cell r="GK91" t="str">
            <v>WA</v>
          </cell>
          <cell r="GL91">
            <v>2128.8850000000002</v>
          </cell>
          <cell r="GM91" t="str">
            <v>1980-1992</v>
          </cell>
          <cell r="GN91">
            <v>-1</v>
          </cell>
          <cell r="GQ91">
            <v>10212197.478450002</v>
          </cell>
          <cell r="GR91">
            <v>452047.44090000005</v>
          </cell>
        </row>
        <row r="92">
          <cell r="GI92">
            <v>3</v>
          </cell>
          <cell r="GJ92">
            <v>1</v>
          </cell>
          <cell r="GK92" t="str">
            <v>ID</v>
          </cell>
          <cell r="GL92">
            <v>1211.2819999999999</v>
          </cell>
          <cell r="GM92" t="str">
            <v>1993-2006</v>
          </cell>
          <cell r="GN92">
            <v>-1</v>
          </cell>
          <cell r="GQ92">
            <v>8353957.5847799992</v>
          </cell>
          <cell r="GR92">
            <v>415094.22858</v>
          </cell>
        </row>
        <row r="93">
          <cell r="GI93">
            <v>3</v>
          </cell>
          <cell r="GJ93">
            <v>1</v>
          </cell>
          <cell r="GK93" t="str">
            <v>MT</v>
          </cell>
          <cell r="GL93">
            <v>868.42899999999997</v>
          </cell>
          <cell r="GM93" t="str">
            <v>1993-2006</v>
          </cell>
          <cell r="GN93">
            <v>0</v>
          </cell>
          <cell r="GQ93">
            <v>7256193.2466600006</v>
          </cell>
          <cell r="GR93">
            <v>244480.13207999998</v>
          </cell>
        </row>
        <row r="94">
          <cell r="GI94">
            <v>2</v>
          </cell>
          <cell r="GJ94">
            <v>3</v>
          </cell>
          <cell r="GK94" t="str">
            <v>ID</v>
          </cell>
          <cell r="GL94">
            <v>1211.2819999999999</v>
          </cell>
          <cell r="GM94" t="str">
            <v>1980-1992</v>
          </cell>
          <cell r="GN94">
            <v>-1</v>
          </cell>
          <cell r="GQ94">
            <v>8599387.5436199997</v>
          </cell>
          <cell r="GR94">
            <v>476288.19521999994</v>
          </cell>
        </row>
        <row r="95">
          <cell r="GI95">
            <v>1</v>
          </cell>
          <cell r="GJ95">
            <v>1</v>
          </cell>
          <cell r="GK95" t="str">
            <v>WA</v>
          </cell>
          <cell r="GL95">
            <v>3065.65</v>
          </cell>
          <cell r="GM95" t="str">
            <v>Pre 1980</v>
          </cell>
          <cell r="GN95">
            <v>-1</v>
          </cell>
          <cell r="GQ95">
            <v>17673043.059</v>
          </cell>
          <cell r="GR95">
            <v>69437.00315650001</v>
          </cell>
        </row>
        <row r="96">
          <cell r="GI96">
            <v>3</v>
          </cell>
          <cell r="GJ96">
            <v>2</v>
          </cell>
          <cell r="GK96" t="str">
            <v>MT</v>
          </cell>
          <cell r="GL96">
            <v>868.42899999999997</v>
          </cell>
          <cell r="GM96" t="str">
            <v>Pre 1980</v>
          </cell>
          <cell r="GN96">
            <v>0</v>
          </cell>
          <cell r="GQ96">
            <v>6821475.0578399999</v>
          </cell>
          <cell r="GR96">
            <v>297940.62131999998</v>
          </cell>
        </row>
        <row r="97">
          <cell r="GI97">
            <v>2</v>
          </cell>
          <cell r="GJ97">
            <v>1</v>
          </cell>
          <cell r="GK97" t="str">
            <v>ID</v>
          </cell>
          <cell r="GL97">
            <v>1211.2819999999999</v>
          </cell>
          <cell r="GM97" t="str">
            <v>1980-1992</v>
          </cell>
          <cell r="GN97">
            <v>-1</v>
          </cell>
          <cell r="GQ97">
            <v>8353957.5847799992</v>
          </cell>
          <cell r="GR97">
            <v>415094.22858</v>
          </cell>
        </row>
        <row r="98">
          <cell r="GI98">
            <v>2</v>
          </cell>
          <cell r="GJ98">
            <v>3</v>
          </cell>
          <cell r="GK98" t="str">
            <v>ID</v>
          </cell>
          <cell r="GL98">
            <v>1211.2819999999999</v>
          </cell>
          <cell r="GM98" t="str">
            <v>1980-1992</v>
          </cell>
          <cell r="GN98">
            <v>-1</v>
          </cell>
          <cell r="GQ98">
            <v>8599387.5436199997</v>
          </cell>
          <cell r="GR98">
            <v>476288.19521999994</v>
          </cell>
        </row>
        <row r="99">
          <cell r="GI99">
            <v>1</v>
          </cell>
          <cell r="GJ99">
            <v>3</v>
          </cell>
          <cell r="GK99" t="str">
            <v>ID</v>
          </cell>
          <cell r="GL99">
            <v>1211.2819999999999</v>
          </cell>
          <cell r="GM99" t="str">
            <v>1980-1992</v>
          </cell>
          <cell r="GN99">
            <v>-1</v>
          </cell>
          <cell r="GQ99">
            <v>7036143.3328799997</v>
          </cell>
          <cell r="GR99">
            <v>763253.13496819988</v>
          </cell>
        </row>
        <row r="100">
          <cell r="GI100">
            <v>1</v>
          </cell>
          <cell r="GJ100">
            <v>2</v>
          </cell>
          <cell r="GK100" t="str">
            <v>WA</v>
          </cell>
          <cell r="GL100">
            <v>3065.65</v>
          </cell>
          <cell r="GM100" t="str">
            <v>1980-1992</v>
          </cell>
          <cell r="GN100">
            <v>-1</v>
          </cell>
          <cell r="GQ100">
            <v>16344819.540000001</v>
          </cell>
          <cell r="GR100">
            <v>360520.44</v>
          </cell>
        </row>
        <row r="101">
          <cell r="GI101">
            <v>2</v>
          </cell>
          <cell r="GJ101">
            <v>1</v>
          </cell>
          <cell r="GK101" t="str">
            <v>ID</v>
          </cell>
          <cell r="GL101">
            <v>1211.2819999999999</v>
          </cell>
          <cell r="GM101" t="str">
            <v>Pre 1980</v>
          </cell>
          <cell r="GN101">
            <v>0</v>
          </cell>
          <cell r="GQ101">
            <v>6610583.6278200001</v>
          </cell>
          <cell r="GR101">
            <v>1071475.8315600001</v>
          </cell>
        </row>
        <row r="102">
          <cell r="GI102">
            <v>3</v>
          </cell>
          <cell r="GJ102">
            <v>1</v>
          </cell>
          <cell r="GK102" t="str">
            <v>OR</v>
          </cell>
          <cell r="GL102">
            <v>2128.9459999999999</v>
          </cell>
          <cell r="GM102" t="str">
            <v>1980-1992</v>
          </cell>
          <cell r="GN102">
            <v>0</v>
          </cell>
          <cell r="GQ102">
            <v>11080716.85134</v>
          </cell>
          <cell r="GR102">
            <v>1244986.3313399998</v>
          </cell>
        </row>
        <row r="103">
          <cell r="GI103">
            <v>1</v>
          </cell>
          <cell r="GJ103">
            <v>1</v>
          </cell>
          <cell r="GK103" t="str">
            <v>WA</v>
          </cell>
          <cell r="GL103">
            <v>3065.65</v>
          </cell>
          <cell r="GM103" t="str">
            <v>1993-2006</v>
          </cell>
          <cell r="GN103">
            <v>-1</v>
          </cell>
          <cell r="GQ103">
            <v>15623226.843</v>
          </cell>
          <cell r="GR103">
            <v>216128.38631300002</v>
          </cell>
        </row>
        <row r="104">
          <cell r="GI104">
            <v>2</v>
          </cell>
          <cell r="GJ104">
            <v>1</v>
          </cell>
          <cell r="GK104" t="str">
            <v>OR</v>
          </cell>
          <cell r="GL104">
            <v>2128.9459999999999</v>
          </cell>
          <cell r="GM104" t="str">
            <v>1980-1992</v>
          </cell>
          <cell r="GN104">
            <v>-1</v>
          </cell>
          <cell r="GQ104">
            <v>14014574.75502</v>
          </cell>
          <cell r="GR104">
            <v>434304.984</v>
          </cell>
        </row>
        <row r="105">
          <cell r="GI105">
            <v>1</v>
          </cell>
          <cell r="GJ105">
            <v>2</v>
          </cell>
          <cell r="GK105" t="str">
            <v>OR</v>
          </cell>
          <cell r="GL105">
            <v>2319.0770000000002</v>
          </cell>
          <cell r="GM105" t="str">
            <v>Pre 1980</v>
          </cell>
          <cell r="GN105">
            <v>-1</v>
          </cell>
          <cell r="GQ105">
            <v>10626196.340160001</v>
          </cell>
          <cell r="GR105">
            <v>636725.78112000006</v>
          </cell>
        </row>
        <row r="106">
          <cell r="GI106">
            <v>1</v>
          </cell>
          <cell r="GJ106">
            <v>2</v>
          </cell>
          <cell r="GK106" t="str">
            <v>OR</v>
          </cell>
          <cell r="GL106">
            <v>2319.0770000000002</v>
          </cell>
          <cell r="GM106" t="str">
            <v>1993-2006</v>
          </cell>
          <cell r="GN106">
            <v>-1</v>
          </cell>
          <cell r="GQ106">
            <v>9709024.5774300005</v>
          </cell>
          <cell r="GR106">
            <v>851008.49592000002</v>
          </cell>
        </row>
        <row r="107">
          <cell r="GI107">
            <v>1</v>
          </cell>
          <cell r="GJ107">
            <v>2</v>
          </cell>
          <cell r="GK107" t="str">
            <v>OR</v>
          </cell>
          <cell r="GL107">
            <v>2319.0770000000002</v>
          </cell>
          <cell r="GM107" t="str">
            <v>Pre 1980</v>
          </cell>
          <cell r="GN107">
            <v>-1</v>
          </cell>
          <cell r="GQ107">
            <v>11139987.849510001</v>
          </cell>
          <cell r="GR107">
            <v>684034.95192000002</v>
          </cell>
        </row>
        <row r="108">
          <cell r="GI108">
            <v>3</v>
          </cell>
          <cell r="GJ108">
            <v>2</v>
          </cell>
          <cell r="GK108" t="str">
            <v>MT</v>
          </cell>
          <cell r="GL108">
            <v>868.42899999999997</v>
          </cell>
          <cell r="GM108" t="str">
            <v>Pre 1980</v>
          </cell>
          <cell r="GN108">
            <v>0</v>
          </cell>
          <cell r="GQ108">
            <v>6884470.8975</v>
          </cell>
          <cell r="GR108">
            <v>109969.16426999999</v>
          </cell>
        </row>
        <row r="109">
          <cell r="GI109">
            <v>2</v>
          </cell>
          <cell r="GJ109">
            <v>1</v>
          </cell>
          <cell r="GK109" t="str">
            <v>OR</v>
          </cell>
          <cell r="GL109">
            <v>2128.9459999999999</v>
          </cell>
          <cell r="GM109" t="str">
            <v>1993-2006</v>
          </cell>
          <cell r="GN109">
            <v>-1</v>
          </cell>
          <cell r="GQ109">
            <v>14014574.75502</v>
          </cell>
          <cell r="GR109">
            <v>434304.984</v>
          </cell>
        </row>
        <row r="110">
          <cell r="GI110">
            <v>1</v>
          </cell>
          <cell r="GJ110">
            <v>2</v>
          </cell>
          <cell r="GK110" t="str">
            <v>OR</v>
          </cell>
          <cell r="GL110">
            <v>2319.0770000000002</v>
          </cell>
          <cell r="GM110" t="str">
            <v>1993-2006</v>
          </cell>
          <cell r="GN110">
            <v>0</v>
          </cell>
          <cell r="GQ110">
            <v>11139987.849510001</v>
          </cell>
          <cell r="GR110">
            <v>684034.95192000002</v>
          </cell>
        </row>
        <row r="111">
          <cell r="GI111">
            <v>3</v>
          </cell>
          <cell r="GJ111">
            <v>1</v>
          </cell>
          <cell r="GK111" t="str">
            <v>ID</v>
          </cell>
          <cell r="GL111">
            <v>1211.2819999999999</v>
          </cell>
          <cell r="GM111" t="str">
            <v>1993-2006</v>
          </cell>
          <cell r="GN111">
            <v>-1</v>
          </cell>
          <cell r="GQ111">
            <v>9415294.9859999996</v>
          </cell>
          <cell r="GR111">
            <v>296340.14130000002</v>
          </cell>
        </row>
        <row r="112">
          <cell r="GI112">
            <v>3</v>
          </cell>
          <cell r="GJ112">
            <v>2</v>
          </cell>
          <cell r="GK112" t="str">
            <v>MT</v>
          </cell>
          <cell r="GL112">
            <v>868.42899999999997</v>
          </cell>
          <cell r="GN112">
            <v>0</v>
          </cell>
          <cell r="GQ112">
            <v>6359245.0382999992</v>
          </cell>
          <cell r="GR112">
            <v>233537.92668</v>
          </cell>
        </row>
        <row r="113">
          <cell r="GI113">
            <v>2</v>
          </cell>
          <cell r="GJ113">
            <v>1</v>
          </cell>
          <cell r="GK113" t="str">
            <v>OR</v>
          </cell>
          <cell r="GL113">
            <v>2128.9459999999999</v>
          </cell>
          <cell r="GM113" t="str">
            <v>1980-1992</v>
          </cell>
          <cell r="GN113">
            <v>-1</v>
          </cell>
          <cell r="GQ113">
            <v>14014574.75502</v>
          </cell>
          <cell r="GR113">
            <v>434304.984</v>
          </cell>
        </row>
        <row r="114">
          <cell r="GI114">
            <v>1</v>
          </cell>
          <cell r="GJ114">
            <v>3</v>
          </cell>
          <cell r="GK114" t="str">
            <v>WA</v>
          </cell>
          <cell r="GL114">
            <v>2914.5650000000001</v>
          </cell>
          <cell r="GM114" t="str">
            <v>1993-2006</v>
          </cell>
          <cell r="GN114">
            <v>-1</v>
          </cell>
          <cell r="GQ114">
            <v>14104192.09365</v>
          </cell>
          <cell r="GR114">
            <v>2433108.00765</v>
          </cell>
        </row>
        <row r="115">
          <cell r="GI115">
            <v>3</v>
          </cell>
          <cell r="GJ115">
            <v>1</v>
          </cell>
          <cell r="GK115" t="str">
            <v>ID</v>
          </cell>
          <cell r="GL115">
            <v>1211.2819999999999</v>
          </cell>
          <cell r="GM115" t="str">
            <v>1980-1992</v>
          </cell>
          <cell r="GN115">
            <v>-1</v>
          </cell>
          <cell r="GQ115">
            <v>9061249.3702199999</v>
          </cell>
          <cell r="GR115">
            <v>373014.29189999995</v>
          </cell>
        </row>
        <row r="116">
          <cell r="GI116">
            <v>3</v>
          </cell>
          <cell r="GJ116">
            <v>1</v>
          </cell>
          <cell r="GK116" t="str">
            <v>MT</v>
          </cell>
          <cell r="GL116">
            <v>868.42899999999997</v>
          </cell>
          <cell r="GM116" t="str">
            <v>Pre 1980</v>
          </cell>
          <cell r="GN116">
            <v>0</v>
          </cell>
          <cell r="GQ116">
            <v>6821475.0578399999</v>
          </cell>
          <cell r="GR116">
            <v>297940.62131999998</v>
          </cell>
        </row>
        <row r="117">
          <cell r="GI117">
            <v>3</v>
          </cell>
          <cell r="GJ117">
            <v>1</v>
          </cell>
          <cell r="GK117" t="str">
            <v>ID</v>
          </cell>
          <cell r="GL117">
            <v>1211.2819999999999</v>
          </cell>
          <cell r="GM117" t="str">
            <v>1980-1992</v>
          </cell>
          <cell r="GN117">
            <v>0</v>
          </cell>
          <cell r="GQ117">
            <v>9415294.9859999996</v>
          </cell>
          <cell r="GR117">
            <v>296340.14130000002</v>
          </cell>
        </row>
        <row r="118">
          <cell r="GI118">
            <v>1</v>
          </cell>
          <cell r="GJ118">
            <v>1</v>
          </cell>
          <cell r="GK118" t="str">
            <v>OR</v>
          </cell>
          <cell r="GL118">
            <v>2319.0770000000002</v>
          </cell>
          <cell r="GM118" t="str">
            <v>1993-2006</v>
          </cell>
          <cell r="GN118">
            <v>-1</v>
          </cell>
          <cell r="GQ118">
            <v>10857802.560150001</v>
          </cell>
          <cell r="GR118">
            <v>265557.50727000006</v>
          </cell>
        </row>
        <row r="119">
          <cell r="GI119">
            <v>1</v>
          </cell>
          <cell r="GJ119">
            <v>1</v>
          </cell>
          <cell r="GK119" t="str">
            <v>OR</v>
          </cell>
          <cell r="GL119">
            <v>2319.0770000000002</v>
          </cell>
          <cell r="GM119" t="str">
            <v>1980-1992</v>
          </cell>
          <cell r="GN119">
            <v>0</v>
          </cell>
          <cell r="GQ119">
            <v>11139987.849510001</v>
          </cell>
          <cell r="GR119">
            <v>684034.95192000002</v>
          </cell>
        </row>
        <row r="120">
          <cell r="GI120">
            <v>1</v>
          </cell>
          <cell r="GJ120">
            <v>3</v>
          </cell>
          <cell r="GK120" t="str">
            <v>WA</v>
          </cell>
          <cell r="GL120">
            <v>2914.5650000000001</v>
          </cell>
          <cell r="GM120" t="str">
            <v>1980-1992</v>
          </cell>
          <cell r="GN120">
            <v>-1</v>
          </cell>
          <cell r="GQ120">
            <v>17607353.4954</v>
          </cell>
          <cell r="GR120">
            <v>1252971.4934999999</v>
          </cell>
        </row>
        <row r="121">
          <cell r="GI121">
            <v>1</v>
          </cell>
          <cell r="GJ121">
            <v>2</v>
          </cell>
          <cell r="GK121" t="str">
            <v>WA</v>
          </cell>
          <cell r="GL121">
            <v>3065.65</v>
          </cell>
          <cell r="GM121" t="str">
            <v>Pre 1980</v>
          </cell>
          <cell r="GN121">
            <v>0</v>
          </cell>
          <cell r="GQ121">
            <v>16344819.540000001</v>
          </cell>
          <cell r="GR121">
            <v>360520.44</v>
          </cell>
        </row>
        <row r="122">
          <cell r="GI122">
            <v>1</v>
          </cell>
          <cell r="GJ122">
            <v>3</v>
          </cell>
          <cell r="GK122" t="str">
            <v>ID</v>
          </cell>
          <cell r="GL122">
            <v>1211.2819999999999</v>
          </cell>
          <cell r="GM122" t="str">
            <v>1980-1992</v>
          </cell>
          <cell r="GN122">
            <v>-1</v>
          </cell>
          <cell r="GQ122">
            <v>6535762.7386799995</v>
          </cell>
          <cell r="GR122">
            <v>915656.51508000004</v>
          </cell>
        </row>
        <row r="123">
          <cell r="GI123">
            <v>2</v>
          </cell>
          <cell r="GJ123">
            <v>2</v>
          </cell>
          <cell r="GK123" t="str">
            <v>ID</v>
          </cell>
          <cell r="GL123">
            <v>1211.2819999999999</v>
          </cell>
          <cell r="GM123" t="str">
            <v>Pre 1980</v>
          </cell>
          <cell r="GN123">
            <v>-1</v>
          </cell>
          <cell r="GQ123">
            <v>8353957.5847799992</v>
          </cell>
          <cell r="GR123">
            <v>415094.22858</v>
          </cell>
        </row>
        <row r="124">
          <cell r="GI124">
            <v>3</v>
          </cell>
          <cell r="GJ124">
            <v>1</v>
          </cell>
          <cell r="GK124" t="str">
            <v>MT</v>
          </cell>
          <cell r="GL124">
            <v>868.42899999999997</v>
          </cell>
          <cell r="GM124" t="str">
            <v>Pre 1980</v>
          </cell>
          <cell r="GN124">
            <v>-1</v>
          </cell>
          <cell r="GQ124">
            <v>7893394.34112</v>
          </cell>
          <cell r="GR124">
            <v>87042.63867</v>
          </cell>
        </row>
        <row r="125">
          <cell r="GI125">
            <v>2</v>
          </cell>
          <cell r="GJ125">
            <v>2</v>
          </cell>
          <cell r="GK125" t="str">
            <v>MT</v>
          </cell>
          <cell r="GL125">
            <v>868.42899999999997</v>
          </cell>
          <cell r="GM125" t="str">
            <v>Pre 1980</v>
          </cell>
          <cell r="GN125">
            <v>0</v>
          </cell>
          <cell r="GQ125">
            <v>6174478.0842599999</v>
          </cell>
          <cell r="GR125">
            <v>321231.88709999999</v>
          </cell>
        </row>
        <row r="126">
          <cell r="GI126">
            <v>2</v>
          </cell>
          <cell r="GJ126">
            <v>2</v>
          </cell>
          <cell r="GK126" t="str">
            <v>ID</v>
          </cell>
          <cell r="GL126">
            <v>1211.2819999999999</v>
          </cell>
          <cell r="GM126" t="str">
            <v>Pre 1980</v>
          </cell>
          <cell r="GN126">
            <v>0</v>
          </cell>
          <cell r="GQ126">
            <v>6610583.6278200001</v>
          </cell>
          <cell r="GR126">
            <v>1071475.8315600001</v>
          </cell>
        </row>
        <row r="127">
          <cell r="GI127">
            <v>3</v>
          </cell>
          <cell r="GJ127">
            <v>3</v>
          </cell>
          <cell r="GK127" t="str">
            <v>MT</v>
          </cell>
          <cell r="GL127">
            <v>868.42899999999997</v>
          </cell>
          <cell r="GM127" t="str">
            <v>Post 2006</v>
          </cell>
          <cell r="GN127">
            <v>-1</v>
          </cell>
          <cell r="GQ127">
            <v>6821475.0578399999</v>
          </cell>
          <cell r="GR127">
            <v>297940.62131999998</v>
          </cell>
        </row>
        <row r="128">
          <cell r="GI128">
            <v>3</v>
          </cell>
          <cell r="GJ128">
            <v>1</v>
          </cell>
          <cell r="GK128" t="str">
            <v>ID</v>
          </cell>
          <cell r="GL128">
            <v>1211.2819999999999</v>
          </cell>
          <cell r="GM128" t="str">
            <v>Pre 1980</v>
          </cell>
          <cell r="GN128">
            <v>0</v>
          </cell>
          <cell r="GQ128">
            <v>8353957.5847799992</v>
          </cell>
          <cell r="GR128">
            <v>415094.22858</v>
          </cell>
        </row>
        <row r="129">
          <cell r="GI129">
            <v>1</v>
          </cell>
          <cell r="GJ129">
            <v>2</v>
          </cell>
          <cell r="GK129" t="str">
            <v>WA</v>
          </cell>
          <cell r="GL129">
            <v>3065.65</v>
          </cell>
          <cell r="GM129" t="str">
            <v>1993-2006</v>
          </cell>
          <cell r="GN129">
            <v>-1</v>
          </cell>
          <cell r="GQ129">
            <v>16344819.540000001</v>
          </cell>
          <cell r="GR129">
            <v>360520.44</v>
          </cell>
        </row>
        <row r="130">
          <cell r="GI130">
            <v>1</v>
          </cell>
          <cell r="GJ130">
            <v>2</v>
          </cell>
          <cell r="GK130" t="str">
            <v>OR</v>
          </cell>
          <cell r="GL130">
            <v>2319.0770000000002</v>
          </cell>
          <cell r="GM130" t="str">
            <v>1980-1992</v>
          </cell>
          <cell r="GN130">
            <v>-1</v>
          </cell>
          <cell r="GQ130">
            <v>10626196.340160001</v>
          </cell>
          <cell r="GR130">
            <v>636725.78112000006</v>
          </cell>
        </row>
        <row r="131">
          <cell r="GI131">
            <v>2</v>
          </cell>
          <cell r="GJ131">
            <v>1</v>
          </cell>
          <cell r="GK131" t="str">
            <v>OR</v>
          </cell>
          <cell r="GL131">
            <v>2128.9459999999999</v>
          </cell>
          <cell r="GM131" t="str">
            <v>1980-1992</v>
          </cell>
          <cell r="GN131">
            <v>0</v>
          </cell>
          <cell r="GQ131">
            <v>14014574.75502</v>
          </cell>
          <cell r="GR131">
            <v>434304.984</v>
          </cell>
        </row>
        <row r="132">
          <cell r="GI132">
            <v>1</v>
          </cell>
          <cell r="GJ132">
            <v>1</v>
          </cell>
          <cell r="GK132" t="str">
            <v>WA</v>
          </cell>
          <cell r="GL132">
            <v>3065.65</v>
          </cell>
          <cell r="GM132" t="str">
            <v>1980-1992</v>
          </cell>
          <cell r="GN132">
            <v>-1</v>
          </cell>
          <cell r="GQ132">
            <v>16900131.381000001</v>
          </cell>
          <cell r="GR132">
            <v>919.70450351500006</v>
          </cell>
        </row>
        <row r="133">
          <cell r="GI133">
            <v>1</v>
          </cell>
          <cell r="GJ133">
            <v>1</v>
          </cell>
          <cell r="GK133" t="str">
            <v>WA</v>
          </cell>
          <cell r="GL133">
            <v>3065.65</v>
          </cell>
          <cell r="GM133" t="str">
            <v>1993-2006</v>
          </cell>
          <cell r="GN133">
            <v>-1</v>
          </cell>
          <cell r="GQ133">
            <v>16900131.381000001</v>
          </cell>
          <cell r="GR133">
            <v>919.70450351500006</v>
          </cell>
        </row>
        <row r="134">
          <cell r="GI134">
            <v>2</v>
          </cell>
          <cell r="GJ134">
            <v>3</v>
          </cell>
          <cell r="GK134" t="str">
            <v>ID</v>
          </cell>
          <cell r="GL134">
            <v>1211.2819999999999</v>
          </cell>
          <cell r="GM134" t="str">
            <v>1980-1992</v>
          </cell>
          <cell r="GN134">
            <v>-1</v>
          </cell>
          <cell r="GQ134">
            <v>8599387.5436199997</v>
          </cell>
          <cell r="GR134">
            <v>476288.19521999994</v>
          </cell>
        </row>
        <row r="135">
          <cell r="GI135">
            <v>2</v>
          </cell>
          <cell r="GJ135">
            <v>3</v>
          </cell>
          <cell r="GK135" t="str">
            <v>WA</v>
          </cell>
          <cell r="GL135">
            <v>2914.5650000000001</v>
          </cell>
          <cell r="GM135" t="str">
            <v>1980-1992</v>
          </cell>
          <cell r="GN135">
            <v>-1</v>
          </cell>
          <cell r="GQ135">
            <v>18071119.078200001</v>
          </cell>
          <cell r="GR135">
            <v>1443933.7923000001</v>
          </cell>
        </row>
        <row r="136">
          <cell r="GI136">
            <v>1</v>
          </cell>
          <cell r="GJ136">
            <v>3</v>
          </cell>
          <cell r="GK136" t="str">
            <v>OR</v>
          </cell>
          <cell r="GL136">
            <v>2319.0770000000002</v>
          </cell>
          <cell r="GM136" t="str">
            <v>Pre 1980</v>
          </cell>
          <cell r="GN136">
            <v>-1</v>
          </cell>
          <cell r="GQ136">
            <v>10505349.237690002</v>
          </cell>
          <cell r="GR136">
            <v>1394368.2370200001</v>
          </cell>
        </row>
        <row r="137">
          <cell r="GI137">
            <v>1</v>
          </cell>
          <cell r="GJ137">
            <v>1</v>
          </cell>
          <cell r="GK137" t="str">
            <v>OR</v>
          </cell>
          <cell r="GL137">
            <v>2319.0770000000002</v>
          </cell>
          <cell r="GM137" t="str">
            <v>Pre 1980</v>
          </cell>
          <cell r="GN137">
            <v>-1</v>
          </cell>
          <cell r="GQ137">
            <v>10626196.340160001</v>
          </cell>
          <cell r="GR137">
            <v>636725.78112000006</v>
          </cell>
        </row>
        <row r="138">
          <cell r="GI138">
            <v>1</v>
          </cell>
          <cell r="GJ138">
            <v>1</v>
          </cell>
          <cell r="GK138" t="str">
            <v>WA</v>
          </cell>
          <cell r="GL138">
            <v>2128.8850000000002</v>
          </cell>
          <cell r="GM138" t="str">
            <v>1993-2006</v>
          </cell>
          <cell r="GN138">
            <v>-1</v>
          </cell>
          <cell r="GQ138">
            <v>11735989.494900001</v>
          </cell>
          <cell r="GR138">
            <v>638.67209954350017</v>
          </cell>
        </row>
        <row r="139">
          <cell r="GI139">
            <v>1</v>
          </cell>
          <cell r="GJ139">
            <v>1</v>
          </cell>
          <cell r="GK139" t="str">
            <v>WA</v>
          </cell>
          <cell r="GL139">
            <v>3065.65</v>
          </cell>
          <cell r="GM139" t="str">
            <v>1993-2006</v>
          </cell>
          <cell r="GN139">
            <v>-1</v>
          </cell>
          <cell r="GQ139">
            <v>13391678.895000001</v>
          </cell>
          <cell r="GR139">
            <v>519903.58350000001</v>
          </cell>
        </row>
        <row r="140">
          <cell r="GI140">
            <v>1</v>
          </cell>
          <cell r="GJ140">
            <v>2</v>
          </cell>
          <cell r="GK140" t="str">
            <v>WA</v>
          </cell>
          <cell r="GL140">
            <v>3065.65</v>
          </cell>
          <cell r="GN140">
            <v>0</v>
          </cell>
          <cell r="GQ140">
            <v>16344819.540000001</v>
          </cell>
          <cell r="GR140">
            <v>360520.44</v>
          </cell>
        </row>
        <row r="141">
          <cell r="GI141">
            <v>1</v>
          </cell>
          <cell r="GJ141">
            <v>3</v>
          </cell>
          <cell r="GK141" t="str">
            <v>ID</v>
          </cell>
          <cell r="GL141">
            <v>1211.2819999999999</v>
          </cell>
          <cell r="GM141" t="str">
            <v>Pre 1980</v>
          </cell>
          <cell r="GN141">
            <v>0</v>
          </cell>
          <cell r="GQ141">
            <v>7036143.3328799997</v>
          </cell>
          <cell r="GR141">
            <v>763253.13496819988</v>
          </cell>
        </row>
        <row r="142">
          <cell r="GI142">
            <v>2</v>
          </cell>
          <cell r="GJ142">
            <v>2</v>
          </cell>
          <cell r="GK142" t="str">
            <v>WA</v>
          </cell>
          <cell r="GL142">
            <v>2914.5650000000001</v>
          </cell>
          <cell r="GM142" t="str">
            <v>1993-2006</v>
          </cell>
          <cell r="GN142">
            <v>-1</v>
          </cell>
          <cell r="GQ142">
            <v>16251818.459549999</v>
          </cell>
          <cell r="GR142">
            <v>2571695.5734000001</v>
          </cell>
        </row>
        <row r="143">
          <cell r="GI143">
            <v>1</v>
          </cell>
          <cell r="GJ143">
            <v>3</v>
          </cell>
          <cell r="GK143" t="str">
            <v>OR</v>
          </cell>
          <cell r="GL143">
            <v>2319.0770000000002</v>
          </cell>
          <cell r="GM143" t="str">
            <v>Pre 1980</v>
          </cell>
          <cell r="GN143">
            <v>-1</v>
          </cell>
          <cell r="GQ143">
            <v>10505349.237690002</v>
          </cell>
          <cell r="GR143">
            <v>1394368.2370200001</v>
          </cell>
        </row>
        <row r="144">
          <cell r="GI144">
            <v>1</v>
          </cell>
          <cell r="GJ144">
            <v>1</v>
          </cell>
          <cell r="GK144" t="str">
            <v>WA</v>
          </cell>
          <cell r="GL144">
            <v>3065.65</v>
          </cell>
          <cell r="GM144" t="str">
            <v>Pre 1980</v>
          </cell>
          <cell r="GN144">
            <v>0</v>
          </cell>
          <cell r="GQ144">
            <v>17673043.059</v>
          </cell>
          <cell r="GR144">
            <v>69437.00315650001</v>
          </cell>
        </row>
        <row r="145">
          <cell r="GI145">
            <v>1</v>
          </cell>
          <cell r="GJ145">
            <v>1</v>
          </cell>
          <cell r="GK145" t="str">
            <v>WA</v>
          </cell>
          <cell r="GL145">
            <v>3065.65</v>
          </cell>
          <cell r="GM145" t="str">
            <v>1980-1992</v>
          </cell>
          <cell r="GN145">
            <v>-1</v>
          </cell>
          <cell r="GQ145">
            <v>17386466.096999999</v>
          </cell>
          <cell r="GR145">
            <v>430969.07700000005</v>
          </cell>
        </row>
        <row r="146">
          <cell r="GI146">
            <v>2</v>
          </cell>
          <cell r="GJ146">
            <v>3</v>
          </cell>
          <cell r="GK146" t="str">
            <v>ID</v>
          </cell>
          <cell r="GL146">
            <v>1211.2819999999999</v>
          </cell>
          <cell r="GM146" t="str">
            <v>Pre 1980</v>
          </cell>
          <cell r="GN146">
            <v>0</v>
          </cell>
          <cell r="GQ146">
            <v>8599387.5436199997</v>
          </cell>
          <cell r="GR146">
            <v>476288.19521999994</v>
          </cell>
        </row>
        <row r="147">
          <cell r="GI147">
            <v>2</v>
          </cell>
          <cell r="GJ147">
            <v>2</v>
          </cell>
          <cell r="GK147" t="str">
            <v>MT</v>
          </cell>
          <cell r="GL147">
            <v>868.42899999999997</v>
          </cell>
          <cell r="GM147" t="str">
            <v>Pre 1980</v>
          </cell>
          <cell r="GN147">
            <v>0</v>
          </cell>
          <cell r="GQ147">
            <v>6174478.0842599999</v>
          </cell>
          <cell r="GR147">
            <v>321231.88709999999</v>
          </cell>
        </row>
        <row r="148">
          <cell r="GI148">
            <v>2</v>
          </cell>
          <cell r="GJ148">
            <v>3</v>
          </cell>
          <cell r="GK148" t="str">
            <v>ID</v>
          </cell>
          <cell r="GL148">
            <v>1211.2819999999999</v>
          </cell>
          <cell r="GM148" t="str">
            <v>Pre 1980</v>
          </cell>
          <cell r="GN148">
            <v>0</v>
          </cell>
          <cell r="GQ148">
            <v>8599387.5436199997</v>
          </cell>
          <cell r="GR148">
            <v>476288.19521999994</v>
          </cell>
        </row>
        <row r="149">
          <cell r="GI149">
            <v>1</v>
          </cell>
          <cell r="GJ149">
            <v>1</v>
          </cell>
          <cell r="GK149" t="str">
            <v>WA</v>
          </cell>
          <cell r="GL149">
            <v>3065.65</v>
          </cell>
          <cell r="GM149" t="str">
            <v>Pre 1980</v>
          </cell>
          <cell r="GN149">
            <v>-1</v>
          </cell>
          <cell r="GQ149">
            <v>16900131.381000001</v>
          </cell>
          <cell r="GR149">
            <v>919.70450351500006</v>
          </cell>
        </row>
        <row r="150">
          <cell r="GI150">
            <v>2</v>
          </cell>
          <cell r="GJ150">
            <v>1</v>
          </cell>
          <cell r="GK150" t="str">
            <v>MT</v>
          </cell>
          <cell r="GL150">
            <v>868.42899999999997</v>
          </cell>
          <cell r="GM150" t="str">
            <v>Pre 1980</v>
          </cell>
          <cell r="GN150">
            <v>0</v>
          </cell>
          <cell r="GQ150">
            <v>6884470.8975</v>
          </cell>
          <cell r="GR150">
            <v>109969.16426999999</v>
          </cell>
        </row>
        <row r="151">
          <cell r="GI151">
            <v>1</v>
          </cell>
          <cell r="GJ151">
            <v>1</v>
          </cell>
          <cell r="GK151" t="str">
            <v>WA</v>
          </cell>
          <cell r="GL151">
            <v>3065.65</v>
          </cell>
          <cell r="GM151" t="str">
            <v>1980-1992</v>
          </cell>
          <cell r="GN151">
            <v>-1</v>
          </cell>
          <cell r="GQ151">
            <v>16900131.381000001</v>
          </cell>
          <cell r="GR151">
            <v>919.70450351500006</v>
          </cell>
        </row>
        <row r="152">
          <cell r="GI152">
            <v>1</v>
          </cell>
          <cell r="GJ152">
            <v>1</v>
          </cell>
          <cell r="GK152" t="str">
            <v>WA</v>
          </cell>
          <cell r="GL152">
            <v>2128.8850000000002</v>
          </cell>
          <cell r="GM152" t="str">
            <v>1980-1992</v>
          </cell>
          <cell r="GN152">
            <v>-1</v>
          </cell>
          <cell r="GQ152">
            <v>11735989.494900001</v>
          </cell>
          <cell r="GR152">
            <v>638.67209954350017</v>
          </cell>
        </row>
        <row r="153">
          <cell r="GI153">
            <v>1</v>
          </cell>
          <cell r="GJ153">
            <v>1</v>
          </cell>
          <cell r="GK153" t="str">
            <v>WA</v>
          </cell>
          <cell r="GL153">
            <v>3065.65</v>
          </cell>
          <cell r="GM153" t="str">
            <v>1980-1992</v>
          </cell>
          <cell r="GN153">
            <v>-1</v>
          </cell>
          <cell r="GQ153">
            <v>17638002.679500002</v>
          </cell>
          <cell r="GR153">
            <v>2657182.7940000002</v>
          </cell>
        </row>
        <row r="154">
          <cell r="GI154">
            <v>1</v>
          </cell>
          <cell r="GJ154">
            <v>1</v>
          </cell>
          <cell r="GK154" t="str">
            <v>WA</v>
          </cell>
          <cell r="GL154">
            <v>2128.8850000000002</v>
          </cell>
          <cell r="GM154" t="str">
            <v>1980-1992</v>
          </cell>
          <cell r="GN154">
            <v>0</v>
          </cell>
          <cell r="GQ154">
            <v>10212197.478450002</v>
          </cell>
          <cell r="GR154">
            <v>452047.44090000005</v>
          </cell>
        </row>
        <row r="155">
          <cell r="GI155">
            <v>2</v>
          </cell>
          <cell r="GJ155">
            <v>3</v>
          </cell>
          <cell r="GK155" t="str">
            <v>WA</v>
          </cell>
          <cell r="GL155">
            <v>2914.5650000000001</v>
          </cell>
          <cell r="GM155" t="str">
            <v>1993-2006</v>
          </cell>
          <cell r="GN155">
            <v>-1</v>
          </cell>
          <cell r="GQ155">
            <v>19575646.676849999</v>
          </cell>
          <cell r="GR155">
            <v>993983.24760000012</v>
          </cell>
        </row>
        <row r="156">
          <cell r="GI156">
            <v>1</v>
          </cell>
          <cell r="GJ156">
            <v>2</v>
          </cell>
          <cell r="GK156" t="str">
            <v>WA</v>
          </cell>
          <cell r="GL156">
            <v>3065.65</v>
          </cell>
          <cell r="GM156" t="str">
            <v>Pre 1980</v>
          </cell>
          <cell r="GN156">
            <v>-1</v>
          </cell>
          <cell r="GQ156">
            <v>16344819.540000001</v>
          </cell>
          <cell r="GR156">
            <v>360520.44</v>
          </cell>
        </row>
        <row r="157">
          <cell r="GI157">
            <v>3</v>
          </cell>
          <cell r="GJ157">
            <v>1</v>
          </cell>
          <cell r="GK157" t="str">
            <v>MT</v>
          </cell>
          <cell r="GL157">
            <v>868.42899999999997</v>
          </cell>
          <cell r="GM157" t="str">
            <v>1993-2006</v>
          </cell>
          <cell r="GN157">
            <v>0</v>
          </cell>
          <cell r="GQ157">
            <v>7893394.34112</v>
          </cell>
          <cell r="GR157">
            <v>87042.63867</v>
          </cell>
        </row>
        <row r="158">
          <cell r="GI158">
            <v>1</v>
          </cell>
          <cell r="GJ158">
            <v>1</v>
          </cell>
          <cell r="GK158" t="str">
            <v>OR</v>
          </cell>
          <cell r="GL158">
            <v>2319.0770000000002</v>
          </cell>
          <cell r="GM158" t="str">
            <v>Pre 1980</v>
          </cell>
          <cell r="GN158">
            <v>-1</v>
          </cell>
          <cell r="GQ158">
            <v>10626196.340160001</v>
          </cell>
          <cell r="GR158">
            <v>636725.78112000006</v>
          </cell>
        </row>
        <row r="159">
          <cell r="GI159">
            <v>3</v>
          </cell>
          <cell r="GJ159">
            <v>3</v>
          </cell>
          <cell r="GK159" t="str">
            <v>MT</v>
          </cell>
          <cell r="GL159">
            <v>868.42899999999997</v>
          </cell>
          <cell r="GM159" t="str">
            <v>1993-2006</v>
          </cell>
          <cell r="GN159">
            <v>0</v>
          </cell>
          <cell r="GQ159">
            <v>6821475.0578399999</v>
          </cell>
          <cell r="GR159">
            <v>297940.62131999998</v>
          </cell>
        </row>
        <row r="160">
          <cell r="GI160">
            <v>2</v>
          </cell>
          <cell r="GJ160">
            <v>3</v>
          </cell>
          <cell r="GK160" t="str">
            <v>ID</v>
          </cell>
          <cell r="GL160">
            <v>1211.2819999999999</v>
          </cell>
          <cell r="GM160" t="str">
            <v>1980-1992</v>
          </cell>
          <cell r="GN160">
            <v>-1</v>
          </cell>
          <cell r="GQ160">
            <v>8599387.5436199997</v>
          </cell>
          <cell r="GR160">
            <v>476288.19521999994</v>
          </cell>
        </row>
        <row r="161">
          <cell r="GI161">
            <v>1</v>
          </cell>
          <cell r="GJ161">
            <v>1</v>
          </cell>
          <cell r="GK161" t="str">
            <v>WA</v>
          </cell>
          <cell r="GL161">
            <v>3065.65</v>
          </cell>
          <cell r="GM161" t="str">
            <v>1993-2006</v>
          </cell>
          <cell r="GN161">
            <v>-1</v>
          </cell>
          <cell r="GQ161">
            <v>15623226.843</v>
          </cell>
          <cell r="GR161">
            <v>216128.38631300002</v>
          </cell>
        </row>
        <row r="162">
          <cell r="GI162">
            <v>3</v>
          </cell>
          <cell r="GJ162">
            <v>1</v>
          </cell>
          <cell r="GK162" t="str">
            <v>MT</v>
          </cell>
          <cell r="GL162">
            <v>868.42899999999997</v>
          </cell>
          <cell r="GM162" t="str">
            <v>Pre 1980</v>
          </cell>
          <cell r="GN162">
            <v>0</v>
          </cell>
          <cell r="GQ162">
            <v>6589161.6160499994</v>
          </cell>
          <cell r="GR162">
            <v>276811.74374999997</v>
          </cell>
        </row>
        <row r="163">
          <cell r="GI163">
            <v>1</v>
          </cell>
          <cell r="GJ163">
            <v>1</v>
          </cell>
          <cell r="GK163" t="str">
            <v>WA</v>
          </cell>
          <cell r="GL163">
            <v>2128.8850000000002</v>
          </cell>
          <cell r="GM163" t="str">
            <v>1993-2006</v>
          </cell>
          <cell r="GN163">
            <v>-1</v>
          </cell>
          <cell r="GQ163">
            <v>11735989.494900001</v>
          </cell>
          <cell r="GR163">
            <v>638.67209954350017</v>
          </cell>
        </row>
        <row r="164">
          <cell r="GI164">
            <v>1</v>
          </cell>
          <cell r="GJ164">
            <v>1</v>
          </cell>
          <cell r="GK164" t="str">
            <v>WA</v>
          </cell>
          <cell r="GL164">
            <v>2128.8850000000002</v>
          </cell>
          <cell r="GM164" t="str">
            <v>1980-1992</v>
          </cell>
          <cell r="GN164">
            <v>-1</v>
          </cell>
          <cell r="GQ164">
            <v>9967333.1257500015</v>
          </cell>
          <cell r="GR164">
            <v>243778.62135000003</v>
          </cell>
        </row>
        <row r="165">
          <cell r="GI165">
            <v>2</v>
          </cell>
          <cell r="GJ165">
            <v>1</v>
          </cell>
          <cell r="GK165" t="str">
            <v>MT</v>
          </cell>
          <cell r="GL165">
            <v>868.42899999999997</v>
          </cell>
          <cell r="GM165" t="str">
            <v>Pre 1980</v>
          </cell>
          <cell r="GN165">
            <v>0</v>
          </cell>
          <cell r="GQ165">
            <v>6884470.8975</v>
          </cell>
          <cell r="GR165">
            <v>109969.16426999999</v>
          </cell>
        </row>
        <row r="166">
          <cell r="GI166">
            <v>2</v>
          </cell>
          <cell r="GJ166">
            <v>3</v>
          </cell>
          <cell r="GK166" t="str">
            <v>ID</v>
          </cell>
          <cell r="GL166">
            <v>1211.2819999999999</v>
          </cell>
          <cell r="GM166" t="str">
            <v>1993-2006</v>
          </cell>
          <cell r="GN166">
            <v>0</v>
          </cell>
          <cell r="GQ166">
            <v>7407449.7171599995</v>
          </cell>
          <cell r="GR166">
            <v>1007556.4804199999</v>
          </cell>
        </row>
        <row r="167">
          <cell r="GI167">
            <v>3</v>
          </cell>
          <cell r="GJ167">
            <v>3</v>
          </cell>
          <cell r="GK167" t="str">
            <v>MT</v>
          </cell>
          <cell r="GL167">
            <v>868.42899999999997</v>
          </cell>
          <cell r="GM167" t="str">
            <v>Pre 1980</v>
          </cell>
          <cell r="GN167">
            <v>0</v>
          </cell>
          <cell r="GQ167">
            <v>6821475.0578399999</v>
          </cell>
          <cell r="GR167">
            <v>297940.62131999998</v>
          </cell>
        </row>
        <row r="168">
          <cell r="GI168">
            <v>1</v>
          </cell>
          <cell r="GJ168">
            <v>2</v>
          </cell>
          <cell r="GK168" t="str">
            <v>OR</v>
          </cell>
          <cell r="GL168">
            <v>2319.0770000000002</v>
          </cell>
          <cell r="GM168" t="str">
            <v>1993-2006</v>
          </cell>
          <cell r="GN168">
            <v>-1</v>
          </cell>
          <cell r="GQ168">
            <v>10015281.886050001</v>
          </cell>
          <cell r="GR168">
            <v>853165.23753000004</v>
          </cell>
        </row>
        <row r="169">
          <cell r="GI169">
            <v>2</v>
          </cell>
          <cell r="GJ169">
            <v>1</v>
          </cell>
          <cell r="GK169" t="str">
            <v>ID</v>
          </cell>
          <cell r="GL169">
            <v>1211.2819999999999</v>
          </cell>
          <cell r="GM169" t="str">
            <v>Pre 1980</v>
          </cell>
          <cell r="GN169">
            <v>0</v>
          </cell>
          <cell r="GQ169">
            <v>6610583.6278200001</v>
          </cell>
          <cell r="GR169">
            <v>1071475.8315600001</v>
          </cell>
        </row>
        <row r="170">
          <cell r="GI170">
            <v>3</v>
          </cell>
          <cell r="GJ170">
            <v>2</v>
          </cell>
          <cell r="GK170" t="str">
            <v>MT</v>
          </cell>
          <cell r="GL170">
            <v>868.42899999999997</v>
          </cell>
          <cell r="GM170" t="str">
            <v>1980-1992</v>
          </cell>
          <cell r="GN170">
            <v>0</v>
          </cell>
          <cell r="GQ170">
            <v>6884470.8975</v>
          </cell>
          <cell r="GR170">
            <v>109969.16426999999</v>
          </cell>
        </row>
        <row r="171">
          <cell r="GI171">
            <v>2</v>
          </cell>
          <cell r="GJ171">
            <v>2</v>
          </cell>
          <cell r="GK171" t="str">
            <v>MT</v>
          </cell>
          <cell r="GL171">
            <v>868.42899999999997</v>
          </cell>
          <cell r="GM171" t="str">
            <v>1993-2006</v>
          </cell>
          <cell r="GN171">
            <v>0</v>
          </cell>
          <cell r="GQ171">
            <v>6359245.0382999992</v>
          </cell>
          <cell r="GR171">
            <v>233537.92668</v>
          </cell>
        </row>
        <row r="172">
          <cell r="GI172">
            <v>1</v>
          </cell>
          <cell r="GJ172">
            <v>2</v>
          </cell>
          <cell r="GK172" t="str">
            <v>OR</v>
          </cell>
          <cell r="GL172">
            <v>2319.0770000000002</v>
          </cell>
          <cell r="GM172" t="str">
            <v>1993-2006</v>
          </cell>
          <cell r="GN172">
            <v>-1</v>
          </cell>
          <cell r="GQ172">
            <v>10626196.340160001</v>
          </cell>
          <cell r="GR172">
            <v>636725.78112000006</v>
          </cell>
        </row>
        <row r="173">
          <cell r="GI173">
            <v>3</v>
          </cell>
          <cell r="GJ173">
            <v>2</v>
          </cell>
          <cell r="GK173" t="str">
            <v>MT</v>
          </cell>
          <cell r="GL173">
            <v>868.42899999999997</v>
          </cell>
          <cell r="GM173" t="str">
            <v>1993-2006</v>
          </cell>
          <cell r="GN173">
            <v>0</v>
          </cell>
          <cell r="GQ173">
            <v>6884470.8975</v>
          </cell>
          <cell r="GR173">
            <v>109969.16426999999</v>
          </cell>
        </row>
        <row r="174">
          <cell r="GI174">
            <v>3</v>
          </cell>
          <cell r="GJ174">
            <v>1</v>
          </cell>
          <cell r="GK174" t="str">
            <v>MT</v>
          </cell>
          <cell r="GL174">
            <v>868.42899999999997</v>
          </cell>
          <cell r="GM174" t="str">
            <v>Pre 1980</v>
          </cell>
          <cell r="GN174">
            <v>0</v>
          </cell>
          <cell r="GQ174">
            <v>7893394.34112</v>
          </cell>
          <cell r="GR174">
            <v>87042.63867</v>
          </cell>
        </row>
        <row r="175">
          <cell r="GI175">
            <v>1</v>
          </cell>
          <cell r="GJ175">
            <v>1</v>
          </cell>
          <cell r="GK175" t="str">
            <v>OR</v>
          </cell>
          <cell r="GL175">
            <v>2128.9459999999999</v>
          </cell>
          <cell r="GM175" t="str">
            <v>1993-2006</v>
          </cell>
          <cell r="GN175">
            <v>-1</v>
          </cell>
          <cell r="GQ175">
            <v>9582811.7351999991</v>
          </cell>
          <cell r="GR175">
            <v>1872365.42808</v>
          </cell>
        </row>
        <row r="176">
          <cell r="GI176">
            <v>1</v>
          </cell>
          <cell r="GJ176">
            <v>3</v>
          </cell>
          <cell r="GK176" t="str">
            <v>OR</v>
          </cell>
          <cell r="GL176">
            <v>2319.0770000000002</v>
          </cell>
          <cell r="GM176" t="str">
            <v>Pre 1980</v>
          </cell>
          <cell r="GN176">
            <v>-1</v>
          </cell>
          <cell r="GQ176">
            <v>10494148.095780002</v>
          </cell>
          <cell r="GR176">
            <v>0</v>
          </cell>
        </row>
        <row r="177">
          <cell r="GI177">
            <v>1</v>
          </cell>
          <cell r="GJ177">
            <v>1</v>
          </cell>
          <cell r="GK177" t="str">
            <v>WA</v>
          </cell>
          <cell r="GL177">
            <v>3065.65</v>
          </cell>
          <cell r="GM177" t="str">
            <v>Pre 1980</v>
          </cell>
          <cell r="GN177">
            <v>-1</v>
          </cell>
          <cell r="GQ177">
            <v>16900131.381000001</v>
          </cell>
          <cell r="GR177">
            <v>919.70450351500006</v>
          </cell>
        </row>
        <row r="178">
          <cell r="GI178">
            <v>1</v>
          </cell>
          <cell r="GJ178">
            <v>2</v>
          </cell>
          <cell r="GK178" t="str">
            <v>OR</v>
          </cell>
          <cell r="GL178">
            <v>2319.0770000000002</v>
          </cell>
          <cell r="GM178" t="str">
            <v>Pre 1980</v>
          </cell>
          <cell r="GN178">
            <v>-1</v>
          </cell>
          <cell r="GQ178">
            <v>8804584.5474300012</v>
          </cell>
          <cell r="GR178">
            <v>935469.28026000003</v>
          </cell>
        </row>
        <row r="179">
          <cell r="GI179">
            <v>1</v>
          </cell>
          <cell r="GJ179">
            <v>3</v>
          </cell>
          <cell r="GK179" t="str">
            <v>ID</v>
          </cell>
          <cell r="GL179">
            <v>1211.2819999999999</v>
          </cell>
          <cell r="GM179" t="str">
            <v>1993-2006</v>
          </cell>
          <cell r="GN179">
            <v>-1</v>
          </cell>
          <cell r="GQ179">
            <v>7036143.3328799997</v>
          </cell>
          <cell r="GR179">
            <v>763253.13496819988</v>
          </cell>
        </row>
        <row r="180">
          <cell r="GI180">
            <v>1</v>
          </cell>
          <cell r="GJ180">
            <v>3</v>
          </cell>
          <cell r="GK180" t="str">
            <v>OR</v>
          </cell>
          <cell r="GL180">
            <v>2319.0770000000002</v>
          </cell>
          <cell r="GM180" t="str">
            <v>Pre 1980</v>
          </cell>
          <cell r="GN180">
            <v>0</v>
          </cell>
          <cell r="GQ180">
            <v>10494148.095780002</v>
          </cell>
          <cell r="GR180">
            <v>0</v>
          </cell>
        </row>
        <row r="181">
          <cell r="GI181">
            <v>1</v>
          </cell>
          <cell r="GJ181">
            <v>2</v>
          </cell>
          <cell r="GK181" t="str">
            <v>OR</v>
          </cell>
          <cell r="GL181">
            <v>2319.0770000000002</v>
          </cell>
          <cell r="GM181" t="str">
            <v>1993-2006</v>
          </cell>
          <cell r="GN181">
            <v>-1</v>
          </cell>
          <cell r="GQ181">
            <v>10494148.095780002</v>
          </cell>
          <cell r="GR181">
            <v>0</v>
          </cell>
        </row>
        <row r="182">
          <cell r="GI182">
            <v>2</v>
          </cell>
          <cell r="GJ182">
            <v>2</v>
          </cell>
          <cell r="GK182" t="str">
            <v>ID</v>
          </cell>
          <cell r="GL182">
            <v>1211.2819999999999</v>
          </cell>
          <cell r="GM182" t="str">
            <v>Pre 1980</v>
          </cell>
          <cell r="GN182">
            <v>-1</v>
          </cell>
          <cell r="GQ182">
            <v>7445823.1309200004</v>
          </cell>
          <cell r="GR182">
            <v>887421.65278819995</v>
          </cell>
        </row>
        <row r="183">
          <cell r="GI183">
            <v>1</v>
          </cell>
          <cell r="GJ183">
            <v>2</v>
          </cell>
          <cell r="GK183" t="str">
            <v>OR</v>
          </cell>
          <cell r="GL183">
            <v>2319.0770000000002</v>
          </cell>
          <cell r="GM183" t="str">
            <v>1980-1992</v>
          </cell>
          <cell r="GN183">
            <v>-1</v>
          </cell>
          <cell r="GQ183">
            <v>10626196.340160001</v>
          </cell>
          <cell r="GR183">
            <v>636725.78112000006</v>
          </cell>
        </row>
        <row r="184">
          <cell r="GI184">
            <v>2</v>
          </cell>
          <cell r="GJ184">
            <v>2</v>
          </cell>
          <cell r="GK184" t="str">
            <v>WA</v>
          </cell>
          <cell r="GL184">
            <v>2914.5650000000001</v>
          </cell>
          <cell r="GM184" t="str">
            <v>1980-1992</v>
          </cell>
          <cell r="GN184">
            <v>-1</v>
          </cell>
          <cell r="GQ184">
            <v>16251818.459549999</v>
          </cell>
          <cell r="GR184">
            <v>2571695.5734000001</v>
          </cell>
        </row>
        <row r="185">
          <cell r="GI185">
            <v>2</v>
          </cell>
          <cell r="GJ185">
            <v>2</v>
          </cell>
          <cell r="GK185" t="str">
            <v>OR</v>
          </cell>
          <cell r="GL185">
            <v>2128.9459999999999</v>
          </cell>
          <cell r="GM185" t="str">
            <v>1993-2006</v>
          </cell>
          <cell r="GN185">
            <v>0</v>
          </cell>
          <cell r="GQ185">
            <v>14014574.75502</v>
          </cell>
          <cell r="GR185">
            <v>434304.984</v>
          </cell>
        </row>
        <row r="186">
          <cell r="GI186">
            <v>1</v>
          </cell>
          <cell r="GJ186">
            <v>1</v>
          </cell>
          <cell r="GK186" t="str">
            <v>WA</v>
          </cell>
          <cell r="GL186">
            <v>3065.65</v>
          </cell>
          <cell r="GM186" t="str">
            <v>1980-1992</v>
          </cell>
          <cell r="GN186">
            <v>0</v>
          </cell>
          <cell r="GQ186">
            <v>16900131.381000001</v>
          </cell>
          <cell r="GR186">
            <v>919.70450351500006</v>
          </cell>
        </row>
        <row r="187">
          <cell r="GI187">
            <v>3</v>
          </cell>
          <cell r="GJ187">
            <v>1</v>
          </cell>
          <cell r="GK187" t="str">
            <v>MT</v>
          </cell>
          <cell r="GL187">
            <v>868.42899999999997</v>
          </cell>
          <cell r="GM187" t="str">
            <v>Pre 1980</v>
          </cell>
          <cell r="GN187">
            <v>0</v>
          </cell>
          <cell r="GQ187">
            <v>7893394.34112</v>
          </cell>
          <cell r="GR187">
            <v>87042.63867</v>
          </cell>
        </row>
        <row r="188">
          <cell r="GI188">
            <v>2</v>
          </cell>
          <cell r="GJ188">
            <v>3</v>
          </cell>
          <cell r="GK188" t="str">
            <v>WA</v>
          </cell>
          <cell r="GL188">
            <v>2914.5650000000001</v>
          </cell>
          <cell r="GM188" t="str">
            <v>Pre 1980</v>
          </cell>
          <cell r="GN188">
            <v>-1</v>
          </cell>
          <cell r="GQ188">
            <v>18071119.078200001</v>
          </cell>
          <cell r="GR188">
            <v>1443933.7923000001</v>
          </cell>
        </row>
        <row r="189">
          <cell r="GI189">
            <v>2</v>
          </cell>
          <cell r="GJ189">
            <v>1</v>
          </cell>
          <cell r="GK189" t="str">
            <v>ID</v>
          </cell>
          <cell r="GL189">
            <v>1211.2819999999999</v>
          </cell>
          <cell r="GM189" t="str">
            <v>1980-1992</v>
          </cell>
          <cell r="GN189">
            <v>0</v>
          </cell>
          <cell r="GQ189">
            <v>6610583.6278200001</v>
          </cell>
          <cell r="GR189">
            <v>1071475.8315600001</v>
          </cell>
        </row>
        <row r="190">
          <cell r="GI190">
            <v>1</v>
          </cell>
          <cell r="GJ190">
            <v>3</v>
          </cell>
          <cell r="GK190" t="str">
            <v>ID</v>
          </cell>
          <cell r="GL190">
            <v>1211.2819999999999</v>
          </cell>
          <cell r="GM190" t="str">
            <v>1980-1992</v>
          </cell>
          <cell r="GN190">
            <v>0</v>
          </cell>
          <cell r="GQ190">
            <v>6535762.7386799995</v>
          </cell>
          <cell r="GR190">
            <v>915656.51508000004</v>
          </cell>
        </row>
        <row r="191">
          <cell r="GI191">
            <v>1</v>
          </cell>
          <cell r="GJ191">
            <v>2</v>
          </cell>
          <cell r="GK191" t="str">
            <v>WA</v>
          </cell>
          <cell r="GL191">
            <v>3065.65</v>
          </cell>
          <cell r="GM191" t="str">
            <v>1980-1992</v>
          </cell>
          <cell r="GN191">
            <v>0</v>
          </cell>
          <cell r="GQ191">
            <v>16344819.540000001</v>
          </cell>
          <cell r="GR191">
            <v>360520.44</v>
          </cell>
        </row>
        <row r="192">
          <cell r="GI192">
            <v>1</v>
          </cell>
          <cell r="GJ192">
            <v>3</v>
          </cell>
          <cell r="GK192" t="str">
            <v>ID</v>
          </cell>
          <cell r="GL192">
            <v>1211.2819999999999</v>
          </cell>
          <cell r="GM192" t="str">
            <v>Pre 1980</v>
          </cell>
          <cell r="GN192">
            <v>0</v>
          </cell>
          <cell r="GQ192">
            <v>7036143.3328799997</v>
          </cell>
          <cell r="GR192">
            <v>763253.13496819988</v>
          </cell>
        </row>
        <row r="193">
          <cell r="GI193">
            <v>3</v>
          </cell>
          <cell r="GJ193">
            <v>2</v>
          </cell>
          <cell r="GK193" t="str">
            <v>MT</v>
          </cell>
          <cell r="GL193">
            <v>868.42899999999997</v>
          </cell>
          <cell r="GM193" t="str">
            <v>1993-2006</v>
          </cell>
          <cell r="GN193">
            <v>0</v>
          </cell>
          <cell r="GQ193">
            <v>6359245.0382999992</v>
          </cell>
          <cell r="GR193">
            <v>233537.92668</v>
          </cell>
        </row>
        <row r="194">
          <cell r="GI194">
            <v>3</v>
          </cell>
          <cell r="GJ194">
            <v>1</v>
          </cell>
          <cell r="GK194" t="str">
            <v>ID</v>
          </cell>
          <cell r="GL194">
            <v>1211.2819999999999</v>
          </cell>
          <cell r="GM194" t="str">
            <v>Pre 1980</v>
          </cell>
          <cell r="GN194">
            <v>0</v>
          </cell>
          <cell r="GQ194">
            <v>9061249.3702199999</v>
          </cell>
          <cell r="GR194">
            <v>373014.29189999995</v>
          </cell>
        </row>
        <row r="195">
          <cell r="GI195">
            <v>1</v>
          </cell>
          <cell r="GJ195">
            <v>1</v>
          </cell>
          <cell r="GK195" t="str">
            <v>WA</v>
          </cell>
          <cell r="GL195">
            <v>2128.8850000000002</v>
          </cell>
          <cell r="GM195" t="str">
            <v>1980-1992</v>
          </cell>
          <cell r="GN195">
            <v>-1</v>
          </cell>
          <cell r="GQ195">
            <v>10500938.151000002</v>
          </cell>
          <cell r="GR195">
            <v>101803.28070000002</v>
          </cell>
        </row>
        <row r="196">
          <cell r="GI196">
            <v>1</v>
          </cell>
          <cell r="GJ196">
            <v>2</v>
          </cell>
          <cell r="GK196" t="str">
            <v>OR</v>
          </cell>
          <cell r="GL196">
            <v>2319.0770000000002</v>
          </cell>
          <cell r="GM196" t="str">
            <v>Pre 1980</v>
          </cell>
          <cell r="GN196">
            <v>-1</v>
          </cell>
          <cell r="GQ196">
            <v>11139987.849510001</v>
          </cell>
          <cell r="GR196">
            <v>684034.95192000002</v>
          </cell>
        </row>
        <row r="197">
          <cell r="GI197">
            <v>3</v>
          </cell>
          <cell r="GJ197">
            <v>1</v>
          </cell>
          <cell r="GK197" t="str">
            <v>MT</v>
          </cell>
          <cell r="GL197">
            <v>868.42899999999997</v>
          </cell>
          <cell r="GM197" t="str">
            <v>1993-2006</v>
          </cell>
          <cell r="GN197">
            <v>0</v>
          </cell>
          <cell r="GQ197">
            <v>6359245.0382999992</v>
          </cell>
          <cell r="GR197">
            <v>233537.92668</v>
          </cell>
        </row>
        <row r="198">
          <cell r="GI198">
            <v>3</v>
          </cell>
          <cell r="GJ198">
            <v>1</v>
          </cell>
          <cell r="GK198" t="str">
            <v>MT</v>
          </cell>
          <cell r="GL198">
            <v>868.42899999999997</v>
          </cell>
          <cell r="GM198" t="str">
            <v>1980-1992</v>
          </cell>
          <cell r="GN198">
            <v>0</v>
          </cell>
          <cell r="GQ198">
            <v>6589161.6160499994</v>
          </cell>
          <cell r="GR198">
            <v>276811.74374999997</v>
          </cell>
        </row>
        <row r="199">
          <cell r="GI199">
            <v>1</v>
          </cell>
          <cell r="GJ199">
            <v>1</v>
          </cell>
          <cell r="GK199" t="str">
            <v>OR</v>
          </cell>
          <cell r="GL199">
            <v>2319.0770000000002</v>
          </cell>
          <cell r="GM199" t="str">
            <v>1980-1992</v>
          </cell>
          <cell r="GN199">
            <v>-1</v>
          </cell>
          <cell r="GQ199">
            <v>9881146.4723700024</v>
          </cell>
          <cell r="GR199">
            <v>942565.65588000009</v>
          </cell>
        </row>
        <row r="200">
          <cell r="GI200">
            <v>3</v>
          </cell>
          <cell r="GJ200">
            <v>1</v>
          </cell>
          <cell r="GK200" t="str">
            <v>MT</v>
          </cell>
          <cell r="GL200">
            <v>868.42899999999997</v>
          </cell>
          <cell r="GM200" t="str">
            <v>1993-2006</v>
          </cell>
          <cell r="GN200">
            <v>0</v>
          </cell>
          <cell r="GQ200">
            <v>7893394.34112</v>
          </cell>
          <cell r="GR200">
            <v>87042.63867</v>
          </cell>
        </row>
        <row r="201">
          <cell r="GI201">
            <v>1</v>
          </cell>
          <cell r="GJ201">
            <v>1</v>
          </cell>
          <cell r="GK201" t="str">
            <v>WA</v>
          </cell>
          <cell r="GL201">
            <v>3065.65</v>
          </cell>
          <cell r="GM201" t="str">
            <v>1980-1992</v>
          </cell>
          <cell r="GN201">
            <v>0</v>
          </cell>
          <cell r="GQ201">
            <v>15623226.843</v>
          </cell>
          <cell r="GR201">
            <v>216128.38631300002</v>
          </cell>
        </row>
        <row r="202">
          <cell r="GI202">
            <v>1</v>
          </cell>
          <cell r="GJ202">
            <v>3</v>
          </cell>
          <cell r="GK202" t="str">
            <v>ID</v>
          </cell>
          <cell r="GL202">
            <v>1211.2819999999999</v>
          </cell>
          <cell r="GM202" t="str">
            <v>1993-2006</v>
          </cell>
          <cell r="GN202">
            <v>-1</v>
          </cell>
          <cell r="GQ202">
            <v>7036143.3328799997</v>
          </cell>
          <cell r="GR202">
            <v>763253.13496819988</v>
          </cell>
        </row>
        <row r="203">
          <cell r="GI203">
            <v>1</v>
          </cell>
          <cell r="GJ203">
            <v>3</v>
          </cell>
          <cell r="GK203" t="str">
            <v>ID</v>
          </cell>
          <cell r="GL203">
            <v>1211.2819999999999</v>
          </cell>
          <cell r="GM203" t="str">
            <v>Post 2006</v>
          </cell>
          <cell r="GN203">
            <v>-1</v>
          </cell>
          <cell r="GQ203">
            <v>6610583.6278200001</v>
          </cell>
          <cell r="GR203">
            <v>1071475.8315600001</v>
          </cell>
        </row>
        <row r="204">
          <cell r="GI204">
            <v>1</v>
          </cell>
          <cell r="GJ204">
            <v>3</v>
          </cell>
          <cell r="GK204" t="str">
            <v>ID</v>
          </cell>
          <cell r="GL204">
            <v>1211.2819999999999</v>
          </cell>
          <cell r="GM204" t="str">
            <v>1993-2006</v>
          </cell>
          <cell r="GN204">
            <v>-1</v>
          </cell>
          <cell r="GQ204">
            <v>7036143.3328799997</v>
          </cell>
          <cell r="GR204">
            <v>763253.13496819988</v>
          </cell>
        </row>
        <row r="205">
          <cell r="GI205">
            <v>2</v>
          </cell>
          <cell r="GJ205">
            <v>3</v>
          </cell>
          <cell r="GK205" t="str">
            <v>WA</v>
          </cell>
          <cell r="GL205">
            <v>2914.5650000000001</v>
          </cell>
          <cell r="GM205" t="str">
            <v>Pre 1980</v>
          </cell>
          <cell r="GN205">
            <v>-1</v>
          </cell>
          <cell r="GQ205">
            <v>18071119.078200001</v>
          </cell>
          <cell r="GR205">
            <v>1443933.7923000001</v>
          </cell>
        </row>
        <row r="206">
          <cell r="GI206">
            <v>1</v>
          </cell>
          <cell r="GJ206">
            <v>1</v>
          </cell>
          <cell r="GK206" t="str">
            <v>OR</v>
          </cell>
          <cell r="GL206">
            <v>2319.0770000000002</v>
          </cell>
          <cell r="GM206" t="str">
            <v>Pre 1980</v>
          </cell>
          <cell r="GN206">
            <v>-1</v>
          </cell>
          <cell r="GQ206">
            <v>10626196.340160001</v>
          </cell>
          <cell r="GR206">
            <v>636725.78112000006</v>
          </cell>
        </row>
        <row r="207">
          <cell r="GI207">
            <v>1</v>
          </cell>
          <cell r="GJ207">
            <v>3</v>
          </cell>
          <cell r="GK207" t="str">
            <v>WA</v>
          </cell>
          <cell r="GL207">
            <v>2914.5650000000001</v>
          </cell>
          <cell r="GM207" t="str">
            <v>1993-2006</v>
          </cell>
          <cell r="GN207">
            <v>-1</v>
          </cell>
          <cell r="GQ207">
            <v>16525146.365250001</v>
          </cell>
          <cell r="GR207">
            <v>2931586.0596000003</v>
          </cell>
        </row>
        <row r="208">
          <cell r="GI208">
            <v>1</v>
          </cell>
          <cell r="GJ208">
            <v>2</v>
          </cell>
          <cell r="GK208" t="str">
            <v>OR</v>
          </cell>
          <cell r="GL208">
            <v>2319.0770000000002</v>
          </cell>
          <cell r="GM208" t="str">
            <v>1980-1992</v>
          </cell>
          <cell r="GN208">
            <v>-1</v>
          </cell>
          <cell r="GQ208">
            <v>10626196.340160001</v>
          </cell>
          <cell r="GR208">
            <v>636725.78112000006</v>
          </cell>
        </row>
        <row r="209">
          <cell r="GI209">
            <v>2</v>
          </cell>
          <cell r="GJ209">
            <v>1</v>
          </cell>
          <cell r="GK209" t="str">
            <v>ID</v>
          </cell>
          <cell r="GL209">
            <v>1211.2819999999999</v>
          </cell>
          <cell r="GM209" t="str">
            <v>Post 2006</v>
          </cell>
          <cell r="GN209">
            <v>-1</v>
          </cell>
          <cell r="GQ209">
            <v>8353957.5847799992</v>
          </cell>
          <cell r="GR209">
            <v>415094.22858</v>
          </cell>
        </row>
        <row r="210">
          <cell r="GI210">
            <v>2</v>
          </cell>
          <cell r="GJ210">
            <v>1</v>
          </cell>
          <cell r="GK210" t="str">
            <v>MT</v>
          </cell>
          <cell r="GL210">
            <v>868.42899999999997</v>
          </cell>
          <cell r="GM210" t="str">
            <v>Pre 1980</v>
          </cell>
          <cell r="GN210">
            <v>-1</v>
          </cell>
          <cell r="GQ210">
            <v>6884470.8975</v>
          </cell>
          <cell r="GR210">
            <v>109969.16426999999</v>
          </cell>
        </row>
        <row r="211">
          <cell r="GI211">
            <v>3</v>
          </cell>
          <cell r="GJ211">
            <v>1</v>
          </cell>
          <cell r="GK211" t="str">
            <v>MT</v>
          </cell>
          <cell r="GL211">
            <v>868.42899999999997</v>
          </cell>
          <cell r="GM211" t="str">
            <v>1980-1992</v>
          </cell>
          <cell r="GN211">
            <v>0</v>
          </cell>
          <cell r="GQ211">
            <v>6589161.6160499994</v>
          </cell>
          <cell r="GR211">
            <v>276811.74374999997</v>
          </cell>
        </row>
        <row r="212">
          <cell r="GI212">
            <v>1</v>
          </cell>
          <cell r="GJ212">
            <v>2</v>
          </cell>
          <cell r="GK212" t="str">
            <v>WA</v>
          </cell>
          <cell r="GL212">
            <v>3065.65</v>
          </cell>
          <cell r="GM212" t="str">
            <v>1993-2006</v>
          </cell>
          <cell r="GN212">
            <v>-1</v>
          </cell>
          <cell r="GQ212">
            <v>16344819.540000001</v>
          </cell>
          <cell r="GR212">
            <v>360520.44</v>
          </cell>
        </row>
        <row r="213">
          <cell r="GI213">
            <v>1</v>
          </cell>
          <cell r="GJ213">
            <v>3</v>
          </cell>
          <cell r="GK213" t="str">
            <v>ID</v>
          </cell>
          <cell r="GL213">
            <v>1211.2819999999999</v>
          </cell>
          <cell r="GM213" t="str">
            <v>Pre 1980</v>
          </cell>
          <cell r="GN213">
            <v>-1</v>
          </cell>
          <cell r="GQ213">
            <v>7036143.3328799997</v>
          </cell>
          <cell r="GR213">
            <v>763253.13496819988</v>
          </cell>
        </row>
        <row r="214">
          <cell r="GI214">
            <v>3</v>
          </cell>
          <cell r="GJ214">
            <v>1</v>
          </cell>
          <cell r="GK214" t="str">
            <v>ID</v>
          </cell>
          <cell r="GL214">
            <v>1211.2819999999999</v>
          </cell>
          <cell r="GM214" t="str">
            <v>1980-1992</v>
          </cell>
          <cell r="GN214">
            <v>0</v>
          </cell>
          <cell r="GQ214">
            <v>8353957.5847799992</v>
          </cell>
          <cell r="GR214">
            <v>415094.22858</v>
          </cell>
        </row>
        <row r="215">
          <cell r="GI215">
            <v>1</v>
          </cell>
          <cell r="GJ215">
            <v>1</v>
          </cell>
          <cell r="GK215" t="str">
            <v>OR</v>
          </cell>
          <cell r="GL215">
            <v>2319.0770000000002</v>
          </cell>
          <cell r="GM215" t="str">
            <v>1993-2006</v>
          </cell>
          <cell r="GN215">
            <v>-1</v>
          </cell>
          <cell r="GQ215">
            <v>10626196.340160001</v>
          </cell>
          <cell r="GR215">
            <v>636725.78112000006</v>
          </cell>
        </row>
        <row r="216">
          <cell r="GI216">
            <v>2</v>
          </cell>
          <cell r="GJ216">
            <v>2</v>
          </cell>
          <cell r="GK216" t="str">
            <v>OR</v>
          </cell>
          <cell r="GL216">
            <v>2128.9459999999999</v>
          </cell>
          <cell r="GM216" t="str">
            <v>Pre 1980</v>
          </cell>
          <cell r="GN216">
            <v>0</v>
          </cell>
          <cell r="GQ216">
            <v>14397465.693119999</v>
          </cell>
          <cell r="GR216">
            <v>404670.05567999999</v>
          </cell>
        </row>
        <row r="217">
          <cell r="GI217">
            <v>2</v>
          </cell>
          <cell r="GJ217">
            <v>2</v>
          </cell>
          <cell r="GK217" t="str">
            <v>OR</v>
          </cell>
          <cell r="GL217">
            <v>2128.9459999999999</v>
          </cell>
          <cell r="GM217" t="str">
            <v>1980-1992</v>
          </cell>
          <cell r="GN217">
            <v>0</v>
          </cell>
          <cell r="GQ217">
            <v>14397465.693119999</v>
          </cell>
          <cell r="GR217">
            <v>404670.05567999999</v>
          </cell>
        </row>
        <row r="218">
          <cell r="GI218">
            <v>2</v>
          </cell>
          <cell r="GJ218">
            <v>3</v>
          </cell>
          <cell r="GK218" t="str">
            <v>WA</v>
          </cell>
          <cell r="GL218">
            <v>2914.5650000000001</v>
          </cell>
          <cell r="GM218" t="str">
            <v>1980-1992</v>
          </cell>
          <cell r="GN218">
            <v>-1</v>
          </cell>
          <cell r="GQ218">
            <v>21482733.993299998</v>
          </cell>
          <cell r="GR218">
            <v>1149358.7077500001</v>
          </cell>
        </row>
        <row r="219">
          <cell r="GI219">
            <v>2</v>
          </cell>
          <cell r="GJ219">
            <v>2</v>
          </cell>
          <cell r="GK219" t="str">
            <v>OR</v>
          </cell>
          <cell r="GL219">
            <v>2128.9459999999999</v>
          </cell>
          <cell r="GM219" t="str">
            <v>Pre 1980</v>
          </cell>
          <cell r="GN219">
            <v>-1</v>
          </cell>
          <cell r="GQ219">
            <v>14397465.693119999</v>
          </cell>
          <cell r="GR219">
            <v>404670.05567999999</v>
          </cell>
        </row>
        <row r="220">
          <cell r="GI220">
            <v>1</v>
          </cell>
          <cell r="GJ220">
            <v>3</v>
          </cell>
          <cell r="GK220" t="str">
            <v>ID</v>
          </cell>
          <cell r="GL220">
            <v>1211.2819999999999</v>
          </cell>
          <cell r="GM220" t="str">
            <v>Pre 1980</v>
          </cell>
          <cell r="GN220">
            <v>-1</v>
          </cell>
          <cell r="GQ220">
            <v>7036143.3328799997</v>
          </cell>
          <cell r="GR220">
            <v>763253.13496819988</v>
          </cell>
        </row>
        <row r="221">
          <cell r="GI221">
            <v>1</v>
          </cell>
          <cell r="GJ221">
            <v>2</v>
          </cell>
          <cell r="GK221" t="str">
            <v>OR</v>
          </cell>
          <cell r="GL221">
            <v>2319.0770000000002</v>
          </cell>
          <cell r="GM221" t="str">
            <v>Pre 1980</v>
          </cell>
          <cell r="GN221">
            <v>-1</v>
          </cell>
          <cell r="GQ221">
            <v>10626196.340160001</v>
          </cell>
          <cell r="GR221">
            <v>636725.78112000006</v>
          </cell>
        </row>
        <row r="222">
          <cell r="GI222">
            <v>1</v>
          </cell>
          <cell r="GJ222">
            <v>2</v>
          </cell>
          <cell r="GK222" t="str">
            <v>OR</v>
          </cell>
          <cell r="GL222">
            <v>2319.0770000000002</v>
          </cell>
          <cell r="GM222" t="str">
            <v>Pre 1980</v>
          </cell>
          <cell r="GN222">
            <v>-1</v>
          </cell>
          <cell r="GQ222">
            <v>10626196.340160001</v>
          </cell>
          <cell r="GR222">
            <v>636725.78112000006</v>
          </cell>
        </row>
        <row r="223">
          <cell r="GI223">
            <v>1</v>
          </cell>
          <cell r="GJ223">
            <v>1</v>
          </cell>
          <cell r="GK223" t="str">
            <v>WA</v>
          </cell>
          <cell r="GL223">
            <v>2128.8850000000002</v>
          </cell>
          <cell r="GM223" t="str">
            <v>1980-1992</v>
          </cell>
          <cell r="GN223">
            <v>-1</v>
          </cell>
          <cell r="GQ223">
            <v>11735989.494900001</v>
          </cell>
          <cell r="GR223">
            <v>638.67209954350017</v>
          </cell>
        </row>
        <row r="224">
          <cell r="GI224">
            <v>1</v>
          </cell>
          <cell r="GJ224">
            <v>1</v>
          </cell>
          <cell r="GK224" t="str">
            <v>OR</v>
          </cell>
          <cell r="GL224">
            <v>2319.0770000000002</v>
          </cell>
          <cell r="GM224" t="str">
            <v>1980-1992</v>
          </cell>
          <cell r="GN224">
            <v>-1</v>
          </cell>
          <cell r="GQ224">
            <v>9881146.4723700024</v>
          </cell>
          <cell r="GR224">
            <v>942565.65588000009</v>
          </cell>
        </row>
        <row r="225">
          <cell r="GI225">
            <v>1</v>
          </cell>
          <cell r="GJ225">
            <v>1</v>
          </cell>
          <cell r="GK225" t="str">
            <v>OR</v>
          </cell>
          <cell r="GL225">
            <v>2319.0770000000002</v>
          </cell>
          <cell r="GM225" t="str">
            <v>1980-1992</v>
          </cell>
          <cell r="GN225">
            <v>-1</v>
          </cell>
          <cell r="GQ225">
            <v>10494148.095780002</v>
          </cell>
          <cell r="GR225">
            <v>0</v>
          </cell>
        </row>
        <row r="226">
          <cell r="GI226">
            <v>1</v>
          </cell>
          <cell r="GJ226">
            <v>1</v>
          </cell>
          <cell r="GK226" t="str">
            <v>WA</v>
          </cell>
          <cell r="GL226">
            <v>2128.8850000000002</v>
          </cell>
          <cell r="GM226" t="str">
            <v>Pre 1980</v>
          </cell>
          <cell r="GN226">
            <v>-1</v>
          </cell>
          <cell r="GQ226">
            <v>9967333.1257500015</v>
          </cell>
          <cell r="GR226">
            <v>243778.62135000003</v>
          </cell>
        </row>
        <row r="227">
          <cell r="GI227">
            <v>1</v>
          </cell>
          <cell r="GJ227">
            <v>3</v>
          </cell>
          <cell r="GK227" t="str">
            <v>ID</v>
          </cell>
          <cell r="GL227">
            <v>1211.2819999999999</v>
          </cell>
          <cell r="GM227" t="str">
            <v>1980-1992</v>
          </cell>
          <cell r="GN227">
            <v>-1</v>
          </cell>
          <cell r="GQ227">
            <v>6610583.6278200001</v>
          </cell>
          <cell r="GR227">
            <v>1071475.8315600001</v>
          </cell>
        </row>
        <row r="228">
          <cell r="GI228">
            <v>3</v>
          </cell>
          <cell r="GJ228">
            <v>1</v>
          </cell>
          <cell r="GK228" t="str">
            <v>MT</v>
          </cell>
          <cell r="GL228">
            <v>868.42899999999997</v>
          </cell>
          <cell r="GM228" t="str">
            <v>1980-1992</v>
          </cell>
          <cell r="GN228">
            <v>0</v>
          </cell>
          <cell r="GQ228">
            <v>7893394.34112</v>
          </cell>
          <cell r="GR228">
            <v>87042.63867</v>
          </cell>
        </row>
        <row r="229">
          <cell r="GI229">
            <v>2</v>
          </cell>
          <cell r="GJ229">
            <v>3</v>
          </cell>
          <cell r="GK229" t="str">
            <v>WA</v>
          </cell>
          <cell r="GL229">
            <v>2914.5650000000001</v>
          </cell>
          <cell r="GM229" t="str">
            <v>Pre 1980</v>
          </cell>
          <cell r="GN229">
            <v>-1</v>
          </cell>
          <cell r="GQ229">
            <v>21482733.993299998</v>
          </cell>
          <cell r="GR229">
            <v>1149358.7077500001</v>
          </cell>
        </row>
        <row r="230">
          <cell r="GI230">
            <v>1</v>
          </cell>
          <cell r="GJ230">
            <v>1</v>
          </cell>
          <cell r="GK230" t="str">
            <v>WA</v>
          </cell>
          <cell r="GL230">
            <v>2128.8850000000002</v>
          </cell>
          <cell r="GM230" t="str">
            <v>1980-1992</v>
          </cell>
          <cell r="GN230">
            <v>-1</v>
          </cell>
          <cell r="GQ230">
            <v>11735989.494900001</v>
          </cell>
          <cell r="GR230">
            <v>638.67209954350017</v>
          </cell>
        </row>
        <row r="231">
          <cell r="GI231">
            <v>3</v>
          </cell>
          <cell r="GJ231">
            <v>2</v>
          </cell>
          <cell r="GK231" t="str">
            <v>MT</v>
          </cell>
          <cell r="GL231">
            <v>868.42899999999997</v>
          </cell>
          <cell r="GM231" t="str">
            <v>Pre 1980</v>
          </cell>
          <cell r="GN231">
            <v>0</v>
          </cell>
          <cell r="GQ231">
            <v>6589161.6160499994</v>
          </cell>
          <cell r="GR231">
            <v>276811.74374999997</v>
          </cell>
        </row>
        <row r="232">
          <cell r="GI232">
            <v>2</v>
          </cell>
          <cell r="GJ232">
            <v>2</v>
          </cell>
          <cell r="GK232" t="str">
            <v>ID</v>
          </cell>
          <cell r="GL232">
            <v>1211.2819999999999</v>
          </cell>
          <cell r="GM232" t="str">
            <v>Pre 1980</v>
          </cell>
          <cell r="GN232">
            <v>-1</v>
          </cell>
          <cell r="GQ232">
            <v>8353957.5847799992</v>
          </cell>
          <cell r="GR232">
            <v>415094.22858</v>
          </cell>
        </row>
        <row r="233">
          <cell r="GI233">
            <v>1</v>
          </cell>
          <cell r="GJ233">
            <v>1</v>
          </cell>
          <cell r="GK233" t="str">
            <v>WA</v>
          </cell>
          <cell r="GL233">
            <v>2128.8850000000002</v>
          </cell>
          <cell r="GM233" t="str">
            <v>1993-2006</v>
          </cell>
          <cell r="GN233">
            <v>0</v>
          </cell>
          <cell r="GQ233">
            <v>11160807.345600002</v>
          </cell>
          <cell r="GR233">
            <v>44323.385700000006</v>
          </cell>
        </row>
        <row r="234">
          <cell r="GI234">
            <v>3</v>
          </cell>
          <cell r="GJ234">
            <v>1</v>
          </cell>
          <cell r="GK234" t="str">
            <v>ID</v>
          </cell>
          <cell r="GL234">
            <v>1211.2819999999999</v>
          </cell>
          <cell r="GM234" t="str">
            <v>Pre 1980</v>
          </cell>
          <cell r="GN234">
            <v>0</v>
          </cell>
          <cell r="GQ234">
            <v>8095591.1341799991</v>
          </cell>
          <cell r="GR234">
            <v>660814.89509999985</v>
          </cell>
        </row>
        <row r="235">
          <cell r="GI235">
            <v>1</v>
          </cell>
          <cell r="GJ235">
            <v>3</v>
          </cell>
          <cell r="GK235" t="str">
            <v>WA</v>
          </cell>
          <cell r="GL235">
            <v>2914.5650000000001</v>
          </cell>
          <cell r="GM235" t="str">
            <v>1993-2006</v>
          </cell>
          <cell r="GN235">
            <v>-1</v>
          </cell>
          <cell r="GQ235">
            <v>14104192.09365</v>
          </cell>
          <cell r="GR235">
            <v>2433108.00765</v>
          </cell>
        </row>
        <row r="236">
          <cell r="GI236">
            <v>1</v>
          </cell>
          <cell r="GJ236">
            <v>3</v>
          </cell>
          <cell r="GK236" t="str">
            <v>OR</v>
          </cell>
          <cell r="GL236">
            <v>2128.9459999999999</v>
          </cell>
          <cell r="GM236" t="str">
            <v>1993-2006</v>
          </cell>
          <cell r="GN236">
            <v>0</v>
          </cell>
          <cell r="GQ236">
            <v>11080716.85134</v>
          </cell>
          <cell r="GR236">
            <v>1244986.3313399998</v>
          </cell>
        </row>
        <row r="237">
          <cell r="GI237">
            <v>2</v>
          </cell>
          <cell r="GJ237">
            <v>2</v>
          </cell>
          <cell r="GK237" t="str">
            <v>WA</v>
          </cell>
          <cell r="GL237">
            <v>2914.5650000000001</v>
          </cell>
          <cell r="GM237" t="str">
            <v>Pre 1980</v>
          </cell>
          <cell r="GN237">
            <v>-1</v>
          </cell>
          <cell r="GQ237">
            <v>17607353.4954</v>
          </cell>
          <cell r="GR237">
            <v>1252971.4934999999</v>
          </cell>
        </row>
        <row r="238">
          <cell r="GI238">
            <v>2</v>
          </cell>
          <cell r="GJ238">
            <v>3</v>
          </cell>
          <cell r="GK238" t="str">
            <v>WA</v>
          </cell>
          <cell r="GL238">
            <v>2914.5650000000001</v>
          </cell>
          <cell r="GM238" t="str">
            <v>Pre 1980</v>
          </cell>
          <cell r="GN238">
            <v>-1</v>
          </cell>
          <cell r="GQ238">
            <v>21482733.993299998</v>
          </cell>
          <cell r="GR238">
            <v>1149358.7077500001</v>
          </cell>
        </row>
        <row r="239">
          <cell r="GI239">
            <v>3</v>
          </cell>
          <cell r="GJ239">
            <v>1</v>
          </cell>
          <cell r="GK239" t="str">
            <v>ID</v>
          </cell>
          <cell r="GL239">
            <v>1211.2819999999999</v>
          </cell>
          <cell r="GM239" t="str">
            <v>Post 2006</v>
          </cell>
          <cell r="GN239">
            <v>-1</v>
          </cell>
          <cell r="GQ239">
            <v>9415294.9859999996</v>
          </cell>
          <cell r="GR239">
            <v>296340.14130000002</v>
          </cell>
        </row>
        <row r="240">
          <cell r="GI240">
            <v>3</v>
          </cell>
          <cell r="GJ240">
            <v>3</v>
          </cell>
          <cell r="GK240" t="str">
            <v>MT</v>
          </cell>
          <cell r="GL240">
            <v>868.42899999999997</v>
          </cell>
          <cell r="GM240" t="str">
            <v>Pre 1980</v>
          </cell>
          <cell r="GN240">
            <v>0</v>
          </cell>
          <cell r="GQ240">
            <v>6821475.0578399999</v>
          </cell>
          <cell r="GR240">
            <v>297940.62131999998</v>
          </cell>
        </row>
        <row r="241">
          <cell r="GI241">
            <v>1</v>
          </cell>
          <cell r="GJ241">
            <v>3</v>
          </cell>
          <cell r="GK241" t="str">
            <v>ID</v>
          </cell>
          <cell r="GL241">
            <v>1211.2819999999999</v>
          </cell>
          <cell r="GM241" t="str">
            <v>1993-2006</v>
          </cell>
          <cell r="GN241">
            <v>0</v>
          </cell>
          <cell r="GQ241">
            <v>6535762.7386799995</v>
          </cell>
          <cell r="GR241">
            <v>915656.51508000004</v>
          </cell>
        </row>
        <row r="242">
          <cell r="GI242">
            <v>1</v>
          </cell>
          <cell r="GJ242">
            <v>2</v>
          </cell>
          <cell r="GK242" t="str">
            <v>WA</v>
          </cell>
          <cell r="GL242">
            <v>3065.65</v>
          </cell>
          <cell r="GM242" t="str">
            <v>Pre 1980</v>
          </cell>
          <cell r="GN242">
            <v>-1</v>
          </cell>
          <cell r="GQ242">
            <v>16344819.540000001</v>
          </cell>
          <cell r="GR242">
            <v>360520.44</v>
          </cell>
        </row>
        <row r="243">
          <cell r="GI243">
            <v>3</v>
          </cell>
          <cell r="GJ243">
            <v>1</v>
          </cell>
          <cell r="GK243" t="str">
            <v>MT</v>
          </cell>
          <cell r="GL243">
            <v>868.42899999999997</v>
          </cell>
          <cell r="GN243">
            <v>0</v>
          </cell>
          <cell r="GQ243">
            <v>6589161.6160499994</v>
          </cell>
          <cell r="GR243">
            <v>276811.74374999997</v>
          </cell>
        </row>
        <row r="244">
          <cell r="GI244">
            <v>1</v>
          </cell>
          <cell r="GJ244">
            <v>1</v>
          </cell>
          <cell r="GK244" t="str">
            <v>WA</v>
          </cell>
          <cell r="GL244">
            <v>3065.65</v>
          </cell>
          <cell r="GM244" t="str">
            <v>1980-1992</v>
          </cell>
          <cell r="GN244">
            <v>-1</v>
          </cell>
          <cell r="GQ244">
            <v>17080115.692499999</v>
          </cell>
          <cell r="GR244">
            <v>323824.60950000002</v>
          </cell>
        </row>
        <row r="245">
          <cell r="GI245">
            <v>1</v>
          </cell>
          <cell r="GJ245">
            <v>1</v>
          </cell>
          <cell r="GK245" t="str">
            <v>OR</v>
          </cell>
          <cell r="GL245">
            <v>2319.0770000000002</v>
          </cell>
          <cell r="GM245" t="str">
            <v>1980-1992</v>
          </cell>
          <cell r="GN245">
            <v>-1</v>
          </cell>
          <cell r="GQ245">
            <v>10494148.095780002</v>
          </cell>
          <cell r="GR245">
            <v>0</v>
          </cell>
        </row>
        <row r="246">
          <cell r="GI246">
            <v>1</v>
          </cell>
          <cell r="GJ246">
            <v>2</v>
          </cell>
          <cell r="GK246" t="str">
            <v>OR</v>
          </cell>
          <cell r="GL246">
            <v>2319.0770000000002</v>
          </cell>
          <cell r="GM246" t="str">
            <v>1980-1992</v>
          </cell>
          <cell r="GN246">
            <v>-1</v>
          </cell>
          <cell r="GQ246">
            <v>10015281.886050001</v>
          </cell>
          <cell r="GR246">
            <v>853165.23753000004</v>
          </cell>
        </row>
        <row r="247">
          <cell r="GI247">
            <v>2</v>
          </cell>
          <cell r="GJ247">
            <v>3</v>
          </cell>
          <cell r="GK247" t="str">
            <v>WA</v>
          </cell>
          <cell r="GL247">
            <v>2914.5650000000001</v>
          </cell>
          <cell r="GM247" t="str">
            <v>1980-1992</v>
          </cell>
          <cell r="GN247">
            <v>0</v>
          </cell>
          <cell r="GQ247">
            <v>21482733.993299998</v>
          </cell>
          <cell r="GR247">
            <v>1149358.7077500001</v>
          </cell>
        </row>
        <row r="248">
          <cell r="GI248">
            <v>2</v>
          </cell>
          <cell r="GJ248">
            <v>2</v>
          </cell>
          <cell r="GK248" t="str">
            <v>OR</v>
          </cell>
          <cell r="GL248">
            <v>2128.9459999999999</v>
          </cell>
          <cell r="GM248" t="str">
            <v>Pre 1980</v>
          </cell>
          <cell r="GN248">
            <v>0</v>
          </cell>
          <cell r="GQ248">
            <v>14014574.75502</v>
          </cell>
          <cell r="GR248">
            <v>434304.984</v>
          </cell>
        </row>
        <row r="249">
          <cell r="GI249">
            <v>1</v>
          </cell>
          <cell r="GJ249">
            <v>1</v>
          </cell>
          <cell r="GK249" t="str">
            <v>WA</v>
          </cell>
          <cell r="GL249">
            <v>3065.65</v>
          </cell>
          <cell r="GM249" t="str">
            <v>1993-2006</v>
          </cell>
          <cell r="GN249">
            <v>-1</v>
          </cell>
          <cell r="GQ249">
            <v>16900131.381000001</v>
          </cell>
          <cell r="GR249">
            <v>919.70450351500006</v>
          </cell>
        </row>
        <row r="250">
          <cell r="GI250">
            <v>1</v>
          </cell>
          <cell r="GJ250">
            <v>2</v>
          </cell>
          <cell r="GK250" t="str">
            <v>OR</v>
          </cell>
          <cell r="GL250">
            <v>2319.0770000000002</v>
          </cell>
          <cell r="GM250" t="str">
            <v>1993-2006</v>
          </cell>
          <cell r="GN250">
            <v>-1</v>
          </cell>
          <cell r="GQ250">
            <v>10626196.340160001</v>
          </cell>
          <cell r="GR250">
            <v>636725.78112000006</v>
          </cell>
        </row>
        <row r="251">
          <cell r="GI251">
            <v>2</v>
          </cell>
          <cell r="GJ251">
            <v>2</v>
          </cell>
          <cell r="GK251" t="str">
            <v>ID</v>
          </cell>
          <cell r="GL251">
            <v>1211.2819999999999</v>
          </cell>
          <cell r="GM251" t="str">
            <v>1993-2006</v>
          </cell>
          <cell r="GN251">
            <v>-1</v>
          </cell>
          <cell r="GQ251">
            <v>7445823.1309200004</v>
          </cell>
          <cell r="GR251">
            <v>887421.65278819995</v>
          </cell>
        </row>
        <row r="252">
          <cell r="GI252">
            <v>2</v>
          </cell>
          <cell r="GJ252">
            <v>2</v>
          </cell>
          <cell r="GK252" t="str">
            <v>WA</v>
          </cell>
          <cell r="GL252">
            <v>2914.5650000000001</v>
          </cell>
          <cell r="GM252" t="str">
            <v>1980-1992</v>
          </cell>
          <cell r="GN252">
            <v>-1</v>
          </cell>
          <cell r="GQ252">
            <v>16251818.459549999</v>
          </cell>
          <cell r="GR252">
            <v>2571695.5734000001</v>
          </cell>
        </row>
        <row r="253">
          <cell r="GI253">
            <v>3</v>
          </cell>
          <cell r="GJ253">
            <v>3</v>
          </cell>
          <cell r="GK253" t="str">
            <v>MT</v>
          </cell>
          <cell r="GL253">
            <v>868.42899999999997</v>
          </cell>
          <cell r="GM253" t="str">
            <v>Pre 1980</v>
          </cell>
          <cell r="GN253">
            <v>0</v>
          </cell>
          <cell r="GQ253">
            <v>6821475.0578399999</v>
          </cell>
          <cell r="GR253">
            <v>297940.62131999998</v>
          </cell>
        </row>
        <row r="254">
          <cell r="GI254">
            <v>3</v>
          </cell>
          <cell r="GJ254">
            <v>1</v>
          </cell>
          <cell r="GK254" t="str">
            <v>MT</v>
          </cell>
          <cell r="GL254">
            <v>868.42899999999997</v>
          </cell>
          <cell r="GM254" t="str">
            <v>1980-1992</v>
          </cell>
          <cell r="GN254">
            <v>0</v>
          </cell>
          <cell r="GQ254">
            <v>6359245.0382999992</v>
          </cell>
          <cell r="GR254">
            <v>233537.92668</v>
          </cell>
        </row>
        <row r="255">
          <cell r="GI255">
            <v>2</v>
          </cell>
          <cell r="GJ255">
            <v>2</v>
          </cell>
          <cell r="GK255" t="str">
            <v>MT</v>
          </cell>
          <cell r="GL255">
            <v>868.42899999999997</v>
          </cell>
          <cell r="GM255" t="str">
            <v>1993-2006</v>
          </cell>
          <cell r="GN255">
            <v>0</v>
          </cell>
          <cell r="GQ255">
            <v>7893394.34112</v>
          </cell>
          <cell r="GR255">
            <v>87042.63867</v>
          </cell>
        </row>
        <row r="256">
          <cell r="GI256">
            <v>1</v>
          </cell>
          <cell r="GJ256">
            <v>2</v>
          </cell>
          <cell r="GK256" t="str">
            <v>OR</v>
          </cell>
          <cell r="GL256">
            <v>2319.0770000000002</v>
          </cell>
          <cell r="GM256" t="str">
            <v>1993-2006</v>
          </cell>
          <cell r="GN256">
            <v>-1</v>
          </cell>
          <cell r="GQ256">
            <v>11139987.849510001</v>
          </cell>
          <cell r="GR256">
            <v>684034.95192000002</v>
          </cell>
        </row>
        <row r="257">
          <cell r="GI257">
            <v>2</v>
          </cell>
          <cell r="GJ257">
            <v>2</v>
          </cell>
          <cell r="GK257" t="str">
            <v>OR</v>
          </cell>
          <cell r="GL257">
            <v>2128.9459999999999</v>
          </cell>
          <cell r="GM257" t="str">
            <v>1993-2006</v>
          </cell>
          <cell r="GN257">
            <v>-1</v>
          </cell>
          <cell r="GQ257">
            <v>13118182.041719999</v>
          </cell>
          <cell r="GR257">
            <v>702105.10134000005</v>
          </cell>
        </row>
        <row r="258">
          <cell r="GI258">
            <v>1</v>
          </cell>
          <cell r="GJ258">
            <v>2</v>
          </cell>
          <cell r="GK258" t="str">
            <v>OR</v>
          </cell>
          <cell r="GL258">
            <v>2319.0770000000002</v>
          </cell>
          <cell r="GM258" t="str">
            <v>Pre 1980</v>
          </cell>
          <cell r="GN258">
            <v>-1</v>
          </cell>
          <cell r="GQ258">
            <v>10015281.886050001</v>
          </cell>
          <cell r="GR258">
            <v>853165.23753000004</v>
          </cell>
        </row>
        <row r="259">
          <cell r="GI259">
            <v>3</v>
          </cell>
          <cell r="GJ259">
            <v>2</v>
          </cell>
          <cell r="GK259" t="str">
            <v>MT</v>
          </cell>
          <cell r="GL259">
            <v>868.42899999999997</v>
          </cell>
          <cell r="GM259" t="str">
            <v>Pre 1980</v>
          </cell>
          <cell r="GN259">
            <v>-1</v>
          </cell>
          <cell r="GQ259">
            <v>6884470.8975</v>
          </cell>
          <cell r="GR259">
            <v>109969.16426999999</v>
          </cell>
        </row>
        <row r="260">
          <cell r="GI260">
            <v>2</v>
          </cell>
          <cell r="GJ260">
            <v>2</v>
          </cell>
          <cell r="GK260" t="str">
            <v>MT</v>
          </cell>
          <cell r="GL260">
            <v>868.42899999999997</v>
          </cell>
          <cell r="GM260" t="str">
            <v>Pre 1980</v>
          </cell>
          <cell r="GN260">
            <v>0</v>
          </cell>
          <cell r="GQ260">
            <v>6884470.8975</v>
          </cell>
          <cell r="GR260">
            <v>109969.16426999999</v>
          </cell>
        </row>
        <row r="261">
          <cell r="GI261">
            <v>2</v>
          </cell>
          <cell r="GJ261">
            <v>2</v>
          </cell>
          <cell r="GK261" t="str">
            <v>OR</v>
          </cell>
          <cell r="GL261">
            <v>2128.9459999999999</v>
          </cell>
          <cell r="GM261" t="str">
            <v>1993-2006</v>
          </cell>
          <cell r="GN261">
            <v>0</v>
          </cell>
          <cell r="GQ261">
            <v>14397465.693119999</v>
          </cell>
          <cell r="GR261">
            <v>404670.05567999999</v>
          </cell>
        </row>
        <row r="262">
          <cell r="GI262">
            <v>2</v>
          </cell>
          <cell r="GJ262">
            <v>3</v>
          </cell>
          <cell r="GK262" t="str">
            <v>ID</v>
          </cell>
          <cell r="GL262">
            <v>1211.2819999999999</v>
          </cell>
          <cell r="GM262" t="str">
            <v>Pre 1980</v>
          </cell>
          <cell r="GN262">
            <v>0</v>
          </cell>
          <cell r="GQ262">
            <v>8599387.5436199997</v>
          </cell>
          <cell r="GR262">
            <v>476288.19521999994</v>
          </cell>
        </row>
        <row r="263">
          <cell r="GI263">
            <v>2</v>
          </cell>
          <cell r="GJ263">
            <v>1</v>
          </cell>
          <cell r="GK263" t="str">
            <v>WA</v>
          </cell>
          <cell r="GL263">
            <v>2914.5650000000001</v>
          </cell>
          <cell r="GM263" t="str">
            <v>Pre 1980</v>
          </cell>
          <cell r="GN263">
            <v>0</v>
          </cell>
          <cell r="GQ263">
            <v>19575646.676849999</v>
          </cell>
          <cell r="GR263">
            <v>993983.24760000012</v>
          </cell>
        </row>
        <row r="264">
          <cell r="GI264">
            <v>3</v>
          </cell>
          <cell r="GJ264">
            <v>1</v>
          </cell>
          <cell r="GK264" t="str">
            <v>ID</v>
          </cell>
          <cell r="GL264">
            <v>1211.2819999999999</v>
          </cell>
          <cell r="GM264" t="str">
            <v>1980-1992</v>
          </cell>
          <cell r="GN264">
            <v>-1</v>
          </cell>
          <cell r="GQ264">
            <v>9415294.9859999996</v>
          </cell>
          <cell r="GR264">
            <v>296340.14130000002</v>
          </cell>
        </row>
        <row r="265">
          <cell r="GI265">
            <v>2</v>
          </cell>
          <cell r="GJ265">
            <v>2</v>
          </cell>
          <cell r="GK265" t="str">
            <v>MT</v>
          </cell>
          <cell r="GL265">
            <v>868.42899999999997</v>
          </cell>
          <cell r="GM265" t="str">
            <v>1980-1992</v>
          </cell>
          <cell r="GN265">
            <v>0</v>
          </cell>
          <cell r="GQ265">
            <v>6884470.8975</v>
          </cell>
          <cell r="GR265">
            <v>109969.16426999999</v>
          </cell>
        </row>
        <row r="266">
          <cell r="GI266">
            <v>3</v>
          </cell>
          <cell r="GJ266">
            <v>2</v>
          </cell>
          <cell r="GK266" t="str">
            <v>MT</v>
          </cell>
          <cell r="GL266">
            <v>868.42899999999997</v>
          </cell>
          <cell r="GM266" t="str">
            <v>1993-2006</v>
          </cell>
          <cell r="GN266">
            <v>0</v>
          </cell>
          <cell r="GQ266">
            <v>6359245.0382999992</v>
          </cell>
          <cell r="GR266">
            <v>233537.92668</v>
          </cell>
        </row>
        <row r="267">
          <cell r="GI267">
            <v>2</v>
          </cell>
          <cell r="GJ267">
            <v>1</v>
          </cell>
          <cell r="GK267" t="str">
            <v>WA</v>
          </cell>
          <cell r="GL267">
            <v>2914.5650000000001</v>
          </cell>
          <cell r="GM267" t="str">
            <v>Pre 1980</v>
          </cell>
          <cell r="GN267">
            <v>0</v>
          </cell>
          <cell r="GQ267">
            <v>19575646.676849999</v>
          </cell>
          <cell r="GR267">
            <v>993983.24760000012</v>
          </cell>
        </row>
        <row r="268">
          <cell r="GI268">
            <v>1</v>
          </cell>
          <cell r="GJ268">
            <v>1</v>
          </cell>
          <cell r="GK268" t="str">
            <v>OR</v>
          </cell>
          <cell r="GL268">
            <v>2319.0770000000002</v>
          </cell>
          <cell r="GM268" t="str">
            <v>1993-2006</v>
          </cell>
          <cell r="GN268">
            <v>-1</v>
          </cell>
          <cell r="GQ268">
            <v>11124542.796690002</v>
          </cell>
          <cell r="GR268">
            <v>492432.81018000003</v>
          </cell>
        </row>
        <row r="269">
          <cell r="GI269">
            <v>1</v>
          </cell>
          <cell r="GJ269">
            <v>3</v>
          </cell>
          <cell r="GK269" t="str">
            <v>OR</v>
          </cell>
          <cell r="GL269">
            <v>2128.9459999999999</v>
          </cell>
          <cell r="GM269" t="str">
            <v>Pre 1980</v>
          </cell>
          <cell r="GN269">
            <v>-1</v>
          </cell>
          <cell r="GQ269">
            <v>12366706.682639999</v>
          </cell>
          <cell r="GR269">
            <v>1341491.6664145999</v>
          </cell>
        </row>
        <row r="270">
          <cell r="GI270">
            <v>1</v>
          </cell>
          <cell r="GJ270">
            <v>2</v>
          </cell>
          <cell r="GK270" t="str">
            <v>OR</v>
          </cell>
          <cell r="GL270">
            <v>2319.0770000000002</v>
          </cell>
          <cell r="GM270" t="str">
            <v>Pre 1980</v>
          </cell>
          <cell r="GN270">
            <v>-1</v>
          </cell>
          <cell r="GQ270">
            <v>8804584.5474300012</v>
          </cell>
          <cell r="GR270">
            <v>935469.28026000003</v>
          </cell>
        </row>
        <row r="271">
          <cell r="GI271">
            <v>3</v>
          </cell>
          <cell r="GJ271">
            <v>2</v>
          </cell>
          <cell r="GK271" t="str">
            <v>MT</v>
          </cell>
          <cell r="GL271">
            <v>868.42899999999997</v>
          </cell>
          <cell r="GM271" t="str">
            <v>1993-2006</v>
          </cell>
          <cell r="GN271">
            <v>0</v>
          </cell>
          <cell r="GQ271">
            <v>6884470.8975</v>
          </cell>
          <cell r="GR271">
            <v>109969.16426999999</v>
          </cell>
        </row>
        <row r="272">
          <cell r="GI272">
            <v>2</v>
          </cell>
          <cell r="GJ272">
            <v>2</v>
          </cell>
          <cell r="GK272" t="str">
            <v>ID</v>
          </cell>
          <cell r="GL272">
            <v>1211.2819999999999</v>
          </cell>
          <cell r="GM272" t="str">
            <v>1993-2006</v>
          </cell>
          <cell r="GN272">
            <v>-1</v>
          </cell>
          <cell r="GQ272">
            <v>8599387.5436199997</v>
          </cell>
          <cell r="GR272">
            <v>476288.19521999994</v>
          </cell>
        </row>
        <row r="273">
          <cell r="GI273">
            <v>2</v>
          </cell>
          <cell r="GJ273">
            <v>2</v>
          </cell>
          <cell r="GK273" t="str">
            <v>ID</v>
          </cell>
          <cell r="GL273">
            <v>1211.2819999999999</v>
          </cell>
          <cell r="GM273" t="str">
            <v>Pre 1980</v>
          </cell>
          <cell r="GN273">
            <v>0</v>
          </cell>
          <cell r="GQ273">
            <v>8353957.5847799992</v>
          </cell>
          <cell r="GR273">
            <v>415094.22858</v>
          </cell>
        </row>
        <row r="274">
          <cell r="GI274">
            <v>2</v>
          </cell>
          <cell r="GJ274">
            <v>2</v>
          </cell>
          <cell r="GK274" t="str">
            <v>ID</v>
          </cell>
          <cell r="GL274">
            <v>1211.2819999999999</v>
          </cell>
          <cell r="GM274" t="str">
            <v>1980-1992</v>
          </cell>
          <cell r="GN274">
            <v>-1</v>
          </cell>
          <cell r="GQ274">
            <v>7445823.1309200004</v>
          </cell>
          <cell r="GR274">
            <v>887421.65278819995</v>
          </cell>
        </row>
        <row r="275">
          <cell r="GI275">
            <v>1</v>
          </cell>
          <cell r="GJ275">
            <v>1</v>
          </cell>
          <cell r="GK275" t="str">
            <v>OR</v>
          </cell>
          <cell r="GL275">
            <v>2319.0770000000002</v>
          </cell>
          <cell r="GM275" t="str">
            <v>Pre 1980</v>
          </cell>
          <cell r="GN275">
            <v>-1</v>
          </cell>
          <cell r="GQ275">
            <v>9881146.4723700024</v>
          </cell>
          <cell r="GR275">
            <v>942565.65588000009</v>
          </cell>
        </row>
        <row r="276">
          <cell r="GI276">
            <v>1</v>
          </cell>
          <cell r="GJ276">
            <v>1</v>
          </cell>
          <cell r="GK276" t="str">
            <v>WA</v>
          </cell>
          <cell r="GL276">
            <v>2128.8850000000002</v>
          </cell>
          <cell r="GM276" t="str">
            <v>1980-1992</v>
          </cell>
          <cell r="GN276">
            <v>-1</v>
          </cell>
          <cell r="GQ276">
            <v>10212197.478450002</v>
          </cell>
          <cell r="GR276">
            <v>452047.44090000005</v>
          </cell>
        </row>
        <row r="277">
          <cell r="GI277">
            <v>1</v>
          </cell>
          <cell r="GJ277">
            <v>1</v>
          </cell>
          <cell r="GK277" t="str">
            <v>OR</v>
          </cell>
          <cell r="GL277">
            <v>2319.0770000000002</v>
          </cell>
          <cell r="GM277" t="str">
            <v>1980-1992</v>
          </cell>
          <cell r="GN277">
            <v>-1</v>
          </cell>
          <cell r="GQ277">
            <v>10494148.095780002</v>
          </cell>
          <cell r="GR277">
            <v>0</v>
          </cell>
        </row>
        <row r="278">
          <cell r="GI278">
            <v>1</v>
          </cell>
          <cell r="GJ278">
            <v>3</v>
          </cell>
          <cell r="GK278" t="str">
            <v>ID</v>
          </cell>
          <cell r="GL278">
            <v>1211.2819999999999</v>
          </cell>
          <cell r="GM278" t="str">
            <v>1980-1992</v>
          </cell>
          <cell r="GN278">
            <v>-1</v>
          </cell>
          <cell r="GQ278">
            <v>7036143.3328799997</v>
          </cell>
          <cell r="GR278">
            <v>763253.13496819988</v>
          </cell>
        </row>
        <row r="279">
          <cell r="GI279">
            <v>3</v>
          </cell>
          <cell r="GJ279">
            <v>1</v>
          </cell>
          <cell r="GK279" t="str">
            <v>MT</v>
          </cell>
          <cell r="GL279">
            <v>868.42899999999997</v>
          </cell>
          <cell r="GM279" t="str">
            <v>Pre 1980</v>
          </cell>
          <cell r="GN279">
            <v>0</v>
          </cell>
          <cell r="GQ279">
            <v>7256193.2466600006</v>
          </cell>
          <cell r="GR279">
            <v>244480.13207999998</v>
          </cell>
        </row>
        <row r="280">
          <cell r="GI280">
            <v>2</v>
          </cell>
          <cell r="GJ280">
            <v>1</v>
          </cell>
          <cell r="GK280" t="str">
            <v>MT</v>
          </cell>
          <cell r="GL280">
            <v>868.42899999999997</v>
          </cell>
          <cell r="GM280" t="str">
            <v>1980-1992</v>
          </cell>
          <cell r="GN280">
            <v>0</v>
          </cell>
          <cell r="GQ280">
            <v>6359245.0382999992</v>
          </cell>
          <cell r="GR280">
            <v>233537.92668</v>
          </cell>
        </row>
        <row r="281">
          <cell r="GI281">
            <v>1</v>
          </cell>
          <cell r="GJ281">
            <v>1</v>
          </cell>
          <cell r="GK281" t="str">
            <v>WA</v>
          </cell>
          <cell r="GL281">
            <v>2128.8850000000002</v>
          </cell>
          <cell r="GM281" t="str">
            <v>1980-1992</v>
          </cell>
          <cell r="GN281">
            <v>0</v>
          </cell>
          <cell r="GQ281">
            <v>12096835.502400002</v>
          </cell>
          <cell r="GR281">
            <v>39214.040411150003</v>
          </cell>
        </row>
        <row r="282">
          <cell r="GI282">
            <v>1</v>
          </cell>
          <cell r="GJ282">
            <v>1</v>
          </cell>
          <cell r="GK282" t="str">
            <v>WA</v>
          </cell>
          <cell r="GL282">
            <v>3065.65</v>
          </cell>
          <cell r="GM282" t="str">
            <v>1980-1992</v>
          </cell>
          <cell r="GN282">
            <v>0</v>
          </cell>
          <cell r="GQ282">
            <v>13391678.895000001</v>
          </cell>
          <cell r="GR282">
            <v>519903.58350000001</v>
          </cell>
        </row>
        <row r="283">
          <cell r="GI283">
            <v>1</v>
          </cell>
          <cell r="GJ283">
            <v>2</v>
          </cell>
          <cell r="GK283" t="str">
            <v>OR</v>
          </cell>
          <cell r="GL283">
            <v>2319.0770000000002</v>
          </cell>
          <cell r="GM283" t="str">
            <v>1993-2006</v>
          </cell>
          <cell r="GN283">
            <v>-1</v>
          </cell>
          <cell r="GQ283">
            <v>8804584.5474300012</v>
          </cell>
          <cell r="GR283">
            <v>935469.28026000003</v>
          </cell>
        </row>
        <row r="284">
          <cell r="GI284">
            <v>1</v>
          </cell>
          <cell r="GJ284">
            <v>1</v>
          </cell>
          <cell r="GK284" t="str">
            <v>WA</v>
          </cell>
          <cell r="GL284">
            <v>2128.8850000000002</v>
          </cell>
          <cell r="GM284" t="str">
            <v>Pre 1980</v>
          </cell>
          <cell r="GN284">
            <v>-1</v>
          </cell>
          <cell r="GQ284">
            <v>11735989.494900001</v>
          </cell>
          <cell r="GR284">
            <v>638.67209954350017</v>
          </cell>
        </row>
        <row r="285">
          <cell r="GI285">
            <v>3</v>
          </cell>
          <cell r="GJ285">
            <v>2</v>
          </cell>
          <cell r="GK285" t="str">
            <v>MT</v>
          </cell>
          <cell r="GL285">
            <v>868.42899999999997</v>
          </cell>
          <cell r="GM285" t="str">
            <v>1993-2006</v>
          </cell>
          <cell r="GN285">
            <v>0</v>
          </cell>
          <cell r="GQ285">
            <v>6589161.6160499994</v>
          </cell>
          <cell r="GR285">
            <v>276811.74374999997</v>
          </cell>
        </row>
        <row r="286">
          <cell r="GI286">
            <v>2</v>
          </cell>
          <cell r="GJ286">
            <v>1</v>
          </cell>
          <cell r="GK286" t="str">
            <v>MT</v>
          </cell>
          <cell r="GL286">
            <v>868.42899999999997</v>
          </cell>
          <cell r="GM286" t="str">
            <v>1980-1992</v>
          </cell>
          <cell r="GN286">
            <v>-1</v>
          </cell>
          <cell r="GQ286">
            <v>6359245.0382999992</v>
          </cell>
          <cell r="GR286">
            <v>233537.92668</v>
          </cell>
        </row>
        <row r="287">
          <cell r="GI287">
            <v>1</v>
          </cell>
          <cell r="GJ287">
            <v>2</v>
          </cell>
          <cell r="GK287" t="str">
            <v>OR</v>
          </cell>
          <cell r="GL287">
            <v>2319.0770000000002</v>
          </cell>
          <cell r="GM287" t="str">
            <v>1993-2006</v>
          </cell>
          <cell r="GN287">
            <v>-1</v>
          </cell>
          <cell r="GQ287">
            <v>11139987.849510001</v>
          </cell>
          <cell r="GR287">
            <v>684034.95192000002</v>
          </cell>
        </row>
        <row r="288">
          <cell r="GI288">
            <v>1</v>
          </cell>
          <cell r="GJ288">
            <v>1</v>
          </cell>
          <cell r="GK288" t="str">
            <v>WA</v>
          </cell>
          <cell r="GL288">
            <v>2128.8850000000002</v>
          </cell>
          <cell r="GM288" t="str">
            <v>1980-1992</v>
          </cell>
          <cell r="GN288">
            <v>-1</v>
          </cell>
          <cell r="GQ288">
            <v>11735989.494900001</v>
          </cell>
          <cell r="GR288">
            <v>638.67209954350017</v>
          </cell>
        </row>
        <row r="289">
          <cell r="GI289">
            <v>3</v>
          </cell>
          <cell r="GJ289">
            <v>1</v>
          </cell>
          <cell r="GK289" t="str">
            <v>ID</v>
          </cell>
          <cell r="GL289">
            <v>1211.2819999999999</v>
          </cell>
          <cell r="GM289" t="str">
            <v>1993-2006</v>
          </cell>
          <cell r="GN289">
            <v>-1</v>
          </cell>
          <cell r="GQ289">
            <v>8353957.5847799992</v>
          </cell>
          <cell r="GR289">
            <v>415094.22858</v>
          </cell>
        </row>
        <row r="290">
          <cell r="GI290">
            <v>2</v>
          </cell>
          <cell r="GJ290">
            <v>1</v>
          </cell>
          <cell r="GK290" t="str">
            <v>MT</v>
          </cell>
          <cell r="GL290">
            <v>868.42899999999997</v>
          </cell>
          <cell r="GM290" t="str">
            <v>Pre 1980</v>
          </cell>
          <cell r="GN290">
            <v>-1</v>
          </cell>
          <cell r="GQ290">
            <v>6884470.8975</v>
          </cell>
          <cell r="GR290">
            <v>109969.16426999999</v>
          </cell>
        </row>
        <row r="291">
          <cell r="GI291">
            <v>3</v>
          </cell>
          <cell r="GJ291">
            <v>3</v>
          </cell>
          <cell r="GK291" t="str">
            <v>MT</v>
          </cell>
          <cell r="GL291">
            <v>868.42899999999997</v>
          </cell>
          <cell r="GM291" t="str">
            <v>1993-2006</v>
          </cell>
          <cell r="GN291">
            <v>0</v>
          </cell>
          <cell r="GQ291">
            <v>6821475.0578399999</v>
          </cell>
          <cell r="GR291">
            <v>297940.62131999998</v>
          </cell>
        </row>
        <row r="292">
          <cell r="GI292">
            <v>1</v>
          </cell>
          <cell r="GJ292">
            <v>3</v>
          </cell>
          <cell r="GK292" t="str">
            <v>ID</v>
          </cell>
          <cell r="GL292">
            <v>1211.2819999999999</v>
          </cell>
          <cell r="GM292" t="str">
            <v>1993-2006</v>
          </cell>
          <cell r="GN292">
            <v>-1</v>
          </cell>
          <cell r="GQ292">
            <v>7036143.3328799997</v>
          </cell>
          <cell r="GR292">
            <v>763253.13496819988</v>
          </cell>
        </row>
        <row r="293">
          <cell r="GI293">
            <v>3</v>
          </cell>
          <cell r="GJ293">
            <v>1</v>
          </cell>
          <cell r="GK293" t="str">
            <v>MT</v>
          </cell>
          <cell r="GL293">
            <v>868.42899999999997</v>
          </cell>
          <cell r="GM293" t="str">
            <v>1993-2006</v>
          </cell>
          <cell r="GN293">
            <v>0</v>
          </cell>
          <cell r="GQ293">
            <v>7256193.2466600006</v>
          </cell>
          <cell r="GR293">
            <v>244480.13207999998</v>
          </cell>
        </row>
        <row r="294">
          <cell r="GI294">
            <v>1</v>
          </cell>
          <cell r="GJ294">
            <v>2</v>
          </cell>
          <cell r="GK294" t="str">
            <v>OR</v>
          </cell>
          <cell r="GL294">
            <v>2319.0770000000002</v>
          </cell>
          <cell r="GM294" t="str">
            <v>Pre 1980</v>
          </cell>
          <cell r="GN294">
            <v>-1</v>
          </cell>
          <cell r="GQ294">
            <v>9709024.5774300005</v>
          </cell>
          <cell r="GR294">
            <v>851008.49592000002</v>
          </cell>
        </row>
        <row r="295">
          <cell r="GI295">
            <v>3</v>
          </cell>
          <cell r="GJ295">
            <v>1</v>
          </cell>
          <cell r="GK295" t="str">
            <v>ID</v>
          </cell>
          <cell r="GL295">
            <v>1211.2819999999999</v>
          </cell>
          <cell r="GM295" t="str">
            <v>1993-2006</v>
          </cell>
          <cell r="GN295">
            <v>-1</v>
          </cell>
          <cell r="GQ295">
            <v>8353957.5847799992</v>
          </cell>
          <cell r="GR295">
            <v>415094.22858</v>
          </cell>
        </row>
        <row r="296">
          <cell r="GI296">
            <v>3</v>
          </cell>
          <cell r="GJ296">
            <v>2</v>
          </cell>
          <cell r="GK296" t="str">
            <v>MT</v>
          </cell>
          <cell r="GL296">
            <v>868.42899999999997</v>
          </cell>
          <cell r="GM296" t="str">
            <v>1993-2006</v>
          </cell>
          <cell r="GN296">
            <v>0</v>
          </cell>
          <cell r="GQ296">
            <v>6589161.6160499994</v>
          </cell>
          <cell r="GR296">
            <v>276811.74374999997</v>
          </cell>
        </row>
        <row r="297">
          <cell r="GI297">
            <v>1</v>
          </cell>
          <cell r="GJ297">
            <v>1</v>
          </cell>
          <cell r="GK297" t="str">
            <v>WA</v>
          </cell>
          <cell r="GL297">
            <v>3065.65</v>
          </cell>
          <cell r="GM297" t="str">
            <v>1980-1992</v>
          </cell>
          <cell r="GN297">
            <v>-1</v>
          </cell>
          <cell r="GQ297">
            <v>16972879.2555</v>
          </cell>
          <cell r="GR297">
            <v>344885.625</v>
          </cell>
        </row>
        <row r="298">
          <cell r="GI298">
            <v>2</v>
          </cell>
          <cell r="GJ298">
            <v>3</v>
          </cell>
          <cell r="GK298" t="str">
            <v>WA</v>
          </cell>
          <cell r="GL298">
            <v>2914.5650000000001</v>
          </cell>
          <cell r="GM298" t="str">
            <v>1980-1992</v>
          </cell>
          <cell r="GN298">
            <v>-1</v>
          </cell>
          <cell r="GQ298">
            <v>21482733.993299998</v>
          </cell>
          <cell r="GR298">
            <v>1149358.7077500001</v>
          </cell>
        </row>
        <row r="299">
          <cell r="GI299">
            <v>2</v>
          </cell>
          <cell r="GJ299">
            <v>2</v>
          </cell>
          <cell r="GK299" t="str">
            <v>OR</v>
          </cell>
          <cell r="GL299">
            <v>2128.9459999999999</v>
          </cell>
          <cell r="GM299" t="str">
            <v>1980-1992</v>
          </cell>
          <cell r="GN299">
            <v>-1</v>
          </cell>
          <cell r="GQ299">
            <v>14014574.75502</v>
          </cell>
          <cell r="GR299">
            <v>434304.984</v>
          </cell>
        </row>
        <row r="300">
          <cell r="GI300">
            <v>1</v>
          </cell>
          <cell r="GJ300">
            <v>1</v>
          </cell>
          <cell r="GK300" t="str">
            <v>WA</v>
          </cell>
          <cell r="GL300">
            <v>2128.8850000000002</v>
          </cell>
          <cell r="GM300" t="str">
            <v>Post 2006</v>
          </cell>
          <cell r="GN300">
            <v>-1</v>
          </cell>
          <cell r="GQ300">
            <v>10212197.478450002</v>
          </cell>
          <cell r="GR300">
            <v>452047.44090000005</v>
          </cell>
        </row>
        <row r="301">
          <cell r="GI301">
            <v>1</v>
          </cell>
          <cell r="GJ301">
            <v>1</v>
          </cell>
          <cell r="GK301" t="str">
            <v>OR</v>
          </cell>
          <cell r="GL301">
            <v>2319.0770000000002</v>
          </cell>
          <cell r="GM301" t="str">
            <v>1980-1992</v>
          </cell>
          <cell r="GN301">
            <v>-1</v>
          </cell>
          <cell r="GQ301">
            <v>10626196.340160001</v>
          </cell>
          <cell r="GR301">
            <v>636725.78112000006</v>
          </cell>
        </row>
        <row r="302">
          <cell r="GI302">
            <v>2</v>
          </cell>
          <cell r="GJ302">
            <v>3</v>
          </cell>
          <cell r="GK302" t="str">
            <v>ID</v>
          </cell>
          <cell r="GL302">
            <v>1211.2819999999999</v>
          </cell>
          <cell r="GN302">
            <v>0</v>
          </cell>
          <cell r="GQ302">
            <v>7407449.7171599995</v>
          </cell>
          <cell r="GR302">
            <v>1007556.4804199999</v>
          </cell>
        </row>
        <row r="303">
          <cell r="GI303">
            <v>1</v>
          </cell>
          <cell r="GJ303">
            <v>3</v>
          </cell>
          <cell r="GK303" t="str">
            <v>OR</v>
          </cell>
          <cell r="GL303">
            <v>2319.0770000000002</v>
          </cell>
          <cell r="GM303" t="str">
            <v>Pre 1980</v>
          </cell>
          <cell r="GN303">
            <v>0</v>
          </cell>
          <cell r="GQ303">
            <v>10494148.095780002</v>
          </cell>
          <cell r="GR303">
            <v>0</v>
          </cell>
        </row>
        <row r="304">
          <cell r="GI304">
            <v>2</v>
          </cell>
          <cell r="GJ304">
            <v>1</v>
          </cell>
          <cell r="GK304" t="str">
            <v>MT</v>
          </cell>
          <cell r="GL304">
            <v>868.42899999999997</v>
          </cell>
          <cell r="GM304" t="str">
            <v>Pre 1980</v>
          </cell>
          <cell r="GN304">
            <v>0</v>
          </cell>
          <cell r="GQ304">
            <v>6359245.0382999992</v>
          </cell>
          <cell r="GR304">
            <v>233537.92668</v>
          </cell>
        </row>
        <row r="305">
          <cell r="GI305">
            <v>2</v>
          </cell>
          <cell r="GJ305">
            <v>1</v>
          </cell>
          <cell r="GK305" t="str">
            <v>OR</v>
          </cell>
          <cell r="GL305">
            <v>2128.9459999999999</v>
          </cell>
          <cell r="GM305" t="str">
            <v>1993-2006</v>
          </cell>
          <cell r="GN305">
            <v>0</v>
          </cell>
          <cell r="GQ305">
            <v>14014574.75502</v>
          </cell>
          <cell r="GR305">
            <v>434304.984</v>
          </cell>
        </row>
        <row r="306">
          <cell r="GI306">
            <v>2</v>
          </cell>
          <cell r="GJ306">
            <v>2</v>
          </cell>
          <cell r="GK306" t="str">
            <v>MT</v>
          </cell>
          <cell r="GL306">
            <v>868.42899999999997</v>
          </cell>
          <cell r="GM306" t="str">
            <v>Pre 1980</v>
          </cell>
          <cell r="GN306">
            <v>0</v>
          </cell>
          <cell r="GQ306">
            <v>6884470.8975</v>
          </cell>
          <cell r="GR306">
            <v>109969.16426999999</v>
          </cell>
        </row>
        <row r="307">
          <cell r="GI307">
            <v>1</v>
          </cell>
          <cell r="GJ307">
            <v>3</v>
          </cell>
          <cell r="GK307" t="str">
            <v>OR</v>
          </cell>
          <cell r="GL307">
            <v>2319.0770000000002</v>
          </cell>
          <cell r="GM307" t="str">
            <v>Pre 1980</v>
          </cell>
          <cell r="GN307">
            <v>-1</v>
          </cell>
          <cell r="GQ307">
            <v>10505349.237690002</v>
          </cell>
          <cell r="GR307">
            <v>1394368.2370200001</v>
          </cell>
        </row>
        <row r="308">
          <cell r="GI308">
            <v>1</v>
          </cell>
          <cell r="GJ308">
            <v>1</v>
          </cell>
          <cell r="GK308" t="str">
            <v>WA</v>
          </cell>
          <cell r="GL308">
            <v>3065.65</v>
          </cell>
          <cell r="GM308" t="str">
            <v>1980-1992</v>
          </cell>
          <cell r="GN308">
            <v>-1</v>
          </cell>
          <cell r="GQ308">
            <v>13391678.895000001</v>
          </cell>
          <cell r="GR308">
            <v>519903.58350000001</v>
          </cell>
        </row>
        <row r="309">
          <cell r="GI309">
            <v>1</v>
          </cell>
          <cell r="GJ309">
            <v>1</v>
          </cell>
          <cell r="GK309" t="str">
            <v>OR</v>
          </cell>
          <cell r="GL309">
            <v>2319.0770000000002</v>
          </cell>
          <cell r="GM309" t="str">
            <v>Pre 1980</v>
          </cell>
          <cell r="GN309">
            <v>-1</v>
          </cell>
          <cell r="GQ309">
            <v>10494148.095780002</v>
          </cell>
          <cell r="GR309">
            <v>0</v>
          </cell>
        </row>
        <row r="310">
          <cell r="GI310">
            <v>2</v>
          </cell>
          <cell r="GJ310">
            <v>2</v>
          </cell>
          <cell r="GK310" t="str">
            <v>MT</v>
          </cell>
          <cell r="GL310">
            <v>868.42899999999997</v>
          </cell>
          <cell r="GM310" t="str">
            <v>Pre 1980</v>
          </cell>
          <cell r="GN310">
            <v>0</v>
          </cell>
          <cell r="GQ310">
            <v>6174478.0842599999</v>
          </cell>
          <cell r="GR310">
            <v>321231.88709999999</v>
          </cell>
        </row>
        <row r="311">
          <cell r="GI311">
            <v>1</v>
          </cell>
          <cell r="GJ311">
            <v>1</v>
          </cell>
          <cell r="GK311" t="str">
            <v>WA</v>
          </cell>
          <cell r="GL311">
            <v>3065.65</v>
          </cell>
          <cell r="GM311" t="str">
            <v>Pre 1980</v>
          </cell>
          <cell r="GN311">
            <v>0</v>
          </cell>
          <cell r="GQ311">
            <v>15623226.843</v>
          </cell>
          <cell r="GR311">
            <v>216128.38631300002</v>
          </cell>
        </row>
        <row r="312">
          <cell r="GI312">
            <v>3</v>
          </cell>
          <cell r="GJ312">
            <v>2</v>
          </cell>
          <cell r="GK312" t="str">
            <v>MT</v>
          </cell>
          <cell r="GL312">
            <v>868.42899999999997</v>
          </cell>
          <cell r="GM312" t="str">
            <v>Pre 1980</v>
          </cell>
          <cell r="GN312">
            <v>0</v>
          </cell>
          <cell r="GQ312">
            <v>6359245.0382999992</v>
          </cell>
          <cell r="GR312">
            <v>233537.92668</v>
          </cell>
        </row>
        <row r="313">
          <cell r="GI313">
            <v>1</v>
          </cell>
          <cell r="GJ313">
            <v>3</v>
          </cell>
          <cell r="GK313" t="str">
            <v>ID</v>
          </cell>
          <cell r="GL313">
            <v>1211.2819999999999</v>
          </cell>
          <cell r="GM313" t="str">
            <v>Pre 1980</v>
          </cell>
          <cell r="GN313">
            <v>0</v>
          </cell>
          <cell r="GQ313">
            <v>6535762.7386799995</v>
          </cell>
          <cell r="GR313">
            <v>915656.51508000004</v>
          </cell>
        </row>
        <row r="314">
          <cell r="GI314">
            <v>1</v>
          </cell>
          <cell r="GJ314">
            <v>3</v>
          </cell>
          <cell r="GK314" t="str">
            <v>WA</v>
          </cell>
          <cell r="GL314">
            <v>2914.5650000000001</v>
          </cell>
          <cell r="GM314" t="str">
            <v>1980-1992</v>
          </cell>
          <cell r="GN314">
            <v>-1</v>
          </cell>
          <cell r="GQ314">
            <v>16525146.365250001</v>
          </cell>
          <cell r="GR314">
            <v>2931586.0596000003</v>
          </cell>
        </row>
        <row r="315">
          <cell r="GI315">
            <v>1</v>
          </cell>
          <cell r="GJ315">
            <v>3</v>
          </cell>
          <cell r="GK315" t="str">
            <v>ID</v>
          </cell>
          <cell r="GL315">
            <v>1211.2819999999999</v>
          </cell>
          <cell r="GM315" t="str">
            <v>1980-1992</v>
          </cell>
          <cell r="GN315">
            <v>-1</v>
          </cell>
          <cell r="GQ315">
            <v>6535762.7386799995</v>
          </cell>
          <cell r="GR315">
            <v>915656.51508000004</v>
          </cell>
        </row>
        <row r="316">
          <cell r="GI316">
            <v>3</v>
          </cell>
          <cell r="GJ316">
            <v>2</v>
          </cell>
          <cell r="GK316" t="str">
            <v>MT</v>
          </cell>
          <cell r="GL316">
            <v>868.42899999999997</v>
          </cell>
          <cell r="GM316" t="str">
            <v>Pre 1980</v>
          </cell>
          <cell r="GN316">
            <v>0</v>
          </cell>
          <cell r="GQ316">
            <v>6359245.0382999992</v>
          </cell>
          <cell r="GR316">
            <v>233537.92668</v>
          </cell>
        </row>
        <row r="317">
          <cell r="GI317">
            <v>1</v>
          </cell>
          <cell r="GJ317">
            <v>1</v>
          </cell>
          <cell r="GK317" t="str">
            <v>WA</v>
          </cell>
          <cell r="GL317">
            <v>3065.65</v>
          </cell>
          <cell r="GM317" t="str">
            <v>Pre 1980</v>
          </cell>
          <cell r="GN317">
            <v>-1</v>
          </cell>
          <cell r="GQ317">
            <v>14226302.107500002</v>
          </cell>
          <cell r="GR317">
            <v>393261.58199999999</v>
          </cell>
        </row>
        <row r="318">
          <cell r="GI318">
            <v>1</v>
          </cell>
          <cell r="GJ318">
            <v>3</v>
          </cell>
          <cell r="GK318" t="str">
            <v>OR</v>
          </cell>
          <cell r="GL318">
            <v>2128.9459999999999</v>
          </cell>
          <cell r="GM318" t="str">
            <v>1993-2006</v>
          </cell>
          <cell r="GN318">
            <v>-1</v>
          </cell>
          <cell r="GQ318">
            <v>12366706.682639999</v>
          </cell>
          <cell r="GR318">
            <v>1341491.6664145999</v>
          </cell>
        </row>
        <row r="319">
          <cell r="GI319">
            <v>3</v>
          </cell>
          <cell r="GJ319">
            <v>2</v>
          </cell>
          <cell r="GK319" t="str">
            <v>MT</v>
          </cell>
          <cell r="GL319">
            <v>868.42899999999997</v>
          </cell>
          <cell r="GM319" t="str">
            <v>Post 2006</v>
          </cell>
          <cell r="GN319">
            <v>0</v>
          </cell>
          <cell r="GQ319">
            <v>6589161.6160499994</v>
          </cell>
          <cell r="GR319">
            <v>276811.74374999997</v>
          </cell>
        </row>
        <row r="320">
          <cell r="GI320">
            <v>2</v>
          </cell>
          <cell r="GJ320">
            <v>3</v>
          </cell>
          <cell r="GK320" t="str">
            <v>ID</v>
          </cell>
          <cell r="GL320">
            <v>1211.2819999999999</v>
          </cell>
          <cell r="GN320">
            <v>-1</v>
          </cell>
          <cell r="GQ320">
            <v>8672064.4636199996</v>
          </cell>
          <cell r="GR320">
            <v>822048.64211999986</v>
          </cell>
        </row>
        <row r="321">
          <cell r="GI321">
            <v>1</v>
          </cell>
          <cell r="GJ321">
            <v>3</v>
          </cell>
          <cell r="GK321" t="str">
            <v>WA</v>
          </cell>
          <cell r="GL321">
            <v>2914.5650000000001</v>
          </cell>
          <cell r="GM321" t="str">
            <v>1993-2006</v>
          </cell>
          <cell r="GN321">
            <v>-1</v>
          </cell>
          <cell r="GQ321">
            <v>17607353.4954</v>
          </cell>
          <cell r="GR321">
            <v>1252971.4934999999</v>
          </cell>
        </row>
        <row r="322">
          <cell r="GI322">
            <v>1</v>
          </cell>
          <cell r="GJ322">
            <v>3</v>
          </cell>
          <cell r="GK322" t="str">
            <v>WA</v>
          </cell>
          <cell r="GL322">
            <v>2914.5650000000001</v>
          </cell>
          <cell r="GM322" t="str">
            <v>1993-2006</v>
          </cell>
          <cell r="GN322">
            <v>-1</v>
          </cell>
          <cell r="GQ322">
            <v>16768745.707950002</v>
          </cell>
          <cell r="GR322">
            <v>2526228.3594</v>
          </cell>
        </row>
        <row r="323">
          <cell r="GI323">
            <v>2</v>
          </cell>
          <cell r="GJ323">
            <v>2</v>
          </cell>
          <cell r="GK323" t="str">
            <v>OR</v>
          </cell>
          <cell r="GL323">
            <v>2128.9459999999999</v>
          </cell>
          <cell r="GM323" t="str">
            <v>1980-1992</v>
          </cell>
          <cell r="GN323">
            <v>0</v>
          </cell>
          <cell r="GQ323">
            <v>13118182.041719999</v>
          </cell>
          <cell r="GR323">
            <v>702105.10134000005</v>
          </cell>
        </row>
        <row r="324">
          <cell r="GI324">
            <v>1</v>
          </cell>
          <cell r="GJ324">
            <v>1</v>
          </cell>
          <cell r="GK324" t="str">
            <v>OR</v>
          </cell>
          <cell r="GL324">
            <v>2319.0770000000002</v>
          </cell>
          <cell r="GM324" t="str">
            <v>Pre 1980</v>
          </cell>
          <cell r="GN324">
            <v>-1</v>
          </cell>
          <cell r="GQ324">
            <v>10494148.095780002</v>
          </cell>
          <cell r="GR324">
            <v>0</v>
          </cell>
        </row>
        <row r="325">
          <cell r="GI325">
            <v>1</v>
          </cell>
          <cell r="GJ325">
            <v>3</v>
          </cell>
          <cell r="GK325" t="str">
            <v>WA</v>
          </cell>
          <cell r="GL325">
            <v>2914.5650000000001</v>
          </cell>
          <cell r="GM325" t="str">
            <v>1980-1992</v>
          </cell>
          <cell r="GN325">
            <v>-1</v>
          </cell>
          <cell r="GQ325">
            <v>16768745.707950002</v>
          </cell>
          <cell r="GR325">
            <v>2526228.3594</v>
          </cell>
        </row>
        <row r="326">
          <cell r="GI326">
            <v>1</v>
          </cell>
          <cell r="GJ326">
            <v>3</v>
          </cell>
          <cell r="GK326" t="str">
            <v>ID</v>
          </cell>
          <cell r="GL326">
            <v>1211.2819999999999</v>
          </cell>
          <cell r="GM326" t="str">
            <v>1980-1992</v>
          </cell>
          <cell r="GN326">
            <v>-1</v>
          </cell>
          <cell r="GQ326">
            <v>6610583.6278200001</v>
          </cell>
          <cell r="GR326">
            <v>1071475.8315600001</v>
          </cell>
        </row>
        <row r="327">
          <cell r="GI327">
            <v>2</v>
          </cell>
          <cell r="GJ327">
            <v>3</v>
          </cell>
          <cell r="GK327" t="str">
            <v>ID</v>
          </cell>
          <cell r="GL327">
            <v>1211.2819999999999</v>
          </cell>
          <cell r="GM327" t="str">
            <v>1993-2006</v>
          </cell>
          <cell r="GN327">
            <v>-1</v>
          </cell>
          <cell r="GQ327">
            <v>8599387.5436199997</v>
          </cell>
          <cell r="GR327">
            <v>476288.19521999994</v>
          </cell>
        </row>
        <row r="328">
          <cell r="GI328">
            <v>1</v>
          </cell>
          <cell r="GJ328">
            <v>1</v>
          </cell>
          <cell r="GK328" t="str">
            <v>WA</v>
          </cell>
          <cell r="GL328">
            <v>2128.8850000000002</v>
          </cell>
          <cell r="GM328" t="str">
            <v>1980-1992</v>
          </cell>
          <cell r="GN328">
            <v>0</v>
          </cell>
          <cell r="GQ328">
            <v>11735989.494900001</v>
          </cell>
          <cell r="GR328">
            <v>638.67209954350017</v>
          </cell>
        </row>
        <row r="329">
          <cell r="GI329">
            <v>1</v>
          </cell>
          <cell r="GJ329">
            <v>3</v>
          </cell>
          <cell r="GK329" t="str">
            <v>ID</v>
          </cell>
          <cell r="GL329">
            <v>1211.2819999999999</v>
          </cell>
          <cell r="GM329" t="str">
            <v>1993-2006</v>
          </cell>
          <cell r="GN329">
            <v>-1</v>
          </cell>
          <cell r="GQ329">
            <v>7036143.3328799997</v>
          </cell>
          <cell r="GR329">
            <v>763253.13496819988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M_Input_Out"/>
      <sheetName val="M_Input"/>
      <sheetName val="Raw"/>
      <sheetName val="Accomplishments"/>
      <sheetName val="Input Assumptions"/>
      <sheetName val="EUI by End Use"/>
      <sheetName val="EUI by Equipment Type"/>
      <sheetName val="ECM Estimated Cost &amp; Savings"/>
      <sheetName val="State Dairy Production Data"/>
      <sheetName val="Milk Production by Herd Size"/>
      <sheetName val="Milking Cows by State"/>
      <sheetName val="CA EUIs and ECM Savings Est"/>
    </sheetNames>
    <sheetDataSet>
      <sheetData sheetId="0"/>
      <sheetData sheetId="1"/>
      <sheetData sheetId="2"/>
      <sheetData sheetId="3">
        <row r="4">
          <cell r="A4" t="str">
            <v>Plate Milk Pre-Cooler - Idaho TieStall</v>
          </cell>
          <cell r="C4">
            <v>4.297103134260384</v>
          </cell>
          <cell r="D4">
            <v>0.45149651239206373</v>
          </cell>
          <cell r="E4">
            <v>9.0299302478412752E-2</v>
          </cell>
          <cell r="F4">
            <v>0.54179581487047646</v>
          </cell>
          <cell r="G4">
            <v>0.69038293341726042</v>
          </cell>
          <cell r="H4">
            <v>3.3483521019306868</v>
          </cell>
          <cell r="I4">
            <v>1104.4955613061582</v>
          </cell>
          <cell r="J4">
            <v>-12.790333463282392</v>
          </cell>
          <cell r="K4">
            <v>-7.6191296344260442</v>
          </cell>
          <cell r="L4">
            <v>4.8499925763764162</v>
          </cell>
          <cell r="M4">
            <v>4.0822938081181877E-2</v>
          </cell>
          <cell r="N4">
            <v>1.4713856900822407E-3</v>
          </cell>
          <cell r="O4">
            <v>0.2432179258727456</v>
          </cell>
          <cell r="P4">
            <v>0.22220291697413769</v>
          </cell>
          <cell r="Q4">
            <v>0.25874035563770953</v>
          </cell>
          <cell r="R4">
            <v>0.23836914860586231</v>
          </cell>
          <cell r="S4">
            <v>0.24788405073101188</v>
          </cell>
          <cell r="T4">
            <v>0.24804832440912616</v>
          </cell>
          <cell r="U4">
            <v>0.23966341256533577</v>
          </cell>
          <cell r="V4">
            <v>0.25804456691451555</v>
          </cell>
          <cell r="W4">
            <v>0.22884028286927482</v>
          </cell>
          <cell r="X4">
            <v>0.25712594674361794</v>
          </cell>
          <cell r="Y4">
            <v>0.23057216431209274</v>
          </cell>
          <cell r="Z4">
            <v>0.24239736943387402</v>
          </cell>
          <cell r="AA4"/>
          <cell r="AB4">
            <v>0.12641867677388635</v>
          </cell>
          <cell r="AC4">
            <v>0.10976667950827243</v>
          </cell>
          <cell r="AD4">
            <v>0.10637701141257996</v>
          </cell>
          <cell r="AE4">
            <v>0.11297963897663768</v>
          </cell>
          <cell r="AF4">
            <v>0.11514256992020407</v>
          </cell>
          <cell r="AG4">
            <v>0.10344118938479911</v>
          </cell>
          <cell r="AH4">
            <v>0.12475669586524309</v>
          </cell>
          <cell r="AI4">
            <v>0.10590864007104898</v>
          </cell>
          <cell r="AJ4">
            <v>0.12206419585267227</v>
          </cell>
          <cell r="AK4">
            <v>0.10575656632350632</v>
          </cell>
          <cell r="AL4">
            <v>0.1234446361084463</v>
          </cell>
          <cell r="AM4">
            <v>0.12594016899378208</v>
          </cell>
        </row>
        <row r="5">
          <cell r="A5" t="str">
            <v>Plate Milk Pre-Cooler - Montana TieStall</v>
          </cell>
          <cell r="C5">
            <v>4.297103134260384</v>
          </cell>
          <cell r="D5">
            <v>0.45149651239206373</v>
          </cell>
          <cell r="E5">
            <v>9.0299302478412752E-2</v>
          </cell>
          <cell r="F5">
            <v>0.54179581487047646</v>
          </cell>
          <cell r="G5">
            <v>0.69038293341726042</v>
          </cell>
          <cell r="H5">
            <v>3.3483521019306868</v>
          </cell>
          <cell r="I5">
            <v>1104.4955613061582</v>
          </cell>
          <cell r="J5">
            <v>-12.790333463282392</v>
          </cell>
          <cell r="K5">
            <v>-7.6191296344260442</v>
          </cell>
          <cell r="L5">
            <v>4.8499925763764162</v>
          </cell>
          <cell r="M5">
            <v>4.0822938081181877E-2</v>
          </cell>
          <cell r="N5">
            <v>1.4713856900822407E-3</v>
          </cell>
          <cell r="O5">
            <v>0.2432179258727456</v>
          </cell>
          <cell r="P5">
            <v>0.22220291697413769</v>
          </cell>
          <cell r="Q5">
            <v>0.25874035563770953</v>
          </cell>
          <cell r="R5">
            <v>0.23836914860586231</v>
          </cell>
          <cell r="S5">
            <v>0.24788405073101188</v>
          </cell>
          <cell r="T5">
            <v>0.24804832440912616</v>
          </cell>
          <cell r="U5">
            <v>0.23966341256533577</v>
          </cell>
          <cell r="V5">
            <v>0.25804456691451555</v>
          </cell>
          <cell r="W5">
            <v>0.22884028286927482</v>
          </cell>
          <cell r="X5">
            <v>0.25712594674361794</v>
          </cell>
          <cell r="Y5">
            <v>0.23057216431209274</v>
          </cell>
          <cell r="Z5">
            <v>0.24239736943387402</v>
          </cell>
          <cell r="AA5"/>
          <cell r="AB5">
            <v>0.12641867677388635</v>
          </cell>
          <cell r="AC5">
            <v>0.10976667950827243</v>
          </cell>
          <cell r="AD5">
            <v>0.10637701141257996</v>
          </cell>
          <cell r="AE5">
            <v>0.11297963897663768</v>
          </cell>
          <cell r="AF5">
            <v>0.11514256992020407</v>
          </cell>
          <cell r="AG5">
            <v>0.10344118938479911</v>
          </cell>
          <cell r="AH5">
            <v>0.12475669586524309</v>
          </cell>
          <cell r="AI5">
            <v>0.10590864007104898</v>
          </cell>
          <cell r="AJ5">
            <v>0.12206419585267227</v>
          </cell>
          <cell r="AK5">
            <v>0.10575656632350632</v>
          </cell>
          <cell r="AL5">
            <v>0.1234446361084463</v>
          </cell>
          <cell r="AM5">
            <v>0.12594016899378208</v>
          </cell>
        </row>
        <row r="6">
          <cell r="A6" t="str">
            <v>Plate Milk Pre-Cooler - Oregon TieStall</v>
          </cell>
          <cell r="C6">
            <v>4.297103134260384</v>
          </cell>
          <cell r="D6">
            <v>0.45149651239206373</v>
          </cell>
          <cell r="E6">
            <v>9.0299302478412752E-2</v>
          </cell>
          <cell r="F6">
            <v>0.54179581487047646</v>
          </cell>
          <cell r="G6">
            <v>0.69038293341726042</v>
          </cell>
          <cell r="H6">
            <v>3.3483521019306868</v>
          </cell>
          <cell r="I6">
            <v>1104.4955613061582</v>
          </cell>
          <cell r="J6">
            <v>-12.790333463282392</v>
          </cell>
          <cell r="K6">
            <v>-7.6191296344260442</v>
          </cell>
          <cell r="L6">
            <v>4.8499925763764162</v>
          </cell>
          <cell r="M6">
            <v>4.0822938081181877E-2</v>
          </cell>
          <cell r="N6">
            <v>1.4713856900822407E-3</v>
          </cell>
          <cell r="O6">
            <v>0.2432179258727456</v>
          </cell>
          <cell r="P6">
            <v>0.22220291697413769</v>
          </cell>
          <cell r="Q6">
            <v>0.25874035563770953</v>
          </cell>
          <cell r="R6">
            <v>0.23836914860586231</v>
          </cell>
          <cell r="S6">
            <v>0.24788405073101188</v>
          </cell>
          <cell r="T6">
            <v>0.24804832440912616</v>
          </cell>
          <cell r="U6">
            <v>0.23966341256533577</v>
          </cell>
          <cell r="V6">
            <v>0.25804456691451555</v>
          </cell>
          <cell r="W6">
            <v>0.22884028286927482</v>
          </cell>
          <cell r="X6">
            <v>0.25712594674361794</v>
          </cell>
          <cell r="Y6">
            <v>0.23057216431209274</v>
          </cell>
          <cell r="Z6">
            <v>0.24239736943387402</v>
          </cell>
          <cell r="AA6"/>
          <cell r="AB6">
            <v>0.12641867677388635</v>
          </cell>
          <cell r="AC6">
            <v>0.10976667950827243</v>
          </cell>
          <cell r="AD6">
            <v>0.10637701141257996</v>
          </cell>
          <cell r="AE6">
            <v>0.11297963897663768</v>
          </cell>
          <cell r="AF6">
            <v>0.11514256992020407</v>
          </cell>
          <cell r="AG6">
            <v>0.10344118938479911</v>
          </cell>
          <cell r="AH6">
            <v>0.12475669586524309</v>
          </cell>
          <cell r="AI6">
            <v>0.10590864007104898</v>
          </cell>
          <cell r="AJ6">
            <v>0.12206419585267227</v>
          </cell>
          <cell r="AK6">
            <v>0.10575656632350632</v>
          </cell>
          <cell r="AL6">
            <v>0.1234446361084463</v>
          </cell>
          <cell r="AM6">
            <v>0.12594016899378208</v>
          </cell>
        </row>
        <row r="7">
          <cell r="A7" t="str">
            <v>Plate Milk Pre-Cooler - Washington TieStall</v>
          </cell>
          <cell r="C7">
            <v>4.297103134260384</v>
          </cell>
          <cell r="D7">
            <v>0.45149651239206373</v>
          </cell>
          <cell r="E7">
            <v>9.0299302478412752E-2</v>
          </cell>
          <cell r="F7">
            <v>0.54179581487047646</v>
          </cell>
          <cell r="G7">
            <v>0.69038293341726042</v>
          </cell>
          <cell r="H7">
            <v>3.3483521019306868</v>
          </cell>
          <cell r="I7">
            <v>1104.4955613061582</v>
          </cell>
          <cell r="J7">
            <v>-12.790333463282392</v>
          </cell>
          <cell r="K7">
            <v>-7.6191296344260442</v>
          </cell>
          <cell r="L7">
            <v>4.8499925763764162</v>
          </cell>
          <cell r="M7">
            <v>4.0822938081181877E-2</v>
          </cell>
          <cell r="N7">
            <v>1.4713856900822407E-3</v>
          </cell>
          <cell r="O7">
            <v>0.2432179258727456</v>
          </cell>
          <cell r="P7">
            <v>0.22220291697413769</v>
          </cell>
          <cell r="Q7">
            <v>0.25874035563770953</v>
          </cell>
          <cell r="R7">
            <v>0.23836914860586231</v>
          </cell>
          <cell r="S7">
            <v>0.24788405073101188</v>
          </cell>
          <cell r="T7">
            <v>0.24804832440912616</v>
          </cell>
          <cell r="U7">
            <v>0.23966341256533577</v>
          </cell>
          <cell r="V7">
            <v>0.25804456691451555</v>
          </cell>
          <cell r="W7">
            <v>0.22884028286927482</v>
          </cell>
          <cell r="X7">
            <v>0.25712594674361794</v>
          </cell>
          <cell r="Y7">
            <v>0.23057216431209274</v>
          </cell>
          <cell r="Z7">
            <v>0.24239736943387402</v>
          </cell>
          <cell r="AA7"/>
          <cell r="AB7">
            <v>0.12641867677388635</v>
          </cell>
          <cell r="AC7">
            <v>0.10976667950827243</v>
          </cell>
          <cell r="AD7">
            <v>0.10637701141257996</v>
          </cell>
          <cell r="AE7">
            <v>0.11297963897663768</v>
          </cell>
          <cell r="AF7">
            <v>0.11514256992020407</v>
          </cell>
          <cell r="AG7">
            <v>0.10344118938479911</v>
          </cell>
          <cell r="AH7">
            <v>0.12475669586524309</v>
          </cell>
          <cell r="AI7">
            <v>0.10590864007104898</v>
          </cell>
          <cell r="AJ7">
            <v>0.12206419585267227</v>
          </cell>
          <cell r="AK7">
            <v>0.10575656632350632</v>
          </cell>
          <cell r="AL7">
            <v>0.1234446361084463</v>
          </cell>
          <cell r="AM7">
            <v>0.12594016899378208</v>
          </cell>
        </row>
        <row r="8">
          <cell r="A8" t="str">
            <v>VSD - Vacuum Pump - Idaho TieStall</v>
          </cell>
          <cell r="C8">
            <v>5.2516901160200797</v>
          </cell>
          <cell r="D8">
            <v>0.59537840461596525</v>
          </cell>
          <cell r="E8">
            <v>0.11907568092319305</v>
          </cell>
          <cell r="F8">
            <v>0.71445408553915835</v>
          </cell>
          <cell r="G8">
            <v>0.91039261254608939</v>
          </cell>
          <cell r="H8">
            <v>4.0921772387692723</v>
          </cell>
          <cell r="I8">
            <v>1191.7340229636461</v>
          </cell>
          <cell r="J8">
            <v>-12.265035179702243</v>
          </cell>
          <cell r="K8">
            <v>-6.6853843794400083</v>
          </cell>
          <cell r="L8">
            <v>4.494958748978318</v>
          </cell>
          <cell r="M8">
            <v>4.9891616218967767E-2</v>
          </cell>
          <cell r="N8">
            <v>1.7982490631536358E-3</v>
          </cell>
          <cell r="O8">
            <v>0.29724796855839297</v>
          </cell>
          <cell r="P8">
            <v>0.27156454624512122</v>
          </cell>
          <cell r="Q8">
            <v>0.31621865379127323</v>
          </cell>
          <cell r="R8">
            <v>0.29132205176010867</v>
          </cell>
          <cell r="S8">
            <v>0.3029506573309515</v>
          </cell>
          <cell r="T8">
            <v>0.30315142385312238</v>
          </cell>
          <cell r="U8">
            <v>0.29290383209702803</v>
          </cell>
          <cell r="V8">
            <v>0.31536829794775101</v>
          </cell>
          <cell r="W8">
            <v>0.27967638060859878</v>
          </cell>
          <cell r="X8">
            <v>0.3142456094012705</v>
          </cell>
          <cell r="Y8">
            <v>0.28179299367819194</v>
          </cell>
          <cell r="Z8">
            <v>0.29624512827157257</v>
          </cell>
          <cell r="AA8"/>
          <cell r="AB8">
            <v>0.1545021598389047</v>
          </cell>
          <cell r="AC8">
            <v>0.13415097749129504</v>
          </cell>
          <cell r="AD8">
            <v>0.13000830604996816</v>
          </cell>
          <cell r="AE8">
            <v>0.13807768507917126</v>
          </cell>
          <cell r="AF8">
            <v>0.14072110384364006</v>
          </cell>
          <cell r="AG8">
            <v>0.12642030105126001</v>
          </cell>
          <cell r="AH8">
            <v>0.15247097547161625</v>
          </cell>
          <cell r="AI8">
            <v>0.12943588759313987</v>
          </cell>
          <cell r="AJ8">
            <v>0.14918034565389932</v>
          </cell>
          <cell r="AK8">
            <v>0.12925003117500822</v>
          </cell>
          <cell r="AL8">
            <v>0.15086744606096286</v>
          </cell>
          <cell r="AM8">
            <v>0.15391735316782978</v>
          </cell>
        </row>
        <row r="9">
          <cell r="A9" t="str">
            <v>VSD - Vacuum Pump - Montana TieStall</v>
          </cell>
          <cell r="C9">
            <v>5.2516901160200797</v>
          </cell>
          <cell r="D9">
            <v>0.59537840461596525</v>
          </cell>
          <cell r="E9">
            <v>0.11907568092319305</v>
          </cell>
          <cell r="F9">
            <v>0.71445408553915835</v>
          </cell>
          <cell r="G9">
            <v>0.91039261254608939</v>
          </cell>
          <cell r="H9">
            <v>4.0921772387692723</v>
          </cell>
          <cell r="I9">
            <v>1191.7340229636461</v>
          </cell>
          <cell r="J9">
            <v>-12.265035179702243</v>
          </cell>
          <cell r="K9">
            <v>-6.6853843794400083</v>
          </cell>
          <cell r="L9">
            <v>4.494958748978318</v>
          </cell>
          <cell r="M9">
            <v>4.9891616218967767E-2</v>
          </cell>
          <cell r="N9">
            <v>1.7982490631536358E-3</v>
          </cell>
          <cell r="O9">
            <v>0.29724796855839297</v>
          </cell>
          <cell r="P9">
            <v>0.27156454624512122</v>
          </cell>
          <cell r="Q9">
            <v>0.31621865379127323</v>
          </cell>
          <cell r="R9">
            <v>0.29132205176010867</v>
          </cell>
          <cell r="S9">
            <v>0.3029506573309515</v>
          </cell>
          <cell r="T9">
            <v>0.30315142385312238</v>
          </cell>
          <cell r="U9">
            <v>0.29290383209702803</v>
          </cell>
          <cell r="V9">
            <v>0.31536829794775101</v>
          </cell>
          <cell r="W9">
            <v>0.27967638060859878</v>
          </cell>
          <cell r="X9">
            <v>0.3142456094012705</v>
          </cell>
          <cell r="Y9">
            <v>0.28179299367819194</v>
          </cell>
          <cell r="Z9">
            <v>0.29624512827157257</v>
          </cell>
          <cell r="AA9"/>
          <cell r="AB9">
            <v>0.1545021598389047</v>
          </cell>
          <cell r="AC9">
            <v>0.13415097749129504</v>
          </cell>
          <cell r="AD9">
            <v>0.13000830604996816</v>
          </cell>
          <cell r="AE9">
            <v>0.13807768507917126</v>
          </cell>
          <cell r="AF9">
            <v>0.14072110384364006</v>
          </cell>
          <cell r="AG9">
            <v>0.12642030105126001</v>
          </cell>
          <cell r="AH9">
            <v>0.15247097547161625</v>
          </cell>
          <cell r="AI9">
            <v>0.12943588759313987</v>
          </cell>
          <cell r="AJ9">
            <v>0.14918034565389932</v>
          </cell>
          <cell r="AK9">
            <v>0.12925003117500822</v>
          </cell>
          <cell r="AL9">
            <v>0.15086744606096286</v>
          </cell>
          <cell r="AM9">
            <v>0.15391735316782978</v>
          </cell>
        </row>
        <row r="10">
          <cell r="A10" t="str">
            <v>VSD - Vacuum Pump - Oregon TieStall</v>
          </cell>
          <cell r="C10">
            <v>5.2516901160200797</v>
          </cell>
          <cell r="D10">
            <v>0.59537840461596525</v>
          </cell>
          <cell r="E10">
            <v>0.11907568092319305</v>
          </cell>
          <cell r="F10">
            <v>0.71445408553915835</v>
          </cell>
          <cell r="G10">
            <v>0.91039261254608939</v>
          </cell>
          <cell r="H10">
            <v>4.0921772387692723</v>
          </cell>
          <cell r="I10">
            <v>1191.7340229636461</v>
          </cell>
          <cell r="J10">
            <v>-12.265035179702243</v>
          </cell>
          <cell r="K10">
            <v>-6.6853843794400083</v>
          </cell>
          <cell r="L10">
            <v>4.494958748978318</v>
          </cell>
          <cell r="M10">
            <v>4.9891616218967767E-2</v>
          </cell>
          <cell r="N10">
            <v>1.7982490631536358E-3</v>
          </cell>
          <cell r="O10">
            <v>0.29724796855839297</v>
          </cell>
          <cell r="P10">
            <v>0.27156454624512122</v>
          </cell>
          <cell r="Q10">
            <v>0.31621865379127323</v>
          </cell>
          <cell r="R10">
            <v>0.29132205176010867</v>
          </cell>
          <cell r="S10">
            <v>0.3029506573309515</v>
          </cell>
          <cell r="T10">
            <v>0.30315142385312238</v>
          </cell>
          <cell r="U10">
            <v>0.29290383209702803</v>
          </cell>
          <cell r="V10">
            <v>0.31536829794775101</v>
          </cell>
          <cell r="W10">
            <v>0.27967638060859878</v>
          </cell>
          <cell r="X10">
            <v>0.3142456094012705</v>
          </cell>
          <cell r="Y10">
            <v>0.28179299367819194</v>
          </cell>
          <cell r="Z10">
            <v>0.29624512827157257</v>
          </cell>
          <cell r="AA10"/>
          <cell r="AB10">
            <v>0.1545021598389047</v>
          </cell>
          <cell r="AC10">
            <v>0.13415097749129504</v>
          </cell>
          <cell r="AD10">
            <v>0.13000830604996816</v>
          </cell>
          <cell r="AE10">
            <v>0.13807768507917126</v>
          </cell>
          <cell r="AF10">
            <v>0.14072110384364006</v>
          </cell>
          <cell r="AG10">
            <v>0.12642030105126001</v>
          </cell>
          <cell r="AH10">
            <v>0.15247097547161625</v>
          </cell>
          <cell r="AI10">
            <v>0.12943588759313987</v>
          </cell>
          <cell r="AJ10">
            <v>0.14918034565389932</v>
          </cell>
          <cell r="AK10">
            <v>0.12925003117500822</v>
          </cell>
          <cell r="AL10">
            <v>0.15086744606096286</v>
          </cell>
          <cell r="AM10">
            <v>0.15391735316782978</v>
          </cell>
        </row>
        <row r="11">
          <cell r="A11" t="str">
            <v>VSD - Vacuum Pump - Washington TieStall</v>
          </cell>
          <cell r="C11">
            <v>5.2516901160200797</v>
          </cell>
          <cell r="D11">
            <v>0.59537840461596525</v>
          </cell>
          <cell r="E11">
            <v>0.11907568092319305</v>
          </cell>
          <cell r="F11">
            <v>0.71445408553915835</v>
          </cell>
          <cell r="G11">
            <v>0.91039261254608939</v>
          </cell>
          <cell r="H11">
            <v>4.0921772387692723</v>
          </cell>
          <cell r="I11">
            <v>1191.7340229636461</v>
          </cell>
          <cell r="J11">
            <v>-12.265035179702243</v>
          </cell>
          <cell r="K11">
            <v>-6.6853843794400083</v>
          </cell>
          <cell r="L11">
            <v>4.494958748978318</v>
          </cell>
          <cell r="M11">
            <v>4.9891616218967767E-2</v>
          </cell>
          <cell r="N11">
            <v>1.7982490631536358E-3</v>
          </cell>
          <cell r="O11">
            <v>0.29724796855839297</v>
          </cell>
          <cell r="P11">
            <v>0.27156454624512122</v>
          </cell>
          <cell r="Q11">
            <v>0.31621865379127323</v>
          </cell>
          <cell r="R11">
            <v>0.29132205176010867</v>
          </cell>
          <cell r="S11">
            <v>0.3029506573309515</v>
          </cell>
          <cell r="T11">
            <v>0.30315142385312238</v>
          </cell>
          <cell r="U11">
            <v>0.29290383209702803</v>
          </cell>
          <cell r="V11">
            <v>0.31536829794775101</v>
          </cell>
          <cell r="W11">
            <v>0.27967638060859878</v>
          </cell>
          <cell r="X11">
            <v>0.3142456094012705</v>
          </cell>
          <cell r="Y11">
            <v>0.28179299367819194</v>
          </cell>
          <cell r="Z11">
            <v>0.29624512827157257</v>
          </cell>
          <cell r="AA11"/>
          <cell r="AB11">
            <v>0.1545021598389047</v>
          </cell>
          <cell r="AC11">
            <v>0.13415097749129504</v>
          </cell>
          <cell r="AD11">
            <v>0.13000830604996816</v>
          </cell>
          <cell r="AE11">
            <v>0.13807768507917126</v>
          </cell>
          <cell r="AF11">
            <v>0.14072110384364006</v>
          </cell>
          <cell r="AG11">
            <v>0.12642030105126001</v>
          </cell>
          <cell r="AH11">
            <v>0.15247097547161625</v>
          </cell>
          <cell r="AI11">
            <v>0.12943588759313987</v>
          </cell>
          <cell r="AJ11">
            <v>0.14918034565389932</v>
          </cell>
          <cell r="AK11">
            <v>0.12925003117500822</v>
          </cell>
          <cell r="AL11">
            <v>0.15086744606096286</v>
          </cell>
          <cell r="AM11">
            <v>0.15391735316782978</v>
          </cell>
        </row>
        <row r="12">
          <cell r="A12" t="str">
            <v>Heat Recovery Refrigeration - Idaho TieStall</v>
          </cell>
          <cell r="C12">
            <v>5.5575439658943351</v>
          </cell>
          <cell r="D12">
            <v>0.63250552514432767</v>
          </cell>
          <cell r="E12">
            <v>0.12650110502886555</v>
          </cell>
          <cell r="F12">
            <v>0.75900663017319325</v>
          </cell>
          <cell r="G12">
            <v>0.96716366099540529</v>
          </cell>
          <cell r="H12">
            <v>4.3305020704320167</v>
          </cell>
          <cell r="I12">
            <v>1196.3734558143462</v>
          </cell>
          <cell r="J12">
            <v>-12.237099266265041</v>
          </cell>
          <cell r="K12">
            <v>-6.6357268278525448</v>
          </cell>
          <cell r="L12">
            <v>4.4775276874805883</v>
          </cell>
          <cell r="M12">
            <v>5.2797260413485501E-2</v>
          </cell>
          <cell r="N12">
            <v>1.9029775194882078E-3</v>
          </cell>
          <cell r="O12">
            <v>0.31455943087669597</v>
          </cell>
          <cell r="P12">
            <v>0.28738022845855893</v>
          </cell>
          <cell r="Q12">
            <v>0.33463495226423234</v>
          </cell>
          <cell r="R12">
            <v>0.30828839385487428</v>
          </cell>
          <cell r="S12">
            <v>0.32059423926735631</v>
          </cell>
          <cell r="T12">
            <v>0.32080669825659497</v>
          </cell>
          <cell r="U12">
            <v>0.30996229569839712</v>
          </cell>
          <cell r="V12">
            <v>0.33373507243838091</v>
          </cell>
          <cell r="W12">
            <v>0.29596448897719813</v>
          </cell>
          <cell r="X12">
            <v>0.33254699949058103</v>
          </cell>
          <cell r="Y12">
            <v>0.29820437174506514</v>
          </cell>
          <cell r="Z12">
            <v>0.3134981860466225</v>
          </cell>
          <cell r="AA12"/>
          <cell r="AB12">
            <v>0.16350023081351658</v>
          </cell>
          <cell r="AC12">
            <v>0.14196381336387345</v>
          </cell>
          <cell r="AD12">
            <v>0.13757987635258673</v>
          </cell>
          <cell r="AE12">
            <v>0.14611920897532873</v>
          </cell>
          <cell r="AF12">
            <v>0.14891657814206447</v>
          </cell>
          <cell r="AG12">
            <v>0.13378290907354995</v>
          </cell>
          <cell r="AH12">
            <v>0.1613507520410338</v>
          </cell>
          <cell r="AI12">
            <v>0.13697412074430965</v>
          </cell>
          <cell r="AJ12">
            <v>0.15786847881404761</v>
          </cell>
          <cell r="AK12">
            <v>0.13677744021055926</v>
          </cell>
          <cell r="AL12">
            <v>0.15965383447670037</v>
          </cell>
          <cell r="AM12">
            <v>0.16288136551220478</v>
          </cell>
        </row>
        <row r="13">
          <cell r="A13" t="str">
            <v>Heat Recovery Refrigeration - Montana TieStall</v>
          </cell>
          <cell r="C13">
            <v>5.5575439658943351</v>
          </cell>
          <cell r="D13">
            <v>0.63250552514432767</v>
          </cell>
          <cell r="E13">
            <v>0.12650110502886555</v>
          </cell>
          <cell r="F13">
            <v>0.75900663017319325</v>
          </cell>
          <cell r="G13">
            <v>0.96716366099540529</v>
          </cell>
          <cell r="H13">
            <v>4.3305020704320167</v>
          </cell>
          <cell r="I13">
            <v>1196.3734558143462</v>
          </cell>
          <cell r="J13">
            <v>-12.237099266265041</v>
          </cell>
          <cell r="K13">
            <v>-6.6357268278525448</v>
          </cell>
          <cell r="L13">
            <v>4.4775276874805883</v>
          </cell>
          <cell r="M13">
            <v>5.2797260413485501E-2</v>
          </cell>
          <cell r="N13">
            <v>1.9029775194882078E-3</v>
          </cell>
          <cell r="O13">
            <v>0.31455943087669597</v>
          </cell>
          <cell r="P13">
            <v>0.28738022845855893</v>
          </cell>
          <cell r="Q13">
            <v>0.33463495226423234</v>
          </cell>
          <cell r="R13">
            <v>0.30828839385487428</v>
          </cell>
          <cell r="S13">
            <v>0.32059423926735631</v>
          </cell>
          <cell r="T13">
            <v>0.32080669825659497</v>
          </cell>
          <cell r="U13">
            <v>0.30996229569839712</v>
          </cell>
          <cell r="V13">
            <v>0.33373507243838091</v>
          </cell>
          <cell r="W13">
            <v>0.29596448897719813</v>
          </cell>
          <cell r="X13">
            <v>0.33254699949058103</v>
          </cell>
          <cell r="Y13">
            <v>0.29820437174506514</v>
          </cell>
          <cell r="Z13">
            <v>0.3134981860466225</v>
          </cell>
          <cell r="AA13"/>
          <cell r="AB13">
            <v>0.16350023081351658</v>
          </cell>
          <cell r="AC13">
            <v>0.14196381336387345</v>
          </cell>
          <cell r="AD13">
            <v>0.13757987635258673</v>
          </cell>
          <cell r="AE13">
            <v>0.14611920897532873</v>
          </cell>
          <cell r="AF13">
            <v>0.14891657814206447</v>
          </cell>
          <cell r="AG13">
            <v>0.13378290907354995</v>
          </cell>
          <cell r="AH13">
            <v>0.1613507520410338</v>
          </cell>
          <cell r="AI13">
            <v>0.13697412074430965</v>
          </cell>
          <cell r="AJ13">
            <v>0.15786847881404761</v>
          </cell>
          <cell r="AK13">
            <v>0.13677744021055926</v>
          </cell>
          <cell r="AL13">
            <v>0.15965383447670037</v>
          </cell>
          <cell r="AM13">
            <v>0.16288136551220478</v>
          </cell>
        </row>
        <row r="14">
          <cell r="A14" t="str">
            <v>Heat Recovery Refrigeration - Oregon TieStall</v>
          </cell>
          <cell r="C14">
            <v>5.5575439658943351</v>
          </cell>
          <cell r="D14">
            <v>0.63250552514432767</v>
          </cell>
          <cell r="E14">
            <v>0.12650110502886555</v>
          </cell>
          <cell r="F14">
            <v>0.75900663017319325</v>
          </cell>
          <cell r="G14">
            <v>0.96716366099540529</v>
          </cell>
          <cell r="H14">
            <v>4.3305020704320167</v>
          </cell>
          <cell r="I14">
            <v>1196.3734558143462</v>
          </cell>
          <cell r="J14">
            <v>-12.237099266265041</v>
          </cell>
          <cell r="K14">
            <v>-6.6357268278525448</v>
          </cell>
          <cell r="L14">
            <v>4.4775276874805883</v>
          </cell>
          <cell r="M14">
            <v>5.2797260413485501E-2</v>
          </cell>
          <cell r="N14">
            <v>1.9029775194882078E-3</v>
          </cell>
          <cell r="O14">
            <v>0.31455943087669597</v>
          </cell>
          <cell r="P14">
            <v>0.28738022845855893</v>
          </cell>
          <cell r="Q14">
            <v>0.33463495226423234</v>
          </cell>
          <cell r="R14">
            <v>0.30828839385487428</v>
          </cell>
          <cell r="S14">
            <v>0.32059423926735631</v>
          </cell>
          <cell r="T14">
            <v>0.32080669825659497</v>
          </cell>
          <cell r="U14">
            <v>0.30996229569839712</v>
          </cell>
          <cell r="V14">
            <v>0.33373507243838091</v>
          </cell>
          <cell r="W14">
            <v>0.29596448897719813</v>
          </cell>
          <cell r="X14">
            <v>0.33254699949058103</v>
          </cell>
          <cell r="Y14">
            <v>0.29820437174506514</v>
          </cell>
          <cell r="Z14">
            <v>0.3134981860466225</v>
          </cell>
          <cell r="AA14"/>
          <cell r="AB14">
            <v>0.16350023081351658</v>
          </cell>
          <cell r="AC14">
            <v>0.14196381336387345</v>
          </cell>
          <cell r="AD14">
            <v>0.13757987635258673</v>
          </cell>
          <cell r="AE14">
            <v>0.14611920897532873</v>
          </cell>
          <cell r="AF14">
            <v>0.14891657814206447</v>
          </cell>
          <cell r="AG14">
            <v>0.13378290907354995</v>
          </cell>
          <cell r="AH14">
            <v>0.1613507520410338</v>
          </cell>
          <cell r="AI14">
            <v>0.13697412074430965</v>
          </cell>
          <cell r="AJ14">
            <v>0.15786847881404761</v>
          </cell>
          <cell r="AK14">
            <v>0.13677744021055926</v>
          </cell>
          <cell r="AL14">
            <v>0.15965383447670037</v>
          </cell>
          <cell r="AM14">
            <v>0.16288136551220478</v>
          </cell>
        </row>
        <row r="15">
          <cell r="A15" t="str">
            <v>Heat Recovery Refrigeration - Washington TieStall</v>
          </cell>
          <cell r="C15">
            <v>5.5575439658943351</v>
          </cell>
          <cell r="D15">
            <v>0.63250552514432767</v>
          </cell>
          <cell r="E15">
            <v>0.12650110502886555</v>
          </cell>
          <cell r="F15">
            <v>0.75900663017319325</v>
          </cell>
          <cell r="G15">
            <v>0.96716366099540529</v>
          </cell>
          <cell r="H15">
            <v>4.3305020704320167</v>
          </cell>
          <cell r="I15">
            <v>1196.3734558143462</v>
          </cell>
          <cell r="J15">
            <v>-12.237099266265041</v>
          </cell>
          <cell r="K15">
            <v>-6.6357268278525448</v>
          </cell>
          <cell r="L15">
            <v>4.4775276874805883</v>
          </cell>
          <cell r="M15">
            <v>5.2797260413485501E-2</v>
          </cell>
          <cell r="N15">
            <v>1.9029775194882078E-3</v>
          </cell>
          <cell r="O15">
            <v>0.31455943087669597</v>
          </cell>
          <cell r="P15">
            <v>0.28738022845855893</v>
          </cell>
          <cell r="Q15">
            <v>0.33463495226423234</v>
          </cell>
          <cell r="R15">
            <v>0.30828839385487428</v>
          </cell>
          <cell r="S15">
            <v>0.32059423926735631</v>
          </cell>
          <cell r="T15">
            <v>0.32080669825659497</v>
          </cell>
          <cell r="U15">
            <v>0.30996229569839712</v>
          </cell>
          <cell r="V15">
            <v>0.33373507243838091</v>
          </cell>
          <cell r="W15">
            <v>0.29596448897719813</v>
          </cell>
          <cell r="X15">
            <v>0.33254699949058103</v>
          </cell>
          <cell r="Y15">
            <v>0.29820437174506514</v>
          </cell>
          <cell r="Z15">
            <v>0.3134981860466225</v>
          </cell>
          <cell r="AA15"/>
          <cell r="AB15">
            <v>0.16350023081351658</v>
          </cell>
          <cell r="AC15">
            <v>0.14196381336387345</v>
          </cell>
          <cell r="AD15">
            <v>0.13757987635258673</v>
          </cell>
          <cell r="AE15">
            <v>0.14611920897532873</v>
          </cell>
          <cell r="AF15">
            <v>0.14891657814206447</v>
          </cell>
          <cell r="AG15">
            <v>0.13378290907354995</v>
          </cell>
          <cell r="AH15">
            <v>0.1613507520410338</v>
          </cell>
          <cell r="AI15">
            <v>0.13697412074430965</v>
          </cell>
          <cell r="AJ15">
            <v>0.15786847881404761</v>
          </cell>
          <cell r="AK15">
            <v>0.13677744021055926</v>
          </cell>
          <cell r="AL15">
            <v>0.15965383447670037</v>
          </cell>
          <cell r="AM15">
            <v>0.16288136551220478</v>
          </cell>
        </row>
        <row r="16">
          <cell r="A16" t="str">
            <v>Plate Milk Pre-cooler - Idaho FreeStall</v>
          </cell>
          <cell r="C16">
            <v>4.1447481480335853</v>
          </cell>
          <cell r="D16">
            <v>0.51447889576687988</v>
          </cell>
          <cell r="E16">
            <v>0.10289577915337599</v>
          </cell>
          <cell r="F16">
            <v>0.61737467492025588</v>
          </cell>
          <cell r="G16">
            <v>0.78668924231330317</v>
          </cell>
          <cell r="H16">
            <v>3.2296353473094532</v>
          </cell>
          <cell r="I16">
            <v>1304.8325155455545</v>
          </cell>
          <cell r="J16">
            <v>-11.584023124927203</v>
          </cell>
          <cell r="K16">
            <v>-5.4748497277739405</v>
          </cell>
          <cell r="L16">
            <v>4.1053508470670481</v>
          </cell>
          <cell r="M16">
            <v>3.9375549462670932E-2</v>
          </cell>
          <cell r="N16">
            <v>1.4192173013927816E-3</v>
          </cell>
          <cell r="O16">
            <v>0.23459456669595202</v>
          </cell>
          <cell r="P16">
            <v>0.21432465078005061</v>
          </cell>
          <cell r="Q16">
            <v>0.24956664439833867</v>
          </cell>
          <cell r="R16">
            <v>0.22991770417503399</v>
          </cell>
          <cell r="S16">
            <v>0.23909525280017827</v>
          </cell>
          <cell r="T16">
            <v>0.23925370210936664</v>
          </cell>
          <cell r="U16">
            <v>0.23116607964601685</v>
          </cell>
          <cell r="V16">
            <v>0.24889552505775592</v>
          </cell>
          <cell r="W16">
            <v>0.22072668702217724</v>
          </cell>
          <cell r="X16">
            <v>0.24800947482039537</v>
          </cell>
          <cell r="Y16">
            <v>0.22239716412697422</v>
          </cell>
          <cell r="Z16">
            <v>0.23380310331373666</v>
          </cell>
          <cell r="AA16"/>
          <cell r="AB16">
            <v>0.12193646744427233</v>
          </cell>
          <cell r="AC16">
            <v>0.10587487137099283</v>
          </cell>
          <cell r="AD16">
            <v>0.10260538489996633</v>
          </cell>
          <cell r="AE16">
            <v>0.10897391446819928</v>
          </cell>
          <cell r="AF16">
            <v>0.11106015809386323</v>
          </cell>
          <cell r="AG16">
            <v>9.9773653258343697E-2</v>
          </cell>
          <cell r="AH16">
            <v>0.12033341253077838</v>
          </cell>
          <cell r="AI16">
            <v>0.10215361979455732</v>
          </cell>
          <cell r="AJ16">
            <v>0.1177363758546726</v>
          </cell>
          <cell r="AK16">
            <v>0.10200693786401052</v>
          </cell>
          <cell r="AL16">
            <v>0.11906787221741355</v>
          </cell>
          <cell r="AM16">
            <v>0.12147492529053758</v>
          </cell>
        </row>
        <row r="17">
          <cell r="A17" t="str">
            <v>Plate Milk Pre-cooler - Montana FreeStall</v>
          </cell>
          <cell r="C17">
            <v>4.1447481480335853</v>
          </cell>
          <cell r="D17">
            <v>0.51447889576687988</v>
          </cell>
          <cell r="E17">
            <v>0.10289577915337599</v>
          </cell>
          <cell r="F17">
            <v>0.61737467492025588</v>
          </cell>
          <cell r="G17">
            <v>0.78668924231330317</v>
          </cell>
          <cell r="H17">
            <v>3.2296353473094532</v>
          </cell>
          <cell r="I17">
            <v>1304.8325155455545</v>
          </cell>
          <cell r="J17">
            <v>-11.584023124927203</v>
          </cell>
          <cell r="K17">
            <v>-5.4748497277739405</v>
          </cell>
          <cell r="L17">
            <v>4.1053508470670481</v>
          </cell>
          <cell r="M17">
            <v>3.9375549462670932E-2</v>
          </cell>
          <cell r="N17">
            <v>1.4192173013927816E-3</v>
          </cell>
          <cell r="O17">
            <v>0.23459456669595202</v>
          </cell>
          <cell r="P17">
            <v>0.21432465078005061</v>
          </cell>
          <cell r="Q17">
            <v>0.24956664439833867</v>
          </cell>
          <cell r="R17">
            <v>0.22991770417503399</v>
          </cell>
          <cell r="S17">
            <v>0.23909525280017827</v>
          </cell>
          <cell r="T17">
            <v>0.23925370210936664</v>
          </cell>
          <cell r="U17">
            <v>0.23116607964601685</v>
          </cell>
          <cell r="V17">
            <v>0.24889552505775592</v>
          </cell>
          <cell r="W17">
            <v>0.22072668702217724</v>
          </cell>
          <cell r="X17">
            <v>0.24800947482039537</v>
          </cell>
          <cell r="Y17">
            <v>0.22239716412697422</v>
          </cell>
          <cell r="Z17">
            <v>0.23380310331373666</v>
          </cell>
          <cell r="AA17"/>
          <cell r="AB17">
            <v>0.12193646744427233</v>
          </cell>
          <cell r="AC17">
            <v>0.10587487137099283</v>
          </cell>
          <cell r="AD17">
            <v>0.10260538489996633</v>
          </cell>
          <cell r="AE17">
            <v>0.10897391446819928</v>
          </cell>
          <cell r="AF17">
            <v>0.11106015809386323</v>
          </cell>
          <cell r="AG17">
            <v>9.9773653258343697E-2</v>
          </cell>
          <cell r="AH17">
            <v>0.12033341253077838</v>
          </cell>
          <cell r="AI17">
            <v>0.10215361979455732</v>
          </cell>
          <cell r="AJ17">
            <v>0.1177363758546726</v>
          </cell>
          <cell r="AK17">
            <v>0.10200693786401052</v>
          </cell>
          <cell r="AL17">
            <v>0.11906787221741355</v>
          </cell>
          <cell r="AM17">
            <v>0.12147492529053758</v>
          </cell>
        </row>
        <row r="18">
          <cell r="A18" t="str">
            <v>Plate Milk Pre-cooler - Oregon FreeStall</v>
          </cell>
          <cell r="C18">
            <v>4.1447481480335853</v>
          </cell>
          <cell r="D18">
            <v>0.51447889576687988</v>
          </cell>
          <cell r="E18">
            <v>0.10289577915337599</v>
          </cell>
          <cell r="F18">
            <v>0.61737467492025588</v>
          </cell>
          <cell r="G18">
            <v>0.78668924231330317</v>
          </cell>
          <cell r="H18">
            <v>3.2296353473094532</v>
          </cell>
          <cell r="I18">
            <v>1304.8325155455545</v>
          </cell>
          <cell r="J18">
            <v>-11.584023124927203</v>
          </cell>
          <cell r="K18">
            <v>-5.4748497277739405</v>
          </cell>
          <cell r="L18">
            <v>4.1053508470670481</v>
          </cell>
          <cell r="M18">
            <v>3.9375549462670932E-2</v>
          </cell>
          <cell r="N18">
            <v>1.4192173013927816E-3</v>
          </cell>
          <cell r="O18">
            <v>0.23459456669595202</v>
          </cell>
          <cell r="P18">
            <v>0.21432465078005061</v>
          </cell>
          <cell r="Q18">
            <v>0.24956664439833867</v>
          </cell>
          <cell r="R18">
            <v>0.22991770417503399</v>
          </cell>
          <cell r="S18">
            <v>0.23909525280017827</v>
          </cell>
          <cell r="T18">
            <v>0.23925370210936664</v>
          </cell>
          <cell r="U18">
            <v>0.23116607964601685</v>
          </cell>
          <cell r="V18">
            <v>0.24889552505775592</v>
          </cell>
          <cell r="W18">
            <v>0.22072668702217724</v>
          </cell>
          <cell r="X18">
            <v>0.24800947482039537</v>
          </cell>
          <cell r="Y18">
            <v>0.22239716412697422</v>
          </cell>
          <cell r="Z18">
            <v>0.23380310331373666</v>
          </cell>
          <cell r="AA18"/>
          <cell r="AB18">
            <v>0.12193646744427233</v>
          </cell>
          <cell r="AC18">
            <v>0.10587487137099283</v>
          </cell>
          <cell r="AD18">
            <v>0.10260538489996633</v>
          </cell>
          <cell r="AE18">
            <v>0.10897391446819928</v>
          </cell>
          <cell r="AF18">
            <v>0.11106015809386323</v>
          </cell>
          <cell r="AG18">
            <v>9.9773653258343697E-2</v>
          </cell>
          <cell r="AH18">
            <v>0.12033341253077838</v>
          </cell>
          <cell r="AI18">
            <v>0.10215361979455732</v>
          </cell>
          <cell r="AJ18">
            <v>0.1177363758546726</v>
          </cell>
          <cell r="AK18">
            <v>0.10200693786401052</v>
          </cell>
          <cell r="AL18">
            <v>0.11906787221741355</v>
          </cell>
          <cell r="AM18">
            <v>0.12147492529053758</v>
          </cell>
        </row>
        <row r="19">
          <cell r="A19" t="str">
            <v>Plate Milk Pre-cooler - Washington FreeStall</v>
          </cell>
          <cell r="C19">
            <v>4.1447481480335853</v>
          </cell>
          <cell r="D19">
            <v>0.51447889576687988</v>
          </cell>
          <cell r="E19">
            <v>0.10289577915337599</v>
          </cell>
          <cell r="F19">
            <v>0.61737467492025588</v>
          </cell>
          <cell r="G19">
            <v>0.78668924231330317</v>
          </cell>
          <cell r="H19">
            <v>3.2296353473094532</v>
          </cell>
          <cell r="I19">
            <v>1304.8325155455545</v>
          </cell>
          <cell r="J19">
            <v>-11.584023124927203</v>
          </cell>
          <cell r="K19">
            <v>-5.4748497277739405</v>
          </cell>
          <cell r="L19">
            <v>4.1053508470670481</v>
          </cell>
          <cell r="M19">
            <v>3.9375549462670932E-2</v>
          </cell>
          <cell r="N19">
            <v>1.4192173013927816E-3</v>
          </cell>
          <cell r="O19">
            <v>0.23459456669595202</v>
          </cell>
          <cell r="P19">
            <v>0.21432465078005061</v>
          </cell>
          <cell r="Q19">
            <v>0.24956664439833867</v>
          </cell>
          <cell r="R19">
            <v>0.22991770417503399</v>
          </cell>
          <cell r="S19">
            <v>0.23909525280017827</v>
          </cell>
          <cell r="T19">
            <v>0.23925370210936664</v>
          </cell>
          <cell r="U19">
            <v>0.23116607964601685</v>
          </cell>
          <cell r="V19">
            <v>0.24889552505775592</v>
          </cell>
          <cell r="W19">
            <v>0.22072668702217724</v>
          </cell>
          <cell r="X19">
            <v>0.24800947482039537</v>
          </cell>
          <cell r="Y19">
            <v>0.22239716412697422</v>
          </cell>
          <cell r="Z19">
            <v>0.23380310331373666</v>
          </cell>
          <cell r="AA19"/>
          <cell r="AB19">
            <v>0.12193646744427233</v>
          </cell>
          <cell r="AC19">
            <v>0.10587487137099283</v>
          </cell>
          <cell r="AD19">
            <v>0.10260538489996633</v>
          </cell>
          <cell r="AE19">
            <v>0.10897391446819928</v>
          </cell>
          <cell r="AF19">
            <v>0.11106015809386323</v>
          </cell>
          <cell r="AG19">
            <v>9.9773653258343697E-2</v>
          </cell>
          <cell r="AH19">
            <v>0.12033341253077838</v>
          </cell>
          <cell r="AI19">
            <v>0.10215361979455732</v>
          </cell>
          <cell r="AJ19">
            <v>0.1177363758546726</v>
          </cell>
          <cell r="AK19">
            <v>0.10200693786401052</v>
          </cell>
          <cell r="AL19">
            <v>0.11906787221741355</v>
          </cell>
          <cell r="AM19">
            <v>0.12147492529053758</v>
          </cell>
        </row>
        <row r="20">
          <cell r="A20" t="str">
            <v>VSD - Vacuum Pump - Idaho FreeStall</v>
          </cell>
          <cell r="C20">
            <v>7.4915370557043142</v>
          </cell>
          <cell r="D20">
            <v>0.92996697553610974</v>
          </cell>
          <cell r="E20">
            <v>0.18599339510722196</v>
          </cell>
          <cell r="F20">
            <v>1.1159603706433316</v>
          </cell>
          <cell r="G20">
            <v>1.4220117120069311</v>
          </cell>
          <cell r="H20">
            <v>5.8374916922901932</v>
          </cell>
          <cell r="I20">
            <v>1304.9141683670837</v>
          </cell>
          <cell r="J20">
            <v>-11.583531460056172</v>
          </cell>
          <cell r="K20">
            <v>-5.4739757676741085</v>
          </cell>
          <cell r="L20">
            <v>4.105093961604263</v>
          </cell>
          <cell r="M20">
            <v>7.1170401035891229E-2</v>
          </cell>
          <cell r="N20">
            <v>2.5652026670245219E-3</v>
          </cell>
          <cell r="O20">
            <v>0.4240242897034478</v>
          </cell>
          <cell r="P20">
            <v>0.38738688236857016</v>
          </cell>
          <cell r="Q20">
            <v>0.45108597618047253</v>
          </cell>
          <cell r="R20">
            <v>0.41557096814360467</v>
          </cell>
          <cell r="S20">
            <v>0.43215917643761542</v>
          </cell>
          <cell r="T20">
            <v>0.43244556992374283</v>
          </cell>
          <cell r="U20">
            <v>0.41782737812710086</v>
          </cell>
          <cell r="V20">
            <v>0.44987294339073336</v>
          </cell>
          <cell r="W20">
            <v>0.39895841579518093</v>
          </cell>
          <cell r="X20">
            <v>0.44827142794291264</v>
          </cell>
          <cell r="Y20">
            <v>0.40197776478439018</v>
          </cell>
          <cell r="Z20">
            <v>0.42259373782325393</v>
          </cell>
          <cell r="AA20"/>
          <cell r="AB20">
            <v>0.22039736352469122</v>
          </cell>
          <cell r="AC20">
            <v>0.19136639762298374</v>
          </cell>
          <cell r="AD20">
            <v>0.18545687594011875</v>
          </cell>
          <cell r="AE20">
            <v>0.19696784682345242</v>
          </cell>
          <cell r="AF20">
            <v>0.20073868424726632</v>
          </cell>
          <cell r="AG20">
            <v>0.18033858605437719</v>
          </cell>
          <cell r="AH20">
            <v>0.21749987859729789</v>
          </cell>
          <cell r="AI20">
            <v>0.18464032089098953</v>
          </cell>
          <cell r="AJ20">
            <v>0.21280579446982198</v>
          </cell>
          <cell r="AK20">
            <v>0.18437519667141183</v>
          </cell>
          <cell r="AL20">
            <v>0.21521244355554311</v>
          </cell>
          <cell r="AM20">
            <v>0.21956313668533214</v>
          </cell>
        </row>
        <row r="21">
          <cell r="A21" t="str">
            <v>VSD - Vacuum Pump - Montana FreeStall</v>
          </cell>
          <cell r="C21">
            <v>7.4915370557043142</v>
          </cell>
          <cell r="D21">
            <v>0.92996697553610974</v>
          </cell>
          <cell r="E21">
            <v>0.18599339510722196</v>
          </cell>
          <cell r="F21">
            <v>1.1159603706433316</v>
          </cell>
          <cell r="G21">
            <v>1.4220117120069311</v>
          </cell>
          <cell r="H21">
            <v>5.8374916922901932</v>
          </cell>
          <cell r="I21">
            <v>1304.9141683670837</v>
          </cell>
          <cell r="J21">
            <v>-11.583531460056172</v>
          </cell>
          <cell r="K21">
            <v>-5.4739757676741085</v>
          </cell>
          <cell r="L21">
            <v>4.105093961604263</v>
          </cell>
          <cell r="M21">
            <v>7.1170401035891229E-2</v>
          </cell>
          <cell r="N21">
            <v>2.5652026670245219E-3</v>
          </cell>
          <cell r="O21">
            <v>0.4240242897034478</v>
          </cell>
          <cell r="P21">
            <v>0.38738688236857016</v>
          </cell>
          <cell r="Q21">
            <v>0.45108597618047253</v>
          </cell>
          <cell r="R21">
            <v>0.41557096814360467</v>
          </cell>
          <cell r="S21">
            <v>0.43215917643761542</v>
          </cell>
          <cell r="T21">
            <v>0.43244556992374283</v>
          </cell>
          <cell r="U21">
            <v>0.41782737812710086</v>
          </cell>
          <cell r="V21">
            <v>0.44987294339073336</v>
          </cell>
          <cell r="W21">
            <v>0.39895841579518093</v>
          </cell>
          <cell r="X21">
            <v>0.44827142794291264</v>
          </cell>
          <cell r="Y21">
            <v>0.40197776478439018</v>
          </cell>
          <cell r="Z21">
            <v>0.42259373782325393</v>
          </cell>
          <cell r="AA21"/>
          <cell r="AB21">
            <v>0.22039736352469122</v>
          </cell>
          <cell r="AC21">
            <v>0.19136639762298374</v>
          </cell>
          <cell r="AD21">
            <v>0.18545687594011875</v>
          </cell>
          <cell r="AE21">
            <v>0.19696784682345242</v>
          </cell>
          <cell r="AF21">
            <v>0.20073868424726632</v>
          </cell>
          <cell r="AG21">
            <v>0.18033858605437719</v>
          </cell>
          <cell r="AH21">
            <v>0.21749987859729789</v>
          </cell>
          <cell r="AI21">
            <v>0.18464032089098953</v>
          </cell>
          <cell r="AJ21">
            <v>0.21280579446982198</v>
          </cell>
          <cell r="AK21">
            <v>0.18437519667141183</v>
          </cell>
          <cell r="AL21">
            <v>0.21521244355554311</v>
          </cell>
          <cell r="AM21">
            <v>0.21956313668533214</v>
          </cell>
        </row>
        <row r="22">
          <cell r="A22" t="str">
            <v>VSD - Vacuum Pump - Oregon FreeStall</v>
          </cell>
          <cell r="C22">
            <v>7.4915370557043142</v>
          </cell>
          <cell r="D22">
            <v>0.92996697553610974</v>
          </cell>
          <cell r="E22">
            <v>0.18599339510722196</v>
          </cell>
          <cell r="F22">
            <v>1.1159603706433316</v>
          </cell>
          <cell r="G22">
            <v>1.4220117120069311</v>
          </cell>
          <cell r="H22">
            <v>5.8374916922901932</v>
          </cell>
          <cell r="I22">
            <v>1304.9141683670837</v>
          </cell>
          <cell r="J22">
            <v>-11.583531460056172</v>
          </cell>
          <cell r="K22">
            <v>-5.4739757676741085</v>
          </cell>
          <cell r="L22">
            <v>4.105093961604263</v>
          </cell>
          <cell r="M22">
            <v>7.1170401035891229E-2</v>
          </cell>
          <cell r="N22">
            <v>2.5652026670245219E-3</v>
          </cell>
          <cell r="O22">
            <v>0.4240242897034478</v>
          </cell>
          <cell r="P22">
            <v>0.38738688236857016</v>
          </cell>
          <cell r="Q22">
            <v>0.45108597618047253</v>
          </cell>
          <cell r="R22">
            <v>0.41557096814360467</v>
          </cell>
          <cell r="S22">
            <v>0.43215917643761542</v>
          </cell>
          <cell r="T22">
            <v>0.43244556992374283</v>
          </cell>
          <cell r="U22">
            <v>0.41782737812710086</v>
          </cell>
          <cell r="V22">
            <v>0.44987294339073336</v>
          </cell>
          <cell r="W22">
            <v>0.39895841579518093</v>
          </cell>
          <cell r="X22">
            <v>0.44827142794291264</v>
          </cell>
          <cell r="Y22">
            <v>0.40197776478439018</v>
          </cell>
          <cell r="Z22">
            <v>0.42259373782325393</v>
          </cell>
          <cell r="AA22"/>
          <cell r="AB22">
            <v>0.22039736352469122</v>
          </cell>
          <cell r="AC22">
            <v>0.19136639762298374</v>
          </cell>
          <cell r="AD22">
            <v>0.18545687594011875</v>
          </cell>
          <cell r="AE22">
            <v>0.19696784682345242</v>
          </cell>
          <cell r="AF22">
            <v>0.20073868424726632</v>
          </cell>
          <cell r="AG22">
            <v>0.18033858605437719</v>
          </cell>
          <cell r="AH22">
            <v>0.21749987859729789</v>
          </cell>
          <cell r="AI22">
            <v>0.18464032089098953</v>
          </cell>
          <cell r="AJ22">
            <v>0.21280579446982198</v>
          </cell>
          <cell r="AK22">
            <v>0.18437519667141183</v>
          </cell>
          <cell r="AL22">
            <v>0.21521244355554311</v>
          </cell>
          <cell r="AM22">
            <v>0.21956313668533214</v>
          </cell>
        </row>
        <row r="23">
          <cell r="A23" t="str">
            <v>VSD - Vacuum Pump - Washington FreeStall</v>
          </cell>
          <cell r="C23">
            <v>7.4915370557043142</v>
          </cell>
          <cell r="D23">
            <v>0.92996697553610974</v>
          </cell>
          <cell r="E23">
            <v>0.18599339510722196</v>
          </cell>
          <cell r="F23">
            <v>1.1159603706433316</v>
          </cell>
          <cell r="G23">
            <v>1.4220117120069311</v>
          </cell>
          <cell r="H23">
            <v>5.8374916922901932</v>
          </cell>
          <cell r="I23">
            <v>1304.9141683670837</v>
          </cell>
          <cell r="J23">
            <v>-11.583531460056172</v>
          </cell>
          <cell r="K23">
            <v>-5.4739757676741085</v>
          </cell>
          <cell r="L23">
            <v>4.105093961604263</v>
          </cell>
          <cell r="M23">
            <v>7.1170401035891229E-2</v>
          </cell>
          <cell r="N23">
            <v>2.5652026670245219E-3</v>
          </cell>
          <cell r="O23">
            <v>0.4240242897034478</v>
          </cell>
          <cell r="P23">
            <v>0.38738688236857016</v>
          </cell>
          <cell r="Q23">
            <v>0.45108597618047253</v>
          </cell>
          <cell r="R23">
            <v>0.41557096814360467</v>
          </cell>
          <cell r="S23">
            <v>0.43215917643761542</v>
          </cell>
          <cell r="T23">
            <v>0.43244556992374283</v>
          </cell>
          <cell r="U23">
            <v>0.41782737812710086</v>
          </cell>
          <cell r="V23">
            <v>0.44987294339073336</v>
          </cell>
          <cell r="W23">
            <v>0.39895841579518093</v>
          </cell>
          <cell r="X23">
            <v>0.44827142794291264</v>
          </cell>
          <cell r="Y23">
            <v>0.40197776478439018</v>
          </cell>
          <cell r="Z23">
            <v>0.42259373782325393</v>
          </cell>
          <cell r="AA23"/>
          <cell r="AB23">
            <v>0.22039736352469122</v>
          </cell>
          <cell r="AC23">
            <v>0.19136639762298374</v>
          </cell>
          <cell r="AD23">
            <v>0.18545687594011875</v>
          </cell>
          <cell r="AE23">
            <v>0.19696784682345242</v>
          </cell>
          <cell r="AF23">
            <v>0.20073868424726632</v>
          </cell>
          <cell r="AG23">
            <v>0.18033858605437719</v>
          </cell>
          <cell r="AH23">
            <v>0.21749987859729789</v>
          </cell>
          <cell r="AI23">
            <v>0.18464032089098953</v>
          </cell>
          <cell r="AJ23">
            <v>0.21280579446982198</v>
          </cell>
          <cell r="AK23">
            <v>0.18437519667141183</v>
          </cell>
          <cell r="AL23">
            <v>0.21521244355554311</v>
          </cell>
          <cell r="AM23">
            <v>0.21956313668533214</v>
          </cell>
        </row>
        <row r="24">
          <cell r="A24" t="str">
            <v>Energy Efficient Lighting - Idaho TieStall</v>
          </cell>
          <cell r="C24">
            <v>3.0449198475183858</v>
          </cell>
          <cell r="D24">
            <v>0.3776042842716732</v>
          </cell>
          <cell r="E24">
            <v>7.5520856854334642E-2</v>
          </cell>
          <cell r="F24">
            <v>0.45312514112600782</v>
          </cell>
          <cell r="G24">
            <v>0.57739439019193894</v>
          </cell>
          <cell r="H24">
            <v>1.9915303963366913</v>
          </cell>
          <cell r="I24">
            <v>1303.6061489430915</v>
          </cell>
          <cell r="J24">
            <v>-2.1522528767372697</v>
          </cell>
          <cell r="K24">
            <v>3.9511787212703759</v>
          </cell>
          <cell r="L24">
            <v>3.4491682464643647</v>
          </cell>
          <cell r="M24">
            <v>2.8927027493569818E-2</v>
          </cell>
          <cell r="N24">
            <v>5.3639795134547634E-4</v>
          </cell>
          <cell r="O24">
            <v>0.18333752840942297</v>
          </cell>
          <cell r="P24">
            <v>0.16592347912039981</v>
          </cell>
          <cell r="Q24">
            <v>0.19318449776440541</v>
          </cell>
          <cell r="R24">
            <v>0.17964715016625954</v>
          </cell>
          <cell r="S24">
            <v>0.18375050207065927</v>
          </cell>
          <cell r="T24">
            <v>0.17941070895254463</v>
          </cell>
          <cell r="U24">
            <v>0.17064381902397849</v>
          </cell>
          <cell r="V24">
            <v>0.18319961533139134</v>
          </cell>
          <cell r="W24">
            <v>0.16864684499917862</v>
          </cell>
          <cell r="X24">
            <v>0.19135806705873457</v>
          </cell>
          <cell r="Y24">
            <v>0.17084650189576633</v>
          </cell>
          <cell r="Z24">
            <v>0.18096578199425445</v>
          </cell>
          <cell r="AA24"/>
          <cell r="AB24">
            <v>8.242895176955245E-2</v>
          </cell>
          <cell r="AC24">
            <v>7.1539897335657465E-2</v>
          </cell>
          <cell r="AD24">
            <v>7.0164469329157875E-2</v>
          </cell>
          <cell r="AE24">
            <v>7.2869417745288489E-2</v>
          </cell>
          <cell r="AF24">
            <v>7.3539717357862924E-2</v>
          </cell>
          <cell r="AG24">
            <v>6.7101501624347415E-2</v>
          </cell>
          <cell r="AH24">
            <v>7.8776395419651382E-2</v>
          </cell>
          <cell r="AI24">
            <v>6.7750749859474282E-2</v>
          </cell>
          <cell r="AJ24">
            <v>7.8993309965400327E-2</v>
          </cell>
          <cell r="AK24">
            <v>6.856373206961057E-2</v>
          </cell>
          <cell r="AL24">
            <v>8.0102996826257503E-2</v>
          </cell>
          <cell r="AM24">
            <v>8.2174211429129451E-2</v>
          </cell>
        </row>
        <row r="25">
          <cell r="A25" t="str">
            <v>Energy Efficient Lighting - Montana TieStall</v>
          </cell>
          <cell r="C25">
            <v>3.0449198475183858</v>
          </cell>
          <cell r="D25">
            <v>0.3776042842716732</v>
          </cell>
          <cell r="E25">
            <v>7.5520856854334642E-2</v>
          </cell>
          <cell r="F25">
            <v>0.45312514112600782</v>
          </cell>
          <cell r="G25">
            <v>0.57739439019193894</v>
          </cell>
          <cell r="H25">
            <v>1.9915303963366913</v>
          </cell>
          <cell r="I25">
            <v>1303.6061489430915</v>
          </cell>
          <cell r="J25">
            <v>-2.1522528767372697</v>
          </cell>
          <cell r="K25">
            <v>3.9511787212703759</v>
          </cell>
          <cell r="L25">
            <v>3.4491682464643647</v>
          </cell>
          <cell r="M25">
            <v>2.8927027493569818E-2</v>
          </cell>
          <cell r="N25">
            <v>5.3639795134547634E-4</v>
          </cell>
          <cell r="O25">
            <v>0.18333752840942297</v>
          </cell>
          <cell r="P25">
            <v>0.16592347912039981</v>
          </cell>
          <cell r="Q25">
            <v>0.19318449776440541</v>
          </cell>
          <cell r="R25">
            <v>0.17964715016625954</v>
          </cell>
          <cell r="S25">
            <v>0.18375050207065927</v>
          </cell>
          <cell r="T25">
            <v>0.17941070895254463</v>
          </cell>
          <cell r="U25">
            <v>0.17064381902397849</v>
          </cell>
          <cell r="V25">
            <v>0.18319961533139134</v>
          </cell>
          <cell r="W25">
            <v>0.16864684499917862</v>
          </cell>
          <cell r="X25">
            <v>0.19135806705873457</v>
          </cell>
          <cell r="Y25">
            <v>0.17084650189576633</v>
          </cell>
          <cell r="Z25">
            <v>0.18096578199425445</v>
          </cell>
          <cell r="AA25"/>
          <cell r="AB25">
            <v>8.242895176955245E-2</v>
          </cell>
          <cell r="AC25">
            <v>7.1539897335657465E-2</v>
          </cell>
          <cell r="AD25">
            <v>7.0164469329157875E-2</v>
          </cell>
          <cell r="AE25">
            <v>7.2869417745288489E-2</v>
          </cell>
          <cell r="AF25">
            <v>7.3539717357862924E-2</v>
          </cell>
          <cell r="AG25">
            <v>6.7101501624347415E-2</v>
          </cell>
          <cell r="AH25">
            <v>7.8776395419651382E-2</v>
          </cell>
          <cell r="AI25">
            <v>6.7750749859474282E-2</v>
          </cell>
          <cell r="AJ25">
            <v>7.8993309965400327E-2</v>
          </cell>
          <cell r="AK25">
            <v>6.856373206961057E-2</v>
          </cell>
          <cell r="AL25">
            <v>8.0102996826257503E-2</v>
          </cell>
          <cell r="AM25">
            <v>8.2174211429129451E-2</v>
          </cell>
        </row>
        <row r="26">
          <cell r="A26" t="str">
            <v>Energy Efficient Lighting - Oregon TieStall</v>
          </cell>
          <cell r="C26">
            <v>3.0449198475183858</v>
          </cell>
          <cell r="D26">
            <v>0.3776042842716732</v>
          </cell>
          <cell r="E26">
            <v>7.5520856854334642E-2</v>
          </cell>
          <cell r="F26">
            <v>0.45312514112600782</v>
          </cell>
          <cell r="G26">
            <v>0.57739439019193894</v>
          </cell>
          <cell r="H26">
            <v>1.9915303963366913</v>
          </cell>
          <cell r="I26">
            <v>1303.6061489430915</v>
          </cell>
          <cell r="J26">
            <v>-2.1522528767372697</v>
          </cell>
          <cell r="K26">
            <v>3.9511787212703759</v>
          </cell>
          <cell r="L26">
            <v>3.4491682464643647</v>
          </cell>
          <cell r="M26">
            <v>2.8927027493569818E-2</v>
          </cell>
          <cell r="N26">
            <v>5.3639795134547634E-4</v>
          </cell>
          <cell r="O26">
            <v>0.18333752840942297</v>
          </cell>
          <cell r="P26">
            <v>0.16592347912039981</v>
          </cell>
          <cell r="Q26">
            <v>0.19318449776440541</v>
          </cell>
          <cell r="R26">
            <v>0.17964715016625954</v>
          </cell>
          <cell r="S26">
            <v>0.18375050207065927</v>
          </cell>
          <cell r="T26">
            <v>0.17941070895254463</v>
          </cell>
          <cell r="U26">
            <v>0.17064381902397849</v>
          </cell>
          <cell r="V26">
            <v>0.18319961533139134</v>
          </cell>
          <cell r="W26">
            <v>0.16864684499917862</v>
          </cell>
          <cell r="X26">
            <v>0.19135806705873457</v>
          </cell>
          <cell r="Y26">
            <v>0.17084650189576633</v>
          </cell>
          <cell r="Z26">
            <v>0.18096578199425445</v>
          </cell>
          <cell r="AA26"/>
          <cell r="AB26">
            <v>8.242895176955245E-2</v>
          </cell>
          <cell r="AC26">
            <v>7.1539897335657465E-2</v>
          </cell>
          <cell r="AD26">
            <v>7.0164469329157875E-2</v>
          </cell>
          <cell r="AE26">
            <v>7.2869417745288489E-2</v>
          </cell>
          <cell r="AF26">
            <v>7.3539717357862924E-2</v>
          </cell>
          <cell r="AG26">
            <v>6.7101501624347415E-2</v>
          </cell>
          <cell r="AH26">
            <v>7.8776395419651382E-2</v>
          </cell>
          <cell r="AI26">
            <v>6.7750749859474282E-2</v>
          </cell>
          <cell r="AJ26">
            <v>7.8993309965400327E-2</v>
          </cell>
          <cell r="AK26">
            <v>6.856373206961057E-2</v>
          </cell>
          <cell r="AL26">
            <v>8.0102996826257503E-2</v>
          </cell>
          <cell r="AM26">
            <v>8.2174211429129451E-2</v>
          </cell>
        </row>
        <row r="27">
          <cell r="A27" t="str">
            <v>Energy Efficient Lighting - Washington TieStall</v>
          </cell>
          <cell r="C27">
            <v>3.0449198475183858</v>
          </cell>
          <cell r="D27">
            <v>0.3776042842716732</v>
          </cell>
          <cell r="E27">
            <v>7.5520856854334642E-2</v>
          </cell>
          <cell r="F27">
            <v>0.45312514112600782</v>
          </cell>
          <cell r="G27">
            <v>0.57739439019193894</v>
          </cell>
          <cell r="H27">
            <v>1.9915303963366913</v>
          </cell>
          <cell r="I27">
            <v>1303.6061489430915</v>
          </cell>
          <cell r="J27">
            <v>-2.1522528767372697</v>
          </cell>
          <cell r="K27">
            <v>3.9511787212703759</v>
          </cell>
          <cell r="L27">
            <v>3.4491682464643647</v>
          </cell>
          <cell r="M27">
            <v>2.8927027493569818E-2</v>
          </cell>
          <cell r="N27">
            <v>5.3639795134547634E-4</v>
          </cell>
          <cell r="O27">
            <v>0.18333752840942297</v>
          </cell>
          <cell r="P27">
            <v>0.16592347912039981</v>
          </cell>
          <cell r="Q27">
            <v>0.19318449776440541</v>
          </cell>
          <cell r="R27">
            <v>0.17964715016625954</v>
          </cell>
          <cell r="S27">
            <v>0.18375050207065927</v>
          </cell>
          <cell r="T27">
            <v>0.17941070895254463</v>
          </cell>
          <cell r="U27">
            <v>0.17064381902397849</v>
          </cell>
          <cell r="V27">
            <v>0.18319961533139134</v>
          </cell>
          <cell r="W27">
            <v>0.16864684499917862</v>
          </cell>
          <cell r="X27">
            <v>0.19135806705873457</v>
          </cell>
          <cell r="Y27">
            <v>0.17084650189576633</v>
          </cell>
          <cell r="Z27">
            <v>0.18096578199425445</v>
          </cell>
          <cell r="AA27"/>
          <cell r="AB27">
            <v>8.242895176955245E-2</v>
          </cell>
          <cell r="AC27">
            <v>7.1539897335657465E-2</v>
          </cell>
          <cell r="AD27">
            <v>7.0164469329157875E-2</v>
          </cell>
          <cell r="AE27">
            <v>7.2869417745288489E-2</v>
          </cell>
          <cell r="AF27">
            <v>7.3539717357862924E-2</v>
          </cell>
          <cell r="AG27">
            <v>6.7101501624347415E-2</v>
          </cell>
          <cell r="AH27">
            <v>7.8776395419651382E-2</v>
          </cell>
          <cell r="AI27">
            <v>6.7750749859474282E-2</v>
          </cell>
          <cell r="AJ27">
            <v>7.8993309965400327E-2</v>
          </cell>
          <cell r="AK27">
            <v>6.856373206961057E-2</v>
          </cell>
          <cell r="AL27">
            <v>8.0102996826257503E-2</v>
          </cell>
          <cell r="AM27">
            <v>8.2174211429129451E-2</v>
          </cell>
        </row>
        <row r="28">
          <cell r="A28" t="str">
            <v>Energy Efficient Lighting - Idaho FreeStall</v>
          </cell>
          <cell r="C28">
            <v>0.56446323784331998</v>
          </cell>
          <cell r="D28">
            <v>7.3963740963958288E-2</v>
          </cell>
          <cell r="E28">
            <v>1.4792748192791659E-2</v>
          </cell>
          <cell r="F28">
            <v>8.875648915674994E-2</v>
          </cell>
          <cell r="G28">
            <v>0.11309789345364937</v>
          </cell>
          <cell r="H28">
            <v>0.36918728638974868</v>
          </cell>
          <cell r="I28">
            <v>1377.4268949450077</v>
          </cell>
          <cell r="J28">
            <v>-1.7077481201121316</v>
          </cell>
          <cell r="K28">
            <v>4.7413092438539524</v>
          </cell>
          <cell r="L28">
            <v>3.2643162053327881</v>
          </cell>
          <cell r="M28">
            <v>5.3624543232264994E-3</v>
          </cell>
          <cell r="N28">
            <v>9.9436746959285252E-5</v>
          </cell>
          <cell r="O28">
            <v>3.3986869962608982E-2</v>
          </cell>
          <cell r="P28">
            <v>3.0758676401567858E-2</v>
          </cell>
          <cell r="Q28">
            <v>3.581228819474646E-2</v>
          </cell>
          <cell r="R28">
            <v>3.3302752496035835E-2</v>
          </cell>
          <cell r="S28">
            <v>3.406342647694726E-2</v>
          </cell>
          <cell r="T28">
            <v>3.3258921334712525E-2</v>
          </cell>
          <cell r="U28">
            <v>3.1633726806545373E-2</v>
          </cell>
          <cell r="V28">
            <v>3.3961303817532908E-2</v>
          </cell>
          <cell r="W28">
            <v>3.1263530387468458E-2</v>
          </cell>
          <cell r="X28">
            <v>3.5473706871937703E-2</v>
          </cell>
          <cell r="Y28">
            <v>3.1671299890828036E-2</v>
          </cell>
          <cell r="Z28">
            <v>3.3547198730559835E-2</v>
          </cell>
          <cell r="AA28"/>
          <cell r="AB28">
            <v>1.5280570700668168E-2</v>
          </cell>
          <cell r="AC28">
            <v>1.3261972106745276E-2</v>
          </cell>
          <cell r="AD28">
            <v>1.3006997071326236E-2</v>
          </cell>
          <cell r="AE28">
            <v>1.3508436852216569E-2</v>
          </cell>
          <cell r="AF28">
            <v>1.3632696113079297E-2</v>
          </cell>
          <cell r="AG28">
            <v>1.2439188145427604E-2</v>
          </cell>
          <cell r="AH28">
            <v>1.4603464606939412E-2</v>
          </cell>
          <cell r="AI28">
            <v>1.2559544929617654E-2</v>
          </cell>
          <cell r="AJ28">
            <v>1.4643675940229039E-2</v>
          </cell>
          <cell r="AK28">
            <v>1.2710254502815961E-2</v>
          </cell>
          <cell r="AL28">
            <v>1.4849388231467881E-2</v>
          </cell>
          <cell r="AM28">
            <v>1.5233347271295581E-2</v>
          </cell>
        </row>
        <row r="29">
          <cell r="A29" t="str">
            <v>Energy Efficient Lighting - Montana FreeStall</v>
          </cell>
          <cell r="C29">
            <v>0.56446323784331998</v>
          </cell>
          <cell r="D29">
            <v>7.3963740963958288E-2</v>
          </cell>
          <cell r="E29">
            <v>1.4792748192791659E-2</v>
          </cell>
          <cell r="F29">
            <v>8.875648915674994E-2</v>
          </cell>
          <cell r="G29">
            <v>0.11309789345364937</v>
          </cell>
          <cell r="H29">
            <v>0.36918728638974868</v>
          </cell>
          <cell r="I29">
            <v>1377.4268949450077</v>
          </cell>
          <cell r="J29">
            <v>-1.7077481201121316</v>
          </cell>
          <cell r="K29">
            <v>4.7413092438539524</v>
          </cell>
          <cell r="L29">
            <v>3.2643162053327881</v>
          </cell>
          <cell r="M29">
            <v>5.3624543232264994E-3</v>
          </cell>
          <cell r="N29">
            <v>9.9436746959285252E-5</v>
          </cell>
          <cell r="O29">
            <v>3.3986869962608982E-2</v>
          </cell>
          <cell r="P29">
            <v>3.0758676401567858E-2</v>
          </cell>
          <cell r="Q29">
            <v>3.581228819474646E-2</v>
          </cell>
          <cell r="R29">
            <v>3.3302752496035835E-2</v>
          </cell>
          <cell r="S29">
            <v>3.406342647694726E-2</v>
          </cell>
          <cell r="T29">
            <v>3.3258921334712525E-2</v>
          </cell>
          <cell r="U29">
            <v>3.1633726806545373E-2</v>
          </cell>
          <cell r="V29">
            <v>3.3961303817532908E-2</v>
          </cell>
          <cell r="W29">
            <v>3.1263530387468458E-2</v>
          </cell>
          <cell r="X29">
            <v>3.5473706871937703E-2</v>
          </cell>
          <cell r="Y29">
            <v>3.1671299890828036E-2</v>
          </cell>
          <cell r="Z29">
            <v>3.3547198730559835E-2</v>
          </cell>
          <cell r="AA29"/>
          <cell r="AB29">
            <v>1.5280570700668168E-2</v>
          </cell>
          <cell r="AC29">
            <v>1.3261972106745276E-2</v>
          </cell>
          <cell r="AD29">
            <v>1.3006997071326236E-2</v>
          </cell>
          <cell r="AE29">
            <v>1.3508436852216569E-2</v>
          </cell>
          <cell r="AF29">
            <v>1.3632696113079297E-2</v>
          </cell>
          <cell r="AG29">
            <v>1.2439188145427604E-2</v>
          </cell>
          <cell r="AH29">
            <v>1.4603464606939412E-2</v>
          </cell>
          <cell r="AI29">
            <v>1.2559544929617654E-2</v>
          </cell>
          <cell r="AJ29">
            <v>1.4643675940229039E-2</v>
          </cell>
          <cell r="AK29">
            <v>1.2710254502815961E-2</v>
          </cell>
          <cell r="AL29">
            <v>1.4849388231467881E-2</v>
          </cell>
          <cell r="AM29">
            <v>1.5233347271295581E-2</v>
          </cell>
        </row>
        <row r="30">
          <cell r="A30" t="str">
            <v>Energy Efficient Lighting - Oregon FreeStall</v>
          </cell>
          <cell r="C30">
            <v>0.56446323784331998</v>
          </cell>
          <cell r="D30">
            <v>7.3963740963958288E-2</v>
          </cell>
          <cell r="E30">
            <v>1.4792748192791659E-2</v>
          </cell>
          <cell r="F30">
            <v>8.875648915674994E-2</v>
          </cell>
          <cell r="G30">
            <v>0.11309789345364937</v>
          </cell>
          <cell r="H30">
            <v>0.36918728638974868</v>
          </cell>
          <cell r="I30">
            <v>1377.4268949450077</v>
          </cell>
          <cell r="J30">
            <v>-1.7077481201121316</v>
          </cell>
          <cell r="K30">
            <v>4.7413092438539524</v>
          </cell>
          <cell r="L30">
            <v>3.2643162053327881</v>
          </cell>
          <cell r="M30">
            <v>5.3624543232264994E-3</v>
          </cell>
          <cell r="N30">
            <v>9.9436746959285252E-5</v>
          </cell>
          <cell r="O30">
            <v>3.3986869962608982E-2</v>
          </cell>
          <cell r="P30">
            <v>3.0758676401567858E-2</v>
          </cell>
          <cell r="Q30">
            <v>3.581228819474646E-2</v>
          </cell>
          <cell r="R30">
            <v>3.3302752496035835E-2</v>
          </cell>
          <cell r="S30">
            <v>3.406342647694726E-2</v>
          </cell>
          <cell r="T30">
            <v>3.3258921334712525E-2</v>
          </cell>
          <cell r="U30">
            <v>3.1633726806545373E-2</v>
          </cell>
          <cell r="V30">
            <v>3.3961303817532908E-2</v>
          </cell>
          <cell r="W30">
            <v>3.1263530387468458E-2</v>
          </cell>
          <cell r="X30">
            <v>3.5473706871937703E-2</v>
          </cell>
          <cell r="Y30">
            <v>3.1671299890828036E-2</v>
          </cell>
          <cell r="Z30">
            <v>3.3547198730559835E-2</v>
          </cell>
          <cell r="AA30"/>
          <cell r="AB30">
            <v>1.5280570700668168E-2</v>
          </cell>
          <cell r="AC30">
            <v>1.3261972106745276E-2</v>
          </cell>
          <cell r="AD30">
            <v>1.3006997071326236E-2</v>
          </cell>
          <cell r="AE30">
            <v>1.3508436852216569E-2</v>
          </cell>
          <cell r="AF30">
            <v>1.3632696113079297E-2</v>
          </cell>
          <cell r="AG30">
            <v>1.2439188145427604E-2</v>
          </cell>
          <cell r="AH30">
            <v>1.4603464606939412E-2</v>
          </cell>
          <cell r="AI30">
            <v>1.2559544929617654E-2</v>
          </cell>
          <cell r="AJ30">
            <v>1.4643675940229039E-2</v>
          </cell>
          <cell r="AK30">
            <v>1.2710254502815961E-2</v>
          </cell>
          <cell r="AL30">
            <v>1.4849388231467881E-2</v>
          </cell>
          <cell r="AM30">
            <v>1.5233347271295581E-2</v>
          </cell>
        </row>
        <row r="31">
          <cell r="A31" t="str">
            <v>Energy Efficient Lighting - Washington FreeStall</v>
          </cell>
          <cell r="C31">
            <v>0.56446323784331998</v>
          </cell>
          <cell r="D31">
            <v>7.3963740963958288E-2</v>
          </cell>
          <cell r="E31">
            <v>1.4792748192791659E-2</v>
          </cell>
          <cell r="F31">
            <v>8.875648915674994E-2</v>
          </cell>
          <cell r="G31">
            <v>0.11309789345364937</v>
          </cell>
          <cell r="H31">
            <v>0.36918728638974868</v>
          </cell>
          <cell r="I31">
            <v>1377.4268949450077</v>
          </cell>
          <cell r="J31">
            <v>-1.7077481201121316</v>
          </cell>
          <cell r="K31">
            <v>4.7413092438539524</v>
          </cell>
          <cell r="L31">
            <v>3.2643162053327881</v>
          </cell>
          <cell r="M31">
            <v>5.3624543232264994E-3</v>
          </cell>
          <cell r="N31">
            <v>9.9436746959285252E-5</v>
          </cell>
          <cell r="O31">
            <v>3.3986869962608982E-2</v>
          </cell>
          <cell r="P31">
            <v>3.0758676401567858E-2</v>
          </cell>
          <cell r="Q31">
            <v>3.581228819474646E-2</v>
          </cell>
          <cell r="R31">
            <v>3.3302752496035835E-2</v>
          </cell>
          <cell r="S31">
            <v>3.406342647694726E-2</v>
          </cell>
          <cell r="T31">
            <v>3.3258921334712525E-2</v>
          </cell>
          <cell r="U31">
            <v>3.1633726806545373E-2</v>
          </cell>
          <cell r="V31">
            <v>3.3961303817532908E-2</v>
          </cell>
          <cell r="W31">
            <v>3.1263530387468458E-2</v>
          </cell>
          <cell r="X31">
            <v>3.5473706871937703E-2</v>
          </cell>
          <cell r="Y31">
            <v>3.1671299890828036E-2</v>
          </cell>
          <cell r="Z31">
            <v>3.3547198730559835E-2</v>
          </cell>
          <cell r="AA31"/>
          <cell r="AB31">
            <v>1.5280570700668168E-2</v>
          </cell>
          <cell r="AC31">
            <v>1.3261972106745276E-2</v>
          </cell>
          <cell r="AD31">
            <v>1.3006997071326236E-2</v>
          </cell>
          <cell r="AE31">
            <v>1.3508436852216569E-2</v>
          </cell>
          <cell r="AF31">
            <v>1.3632696113079297E-2</v>
          </cell>
          <cell r="AG31">
            <v>1.2439188145427604E-2</v>
          </cell>
          <cell r="AH31">
            <v>1.4603464606939412E-2</v>
          </cell>
          <cell r="AI31">
            <v>1.2559544929617654E-2</v>
          </cell>
          <cell r="AJ31">
            <v>1.4643675940229039E-2</v>
          </cell>
          <cell r="AK31">
            <v>1.2710254502815961E-2</v>
          </cell>
          <cell r="AL31">
            <v>1.4849388231467881E-2</v>
          </cell>
          <cell r="AM31">
            <v>1.5233347271295581E-2</v>
          </cell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</row>
      </sheetData>
      <sheetData sheetId="4"/>
      <sheetData sheetId="5"/>
      <sheetData sheetId="6"/>
      <sheetData sheetId="7"/>
      <sheetData sheetId="8"/>
      <sheetData sheetId="9">
        <row r="40">
          <cell r="P40">
            <v>1.2115148190639431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teractions"/>
      <sheetName val="Yeild"/>
      <sheetName val="Notes"/>
    </sheetNames>
    <sheetDataSet>
      <sheetData sheetId="0"/>
      <sheetData sheetId="1">
        <row r="8">
          <cell r="E8" t="str">
            <v>Other</v>
          </cell>
          <cell r="F8">
            <v>0.82000000000000006</v>
          </cell>
          <cell r="G8">
            <v>0.91</v>
          </cell>
          <cell r="H8">
            <v>0.98319999999999996</v>
          </cell>
          <cell r="I8">
            <v>-8.1887999999999996E-3</v>
          </cell>
          <cell r="J8">
            <v>1.1100000000000001</v>
          </cell>
          <cell r="K8">
            <v>0.93000000000000016</v>
          </cell>
          <cell r="L8">
            <v>1.02</v>
          </cell>
          <cell r="M8">
            <v>1.0931999999999999</v>
          </cell>
          <cell r="N8">
            <v>-8.1887999999999996E-3</v>
          </cell>
          <cell r="O8">
            <v>4000</v>
          </cell>
          <cell r="P8">
            <v>0.9</v>
          </cell>
        </row>
        <row r="9">
          <cell r="F9">
            <v>0.82000000000000006</v>
          </cell>
          <cell r="G9">
            <v>0.91</v>
          </cell>
          <cell r="H9">
            <v>0.98319999999999996</v>
          </cell>
          <cell r="I9">
            <v>-8.1887999999999996E-3</v>
          </cell>
          <cell r="J9">
            <v>1.1100000000000001</v>
          </cell>
          <cell r="K9">
            <v>0.93000000000000016</v>
          </cell>
          <cell r="L9">
            <v>1.02</v>
          </cell>
          <cell r="M9">
            <v>1.0931999999999999</v>
          </cell>
          <cell r="N9">
            <v>-8.1887999999999996E-3</v>
          </cell>
          <cell r="O9">
            <v>1800</v>
          </cell>
          <cell r="P9">
            <v>0.9</v>
          </cell>
        </row>
        <row r="10">
          <cell r="F10">
            <v>0.58000000000000007</v>
          </cell>
          <cell r="G10">
            <v>0.79</v>
          </cell>
          <cell r="H10">
            <v>0.96079999999999999</v>
          </cell>
          <cell r="I10">
            <v>-1.9107199999999998E-2</v>
          </cell>
          <cell r="J10">
            <v>1.19</v>
          </cell>
          <cell r="K10">
            <v>0.77</v>
          </cell>
          <cell r="L10">
            <v>0.98</v>
          </cell>
          <cell r="M10">
            <v>1.1507999999999998</v>
          </cell>
          <cell r="N10">
            <v>-1.9107199999999998E-2</v>
          </cell>
          <cell r="O10">
            <v>8760</v>
          </cell>
          <cell r="P10">
            <v>0.9</v>
          </cell>
        </row>
        <row r="11">
          <cell r="F11">
            <v>0.82000000000000006</v>
          </cell>
          <cell r="G11">
            <v>0.91</v>
          </cell>
          <cell r="H11">
            <v>0.98319999999999996</v>
          </cell>
          <cell r="I11">
            <v>-8.1887999999999996E-3</v>
          </cell>
          <cell r="J11">
            <v>1.1100000000000001</v>
          </cell>
          <cell r="K11">
            <v>0.93000000000000016</v>
          </cell>
          <cell r="L11">
            <v>1.02</v>
          </cell>
          <cell r="M11">
            <v>1.0931999999999999</v>
          </cell>
          <cell r="N11">
            <v>-8.1887999999999996E-3</v>
          </cell>
          <cell r="O11">
            <v>3000</v>
          </cell>
          <cell r="P11">
            <v>0.9</v>
          </cell>
        </row>
        <row r="12">
          <cell r="F12">
            <v>0.58000000000000007</v>
          </cell>
          <cell r="G12">
            <v>0.79</v>
          </cell>
          <cell r="H12">
            <v>0.96079999999999999</v>
          </cell>
          <cell r="I12">
            <v>-1.9107199999999998E-2</v>
          </cell>
          <cell r="J12">
            <v>1.19</v>
          </cell>
          <cell r="K12">
            <v>0.77</v>
          </cell>
          <cell r="L12">
            <v>0.98</v>
          </cell>
          <cell r="M12">
            <v>1.1507999999999998</v>
          </cell>
          <cell r="N12">
            <v>-1.9107199999999998E-2</v>
          </cell>
          <cell r="O12">
            <v>3000</v>
          </cell>
          <cell r="P12">
            <v>0.9</v>
          </cell>
        </row>
        <row r="13">
          <cell r="E13" t="str">
            <v>University</v>
          </cell>
          <cell r="F13">
            <v>0.53</v>
          </cell>
          <cell r="G13">
            <v>0.76500000000000001</v>
          </cell>
          <cell r="H13">
            <v>0.95613333333333328</v>
          </cell>
          <cell r="I13">
            <v>-2.1381866666666666E-2</v>
          </cell>
          <cell r="J13">
            <v>1.19</v>
          </cell>
          <cell r="K13">
            <v>0.72</v>
          </cell>
          <cell r="L13">
            <v>0.95500000000000007</v>
          </cell>
          <cell r="M13">
            <v>1.1461333333333332</v>
          </cell>
          <cell r="N13">
            <v>-2.1381866666666666E-2</v>
          </cell>
          <cell r="O13">
            <v>3000</v>
          </cell>
          <cell r="P13">
            <v>0.9</v>
          </cell>
        </row>
        <row r="14">
          <cell r="F14">
            <v>0.27</v>
          </cell>
          <cell r="G14">
            <v>0.63500000000000001</v>
          </cell>
          <cell r="H14">
            <v>0.93186666666666662</v>
          </cell>
          <cell r="I14">
            <v>-3.3210133333333336E-2</v>
          </cell>
          <cell r="J14">
            <v>1.05</v>
          </cell>
          <cell r="K14">
            <v>0.32000000000000006</v>
          </cell>
          <cell r="L14">
            <v>0.68500000000000005</v>
          </cell>
          <cell r="M14">
            <v>0.98186666666666667</v>
          </cell>
          <cell r="N14">
            <v>-3.3210133333333336E-2</v>
          </cell>
          <cell r="O14">
            <v>2800</v>
          </cell>
          <cell r="P14">
            <v>0.9</v>
          </cell>
        </row>
        <row r="15">
          <cell r="E15" t="str">
            <v>K-12</v>
          </cell>
          <cell r="F15">
            <v>0.52</v>
          </cell>
          <cell r="G15">
            <v>0.76</v>
          </cell>
          <cell r="H15">
            <v>0.95520000000000005</v>
          </cell>
          <cell r="I15">
            <v>-2.18368E-2</v>
          </cell>
          <cell r="J15">
            <v>1.1000000000000001</v>
          </cell>
          <cell r="K15">
            <v>0.62000000000000011</v>
          </cell>
          <cell r="L15">
            <v>0.8600000000000001</v>
          </cell>
          <cell r="M15">
            <v>1.0552000000000001</v>
          </cell>
          <cell r="N15">
            <v>-2.18368E-2</v>
          </cell>
          <cell r="O15">
            <v>2400</v>
          </cell>
          <cell r="P15">
            <v>0.9</v>
          </cell>
        </row>
        <row r="16">
          <cell r="F16">
            <v>0.52</v>
          </cell>
          <cell r="G16">
            <v>0.76</v>
          </cell>
          <cell r="H16">
            <v>0.95520000000000005</v>
          </cell>
          <cell r="I16">
            <v>-2.18368E-2</v>
          </cell>
          <cell r="J16">
            <v>1.1000000000000001</v>
          </cell>
          <cell r="K16">
            <v>0.62000000000000011</v>
          </cell>
          <cell r="L16">
            <v>0.8600000000000001</v>
          </cell>
          <cell r="M16">
            <v>1.0552000000000001</v>
          </cell>
          <cell r="N16">
            <v>-2.18368E-2</v>
          </cell>
          <cell r="O16">
            <v>2400</v>
          </cell>
          <cell r="P16">
            <v>0.9</v>
          </cell>
        </row>
        <row r="17">
          <cell r="F17">
            <v>0.52</v>
          </cell>
          <cell r="G17">
            <v>0.76</v>
          </cell>
          <cell r="H17">
            <v>0.95520000000000005</v>
          </cell>
          <cell r="I17">
            <v>-2.18368E-2</v>
          </cell>
          <cell r="J17">
            <v>1.1200000000000001</v>
          </cell>
          <cell r="K17">
            <v>0.64000000000000012</v>
          </cell>
          <cell r="L17">
            <v>0.88000000000000012</v>
          </cell>
          <cell r="M17">
            <v>1.0752000000000002</v>
          </cell>
          <cell r="N17">
            <v>-2.18368E-2</v>
          </cell>
          <cell r="O17">
            <v>2400</v>
          </cell>
          <cell r="P17">
            <v>0.9</v>
          </cell>
        </row>
        <row r="18">
          <cell r="F18">
            <v>0.6</v>
          </cell>
          <cell r="G18">
            <v>0.8</v>
          </cell>
          <cell r="H18">
            <v>0.96266666666666667</v>
          </cell>
          <cell r="I18">
            <v>-1.8197333333333333E-2</v>
          </cell>
          <cell r="J18">
            <v>1.1000000000000001</v>
          </cell>
          <cell r="K18">
            <v>0.70000000000000018</v>
          </cell>
          <cell r="L18">
            <v>0.90000000000000013</v>
          </cell>
          <cell r="M18">
            <v>1.0626666666666669</v>
          </cell>
          <cell r="N18">
            <v>-1.8197333333333333E-2</v>
          </cell>
          <cell r="O18">
            <v>3600</v>
          </cell>
          <cell r="P18">
            <v>0.9</v>
          </cell>
        </row>
        <row r="19">
          <cell r="F19">
            <v>0.28000000000000003</v>
          </cell>
          <cell r="G19">
            <v>0.64</v>
          </cell>
          <cell r="H19">
            <v>0.93279999999999996</v>
          </cell>
          <cell r="I19">
            <v>-3.2755199999999998E-2</v>
          </cell>
          <cell r="J19">
            <v>1.01</v>
          </cell>
          <cell r="K19">
            <v>0.29000000000000004</v>
          </cell>
          <cell r="L19">
            <v>0.64999999999999991</v>
          </cell>
          <cell r="M19">
            <v>0.94280000000000008</v>
          </cell>
          <cell r="N19">
            <v>-3.2755199999999998E-2</v>
          </cell>
          <cell r="O19">
            <v>5800</v>
          </cell>
          <cell r="P19">
            <v>0.9</v>
          </cell>
        </row>
        <row r="20">
          <cell r="E20" t="str">
            <v>Supermarket</v>
          </cell>
          <cell r="F20">
            <v>0.78</v>
          </cell>
          <cell r="G20">
            <v>0.89</v>
          </cell>
          <cell r="H20">
            <v>0.97946666666666671</v>
          </cell>
          <cell r="I20">
            <v>-1.0008533333333333E-2</v>
          </cell>
          <cell r="J20">
            <v>1.08</v>
          </cell>
          <cell r="K20">
            <v>0.8600000000000001</v>
          </cell>
          <cell r="L20">
            <v>0.9700000000000002</v>
          </cell>
          <cell r="M20">
            <v>1.0594666666666668</v>
          </cell>
          <cell r="N20">
            <v>-1.0008533333333333E-2</v>
          </cell>
          <cell r="O20">
            <v>6500</v>
          </cell>
          <cell r="P20">
            <v>0.9</v>
          </cell>
        </row>
        <row r="21">
          <cell r="E21" t="str">
            <v>MIniMart</v>
          </cell>
          <cell r="F21">
            <v>0.61</v>
          </cell>
          <cell r="G21">
            <v>0.80499999999999994</v>
          </cell>
          <cell r="H21">
            <v>0.96360000000000001</v>
          </cell>
          <cell r="I21">
            <v>-1.7742399999999998E-2</v>
          </cell>
          <cell r="J21">
            <v>1.1400000000000001</v>
          </cell>
          <cell r="K21">
            <v>0.75</v>
          </cell>
          <cell r="L21">
            <v>0.94500000000000006</v>
          </cell>
          <cell r="M21">
            <v>1.1036000000000001</v>
          </cell>
          <cell r="N21">
            <v>-1.7742399999999998E-2</v>
          </cell>
          <cell r="O21">
            <v>6500</v>
          </cell>
          <cell r="P21">
            <v>0.9</v>
          </cell>
        </row>
        <row r="22">
          <cell r="F22">
            <v>0.28000000000000003</v>
          </cell>
          <cell r="G22">
            <v>0.64</v>
          </cell>
          <cell r="H22">
            <v>0.93279999999999996</v>
          </cell>
          <cell r="I22">
            <v>-3.2755199999999998E-2</v>
          </cell>
          <cell r="J22">
            <v>1.01</v>
          </cell>
          <cell r="K22">
            <v>0.29000000000000004</v>
          </cell>
          <cell r="L22">
            <v>0.64999999999999991</v>
          </cell>
          <cell r="M22">
            <v>0.94280000000000008</v>
          </cell>
          <cell r="N22">
            <v>-3.2755199999999998E-2</v>
          </cell>
          <cell r="O22">
            <v>5800</v>
          </cell>
          <cell r="P22">
            <v>0.9</v>
          </cell>
        </row>
        <row r="23">
          <cell r="E23" t="str">
            <v>Hospital</v>
          </cell>
          <cell r="F23">
            <v>0.28000000000000003</v>
          </cell>
          <cell r="G23">
            <v>0.64</v>
          </cell>
          <cell r="H23">
            <v>0.93279999999999996</v>
          </cell>
          <cell r="I23">
            <v>-3.2755199999999998E-2</v>
          </cell>
          <cell r="J23">
            <v>1.01</v>
          </cell>
          <cell r="K23">
            <v>0.29000000000000004</v>
          </cell>
          <cell r="L23">
            <v>0.64999999999999991</v>
          </cell>
          <cell r="M23">
            <v>0.94280000000000008</v>
          </cell>
          <cell r="N23">
            <v>-3.2755199999999998E-2</v>
          </cell>
          <cell r="O23">
            <v>5900</v>
          </cell>
          <cell r="P23">
            <v>0.9</v>
          </cell>
        </row>
        <row r="24">
          <cell r="F24">
            <v>0.6</v>
          </cell>
          <cell r="G24">
            <v>0.8</v>
          </cell>
          <cell r="H24">
            <v>0.96266666666666667</v>
          </cell>
          <cell r="I24">
            <v>-1.8197333333333333E-2</v>
          </cell>
          <cell r="J24">
            <v>1.1000000000000001</v>
          </cell>
          <cell r="K24">
            <v>0.70000000000000018</v>
          </cell>
          <cell r="L24">
            <v>0.90000000000000013</v>
          </cell>
          <cell r="M24">
            <v>1.0626666666666669</v>
          </cell>
          <cell r="N24">
            <v>-1.8197333333333333E-2</v>
          </cell>
          <cell r="O24">
            <v>4400</v>
          </cell>
          <cell r="P24">
            <v>0.9</v>
          </cell>
        </row>
        <row r="25">
          <cell r="E25" t="str">
            <v>Medium Off</v>
          </cell>
          <cell r="F25">
            <v>0.82000000000000006</v>
          </cell>
          <cell r="G25">
            <v>0.91</v>
          </cell>
          <cell r="H25">
            <v>0.98319999999999996</v>
          </cell>
          <cell r="I25">
            <v>-8.1887999999999996E-3</v>
          </cell>
          <cell r="J25">
            <v>1.1100000000000001</v>
          </cell>
          <cell r="K25">
            <v>0.93000000000000016</v>
          </cell>
          <cell r="L25">
            <v>1.02</v>
          </cell>
          <cell r="M25">
            <v>1.0931999999999999</v>
          </cell>
          <cell r="N25">
            <v>-8.1887999999999996E-3</v>
          </cell>
          <cell r="O25">
            <v>3600</v>
          </cell>
          <cell r="P25">
            <v>0.9</v>
          </cell>
        </row>
        <row r="26">
          <cell r="E26" t="str">
            <v>OtherHealth</v>
          </cell>
          <cell r="F26">
            <v>0.82000000000000006</v>
          </cell>
          <cell r="G26">
            <v>0.91</v>
          </cell>
          <cell r="H26">
            <v>0.98319999999999996</v>
          </cell>
          <cell r="I26">
            <v>-8.1887999999999996E-3</v>
          </cell>
          <cell r="J26">
            <v>1.1100000000000001</v>
          </cell>
          <cell r="K26">
            <v>0.93000000000000016</v>
          </cell>
          <cell r="L26">
            <v>1.02</v>
          </cell>
          <cell r="M26">
            <v>1.0931999999999999</v>
          </cell>
          <cell r="N26">
            <v>-8.1887999999999996E-3</v>
          </cell>
          <cell r="O26">
            <v>3600</v>
          </cell>
          <cell r="P26">
            <v>0.9</v>
          </cell>
        </row>
        <row r="27">
          <cell r="F27">
            <v>0.82000000000000006</v>
          </cell>
          <cell r="G27">
            <v>0.91</v>
          </cell>
          <cell r="H27">
            <v>0.98319999999999996</v>
          </cell>
          <cell r="I27">
            <v>-8.1887999999999996E-3</v>
          </cell>
          <cell r="J27">
            <v>1.1100000000000001</v>
          </cell>
          <cell r="K27">
            <v>0.93000000000000016</v>
          </cell>
          <cell r="L27">
            <v>1.02</v>
          </cell>
          <cell r="M27">
            <v>1.0931999999999999</v>
          </cell>
          <cell r="N27">
            <v>-8.1887999999999996E-3</v>
          </cell>
          <cell r="O27">
            <v>3400</v>
          </cell>
          <cell r="P27">
            <v>0.9</v>
          </cell>
        </row>
        <row r="28">
          <cell r="F28">
            <v>0.28000000000000003</v>
          </cell>
          <cell r="G28">
            <v>0.64</v>
          </cell>
          <cell r="H28">
            <v>0.93279999999999996</v>
          </cell>
          <cell r="I28">
            <v>-3.2755199999999998E-2</v>
          </cell>
          <cell r="J28">
            <v>1.01</v>
          </cell>
          <cell r="K28">
            <v>0.29000000000000004</v>
          </cell>
          <cell r="L28">
            <v>0.64999999999999991</v>
          </cell>
          <cell r="M28">
            <v>0.94280000000000008</v>
          </cell>
          <cell r="N28">
            <v>-3.2755199999999998E-2</v>
          </cell>
          <cell r="O28">
            <v>5800</v>
          </cell>
          <cell r="P28">
            <v>0.9</v>
          </cell>
        </row>
        <row r="29">
          <cell r="F29">
            <v>0.6</v>
          </cell>
          <cell r="G29">
            <v>0.8</v>
          </cell>
          <cell r="H29">
            <v>0.96266666666666667</v>
          </cell>
          <cell r="I29">
            <v>-1.8197333333333333E-2</v>
          </cell>
          <cell r="J29">
            <v>1.1000000000000001</v>
          </cell>
          <cell r="K29">
            <v>0.70000000000000018</v>
          </cell>
          <cell r="L29">
            <v>0.90000000000000013</v>
          </cell>
          <cell r="M29">
            <v>1.0626666666666669</v>
          </cell>
          <cell r="N29">
            <v>-1.8197333333333333E-2</v>
          </cell>
          <cell r="O29">
            <v>3600</v>
          </cell>
          <cell r="P29">
            <v>0.9</v>
          </cell>
        </row>
        <row r="30">
          <cell r="F30">
            <v>0.6</v>
          </cell>
          <cell r="G30">
            <v>0.8</v>
          </cell>
          <cell r="H30">
            <v>0.96266666666666667</v>
          </cell>
          <cell r="I30">
            <v>-1.8197333333333333E-2</v>
          </cell>
          <cell r="J30">
            <v>1.1000000000000001</v>
          </cell>
          <cell r="K30">
            <v>0.70000000000000018</v>
          </cell>
          <cell r="L30">
            <v>0.90000000000000013</v>
          </cell>
          <cell r="M30">
            <v>1.0626666666666669</v>
          </cell>
          <cell r="N30">
            <v>-1.8197333333333333E-2</v>
          </cell>
          <cell r="O30">
            <v>5800</v>
          </cell>
          <cell r="P30">
            <v>0.9</v>
          </cell>
        </row>
        <row r="31">
          <cell r="F31">
            <v>0.61</v>
          </cell>
          <cell r="G31">
            <v>0.80499999999999994</v>
          </cell>
          <cell r="H31">
            <v>0.96360000000000001</v>
          </cell>
          <cell r="I31">
            <v>-1.7742399999999998E-2</v>
          </cell>
          <cell r="J31">
            <v>1.1400000000000001</v>
          </cell>
          <cell r="K31">
            <v>0.75</v>
          </cell>
          <cell r="L31">
            <v>0.94500000000000006</v>
          </cell>
          <cell r="M31">
            <v>1.1036000000000001</v>
          </cell>
          <cell r="N31">
            <v>-1.7742399999999998E-2</v>
          </cell>
          <cell r="O31">
            <v>5800</v>
          </cell>
          <cell r="P31">
            <v>0.9</v>
          </cell>
        </row>
        <row r="32">
          <cell r="F32">
            <v>0.6</v>
          </cell>
          <cell r="G32">
            <v>0.8</v>
          </cell>
          <cell r="H32">
            <v>0.96266666666666667</v>
          </cell>
          <cell r="I32">
            <v>-1.8197333333333333E-2</v>
          </cell>
          <cell r="J32">
            <v>1.1000000000000001</v>
          </cell>
          <cell r="K32">
            <v>0.70000000000000018</v>
          </cell>
          <cell r="L32">
            <v>0.90000000000000013</v>
          </cell>
          <cell r="M32">
            <v>1.0626666666666669</v>
          </cell>
          <cell r="N32">
            <v>-1.8197333333333333E-2</v>
          </cell>
          <cell r="O32">
            <v>5800</v>
          </cell>
          <cell r="P32">
            <v>0.9</v>
          </cell>
        </row>
        <row r="33">
          <cell r="F33">
            <v>0.6</v>
          </cell>
          <cell r="G33">
            <v>0.8</v>
          </cell>
          <cell r="H33">
            <v>0.96266666666666667</v>
          </cell>
          <cell r="I33">
            <v>-1.8197333333333333E-2</v>
          </cell>
          <cell r="J33">
            <v>1.1000000000000001</v>
          </cell>
          <cell r="K33">
            <v>0.70000000000000018</v>
          </cell>
          <cell r="L33">
            <v>0.90000000000000013</v>
          </cell>
          <cell r="M33">
            <v>1.0626666666666669</v>
          </cell>
          <cell r="N33">
            <v>-1.8197333333333333E-2</v>
          </cell>
          <cell r="O33">
            <v>5800</v>
          </cell>
          <cell r="P33">
            <v>0.9</v>
          </cell>
        </row>
        <row r="34">
          <cell r="F34">
            <v>0.6</v>
          </cell>
          <cell r="G34">
            <v>0.8</v>
          </cell>
          <cell r="H34">
            <v>0.96266666666666667</v>
          </cell>
          <cell r="I34">
            <v>-1.8197333333333333E-2</v>
          </cell>
          <cell r="J34">
            <v>1.1000000000000001</v>
          </cell>
          <cell r="K34">
            <v>0.70000000000000018</v>
          </cell>
          <cell r="L34">
            <v>0.90000000000000013</v>
          </cell>
          <cell r="M34">
            <v>1.0626666666666669</v>
          </cell>
          <cell r="N34">
            <v>-1.8197333333333333E-2</v>
          </cell>
          <cell r="O34">
            <v>3600</v>
          </cell>
          <cell r="P34">
            <v>0.9</v>
          </cell>
        </row>
        <row r="35">
          <cell r="F35">
            <v>0.6</v>
          </cell>
          <cell r="G35">
            <v>0.8</v>
          </cell>
          <cell r="H35">
            <v>0.96266666666666667</v>
          </cell>
          <cell r="I35">
            <v>-1.8197333333333333E-2</v>
          </cell>
          <cell r="J35">
            <v>1.1000000000000001</v>
          </cell>
          <cell r="K35">
            <v>0.70000000000000018</v>
          </cell>
          <cell r="L35">
            <v>0.90000000000000013</v>
          </cell>
          <cell r="M35">
            <v>1.0626666666666669</v>
          </cell>
          <cell r="N35">
            <v>-1.8197333333333333E-2</v>
          </cell>
          <cell r="O35">
            <v>3600</v>
          </cell>
          <cell r="P35">
            <v>0.9</v>
          </cell>
        </row>
        <row r="36">
          <cell r="E36" t="str">
            <v>Lodging</v>
          </cell>
          <cell r="F36">
            <v>0.6</v>
          </cell>
          <cell r="G36">
            <v>0.8</v>
          </cell>
          <cell r="H36">
            <v>0.96266666666666667</v>
          </cell>
          <cell r="I36">
            <v>-1.8197333333333333E-2</v>
          </cell>
          <cell r="J36">
            <v>1.1000000000000001</v>
          </cell>
          <cell r="K36">
            <v>0.70000000000000018</v>
          </cell>
          <cell r="L36">
            <v>0.90000000000000013</v>
          </cell>
          <cell r="M36">
            <v>1.0626666666666669</v>
          </cell>
          <cell r="N36">
            <v>-1.8197333333333333E-2</v>
          </cell>
          <cell r="O36">
            <v>3600</v>
          </cell>
          <cell r="P36">
            <v>0.9</v>
          </cell>
        </row>
        <row r="37">
          <cell r="F37">
            <v>0.6</v>
          </cell>
          <cell r="G37">
            <v>0.8</v>
          </cell>
          <cell r="H37">
            <v>0.96266666666666667</v>
          </cell>
          <cell r="I37">
            <v>-1.8197333333333333E-2</v>
          </cell>
          <cell r="J37">
            <v>1.1000000000000001</v>
          </cell>
          <cell r="K37">
            <v>0.70000000000000018</v>
          </cell>
          <cell r="L37">
            <v>0.90000000000000013</v>
          </cell>
          <cell r="M37">
            <v>1.0626666666666669</v>
          </cell>
          <cell r="N37">
            <v>-1.8197333333333333E-2</v>
          </cell>
          <cell r="O37">
            <v>3600</v>
          </cell>
          <cell r="P37">
            <v>0.9</v>
          </cell>
        </row>
        <row r="38">
          <cell r="E38" t="str">
            <v>Large Off</v>
          </cell>
          <cell r="F38">
            <v>0.82000000000000006</v>
          </cell>
          <cell r="G38">
            <v>0.91</v>
          </cell>
          <cell r="H38">
            <v>0.98319999999999996</v>
          </cell>
          <cell r="I38">
            <v>-8.1887999999999996E-3</v>
          </cell>
          <cell r="J38">
            <v>1.1100000000000001</v>
          </cell>
          <cell r="K38">
            <v>0.93000000000000016</v>
          </cell>
          <cell r="L38">
            <v>1.02</v>
          </cell>
          <cell r="M38">
            <v>1.0931999999999999</v>
          </cell>
          <cell r="N38">
            <v>-8.1887999999999996E-3</v>
          </cell>
          <cell r="O38">
            <v>4200</v>
          </cell>
          <cell r="P38">
            <v>0.9</v>
          </cell>
        </row>
        <row r="39">
          <cell r="F39">
            <v>0.87</v>
          </cell>
          <cell r="G39">
            <v>0.93500000000000005</v>
          </cell>
          <cell r="H39">
            <v>0.98786666666666667</v>
          </cell>
          <cell r="I39">
            <v>-5.9141333333333334E-3</v>
          </cell>
          <cell r="J39">
            <v>1.3</v>
          </cell>
          <cell r="K39">
            <v>1.17</v>
          </cell>
          <cell r="L39">
            <v>1.2350000000000003</v>
          </cell>
          <cell r="M39">
            <v>1.2878666666666669</v>
          </cell>
          <cell r="N39">
            <v>-5.9141333333333334E-3</v>
          </cell>
          <cell r="O39">
            <v>3900</v>
          </cell>
          <cell r="P39">
            <v>0.9</v>
          </cell>
        </row>
        <row r="40">
          <cell r="E40" t="str">
            <v>Small Off</v>
          </cell>
          <cell r="F40">
            <v>0.53</v>
          </cell>
          <cell r="G40">
            <v>0.76500000000000001</v>
          </cell>
          <cell r="H40">
            <v>0.95613333333333328</v>
          </cell>
          <cell r="I40">
            <v>-2.1381866666666666E-2</v>
          </cell>
          <cell r="J40">
            <v>1.19</v>
          </cell>
          <cell r="K40">
            <v>0.72</v>
          </cell>
          <cell r="L40">
            <v>0.95500000000000007</v>
          </cell>
          <cell r="M40">
            <v>1.1461333333333332</v>
          </cell>
          <cell r="N40">
            <v>-2.1381866666666666E-2</v>
          </cell>
          <cell r="O40">
            <v>3000</v>
          </cell>
          <cell r="P40">
            <v>0.9</v>
          </cell>
        </row>
        <row r="41">
          <cell r="F41">
            <v>0.87</v>
          </cell>
          <cell r="G41">
            <v>0.93500000000000005</v>
          </cell>
          <cell r="H41">
            <v>0.98786666666666667</v>
          </cell>
          <cell r="I41">
            <v>-5.9141333333333334E-3</v>
          </cell>
          <cell r="J41">
            <v>1.1400000000000001</v>
          </cell>
          <cell r="K41">
            <v>1.0100000000000002</v>
          </cell>
          <cell r="L41">
            <v>1.0750000000000002</v>
          </cell>
          <cell r="M41">
            <v>1.1278666666666668</v>
          </cell>
          <cell r="N41">
            <v>-5.9141333333333334E-3</v>
          </cell>
          <cell r="O41">
            <v>8760</v>
          </cell>
          <cell r="P41">
            <v>0.7</v>
          </cell>
        </row>
        <row r="42">
          <cell r="F42">
            <v>0.87</v>
          </cell>
          <cell r="G42">
            <v>0.93500000000000005</v>
          </cell>
          <cell r="H42">
            <v>0.98786666666666667</v>
          </cell>
          <cell r="I42">
            <v>-5.9141333333333334E-3</v>
          </cell>
          <cell r="J42">
            <v>1.1400000000000001</v>
          </cell>
          <cell r="K42">
            <v>1.0100000000000002</v>
          </cell>
          <cell r="L42">
            <v>1.0750000000000002</v>
          </cell>
          <cell r="M42">
            <v>1.1278666666666668</v>
          </cell>
          <cell r="N42">
            <v>-5.9141333333333334E-3</v>
          </cell>
          <cell r="O42">
            <v>8760</v>
          </cell>
          <cell r="P42">
            <v>0.7</v>
          </cell>
        </row>
        <row r="43">
          <cell r="F43">
            <v>0.87</v>
          </cell>
          <cell r="G43">
            <v>0.93500000000000005</v>
          </cell>
          <cell r="H43">
            <v>0.98786666666666667</v>
          </cell>
          <cell r="I43">
            <v>-5.9141333333333334E-3</v>
          </cell>
          <cell r="J43">
            <v>1.1400000000000001</v>
          </cell>
          <cell r="K43">
            <v>1.0100000000000002</v>
          </cell>
          <cell r="L43">
            <v>1.0750000000000002</v>
          </cell>
          <cell r="M43">
            <v>1.1278666666666668</v>
          </cell>
          <cell r="N43">
            <v>-5.9141333333333334E-3</v>
          </cell>
          <cell r="O43">
            <v>8760</v>
          </cell>
          <cell r="P43">
            <v>0.7</v>
          </cell>
        </row>
        <row r="44">
          <cell r="F44">
            <v>0.61</v>
          </cell>
          <cell r="G44">
            <v>0.80499999999999994</v>
          </cell>
          <cell r="H44">
            <v>0.96360000000000001</v>
          </cell>
          <cell r="I44">
            <v>-1.7742399999999998E-2</v>
          </cell>
          <cell r="J44">
            <v>1</v>
          </cell>
          <cell r="K44">
            <v>0.60999999999999988</v>
          </cell>
          <cell r="L44">
            <v>0.80499999999999994</v>
          </cell>
          <cell r="M44">
            <v>0.96360000000000001</v>
          </cell>
          <cell r="N44">
            <v>-1.7742399999999998E-2</v>
          </cell>
          <cell r="O44">
            <v>3900</v>
          </cell>
          <cell r="P44">
            <v>0.9</v>
          </cell>
        </row>
        <row r="45">
          <cell r="F45">
            <v>1</v>
          </cell>
          <cell r="G45">
            <v>1</v>
          </cell>
          <cell r="H45">
            <v>1</v>
          </cell>
          <cell r="I45">
            <v>0</v>
          </cell>
          <cell r="J45">
            <v>1.1200000000000001</v>
          </cell>
          <cell r="K45">
            <v>1.1200000000000001</v>
          </cell>
          <cell r="L45">
            <v>1.1200000000000001</v>
          </cell>
          <cell r="M45">
            <v>1.1200000000000001</v>
          </cell>
          <cell r="N45">
            <v>0</v>
          </cell>
          <cell r="O45">
            <v>3500</v>
          </cell>
          <cell r="P45">
            <v>0.9</v>
          </cell>
        </row>
        <row r="46">
          <cell r="F46">
            <v>1</v>
          </cell>
          <cell r="G46">
            <v>1</v>
          </cell>
          <cell r="H46">
            <v>1</v>
          </cell>
          <cell r="I46">
            <v>0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3000</v>
          </cell>
          <cell r="P46">
            <v>0.9</v>
          </cell>
        </row>
        <row r="47">
          <cell r="F47">
            <v>1</v>
          </cell>
          <cell r="G47">
            <v>1</v>
          </cell>
          <cell r="H47">
            <v>1</v>
          </cell>
          <cell r="I47">
            <v>0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0</v>
          </cell>
          <cell r="O47">
            <v>3500</v>
          </cell>
          <cell r="P47">
            <v>0.9</v>
          </cell>
        </row>
        <row r="48">
          <cell r="F48">
            <v>1</v>
          </cell>
          <cell r="G48">
            <v>1</v>
          </cell>
          <cell r="H48">
            <v>1</v>
          </cell>
          <cell r="I48">
            <v>0</v>
          </cell>
          <cell r="J48">
            <v>1.1200000000000001</v>
          </cell>
          <cell r="K48">
            <v>1.1200000000000001</v>
          </cell>
          <cell r="L48">
            <v>1.1200000000000001</v>
          </cell>
          <cell r="M48">
            <v>1.1200000000000001</v>
          </cell>
          <cell r="N48">
            <v>0</v>
          </cell>
          <cell r="O48">
            <v>3500</v>
          </cell>
          <cell r="P48">
            <v>0.9</v>
          </cell>
        </row>
        <row r="49">
          <cell r="F49">
            <v>0.6</v>
          </cell>
          <cell r="G49">
            <v>0.8</v>
          </cell>
          <cell r="H49">
            <v>0.96266666666666667</v>
          </cell>
          <cell r="I49">
            <v>-1.8197333333333333E-2</v>
          </cell>
          <cell r="J49">
            <v>1.1200000000000001</v>
          </cell>
          <cell r="K49">
            <v>0.7200000000000002</v>
          </cell>
          <cell r="L49">
            <v>0.92000000000000015</v>
          </cell>
          <cell r="M49">
            <v>1.0826666666666669</v>
          </cell>
          <cell r="N49">
            <v>-1.8197333333333333E-2</v>
          </cell>
          <cell r="O49">
            <v>3500</v>
          </cell>
          <cell r="P49">
            <v>0.9</v>
          </cell>
        </row>
        <row r="50">
          <cell r="F50">
            <v>1</v>
          </cell>
          <cell r="G50">
            <v>1</v>
          </cell>
          <cell r="H50">
            <v>1</v>
          </cell>
          <cell r="I50">
            <v>0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0</v>
          </cell>
          <cell r="O50">
            <v>8760</v>
          </cell>
          <cell r="P50">
            <v>0.7</v>
          </cell>
        </row>
        <row r="51">
          <cell r="F51">
            <v>0.61</v>
          </cell>
          <cell r="G51">
            <v>0.80499999999999994</v>
          </cell>
          <cell r="H51">
            <v>0.96360000000000001</v>
          </cell>
          <cell r="I51">
            <v>-1.7742399999999998E-2</v>
          </cell>
          <cell r="J51">
            <v>1</v>
          </cell>
          <cell r="K51">
            <v>0.60999999999999988</v>
          </cell>
          <cell r="L51">
            <v>0.80499999999999994</v>
          </cell>
          <cell r="M51">
            <v>0.96360000000000001</v>
          </cell>
          <cell r="N51">
            <v>-1.7742399999999998E-2</v>
          </cell>
          <cell r="O51">
            <v>3000</v>
          </cell>
          <cell r="P51">
            <v>0.9</v>
          </cell>
        </row>
        <row r="52">
          <cell r="F52">
            <v>0.61</v>
          </cell>
          <cell r="G52">
            <v>0.80499999999999994</v>
          </cell>
          <cell r="H52">
            <v>0.96360000000000001</v>
          </cell>
          <cell r="I52">
            <v>-1.7742399999999998E-2</v>
          </cell>
          <cell r="J52">
            <v>1</v>
          </cell>
          <cell r="K52">
            <v>0.60999999999999988</v>
          </cell>
          <cell r="L52">
            <v>0.80499999999999994</v>
          </cell>
          <cell r="M52">
            <v>0.96360000000000001</v>
          </cell>
          <cell r="N52">
            <v>-1.7742399999999998E-2</v>
          </cell>
          <cell r="O52">
            <v>3500</v>
          </cell>
          <cell r="P52">
            <v>0.9</v>
          </cell>
        </row>
        <row r="53"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0</v>
          </cell>
          <cell r="O53">
            <v>4500</v>
          </cell>
          <cell r="P53">
            <v>1</v>
          </cell>
        </row>
        <row r="54">
          <cell r="E54" t="str">
            <v>Restaurant</v>
          </cell>
          <cell r="F54">
            <v>0.41000000000000003</v>
          </cell>
          <cell r="G54">
            <v>0.70500000000000007</v>
          </cell>
          <cell r="H54">
            <v>0.94493333333333329</v>
          </cell>
          <cell r="I54">
            <v>-2.6841066666666667E-2</v>
          </cell>
          <cell r="J54">
            <v>1.02</v>
          </cell>
          <cell r="K54">
            <v>0.43000000000000016</v>
          </cell>
          <cell r="L54">
            <v>0.72500000000000009</v>
          </cell>
          <cell r="M54">
            <v>0.9649333333333332</v>
          </cell>
          <cell r="N54">
            <v>-2.6841066666666667E-2</v>
          </cell>
          <cell r="O54">
            <v>5000</v>
          </cell>
          <cell r="P54">
            <v>0.9</v>
          </cell>
        </row>
        <row r="55">
          <cell r="F55">
            <v>0.41000000000000003</v>
          </cell>
          <cell r="G55">
            <v>0.70500000000000007</v>
          </cell>
          <cell r="H55">
            <v>0.94493333333333329</v>
          </cell>
          <cell r="I55">
            <v>-2.6841066666666667E-2</v>
          </cell>
          <cell r="J55">
            <v>1.02</v>
          </cell>
          <cell r="K55">
            <v>0.43000000000000016</v>
          </cell>
          <cell r="L55">
            <v>0.72500000000000009</v>
          </cell>
          <cell r="M55">
            <v>0.9649333333333332</v>
          </cell>
          <cell r="N55">
            <v>-2.6841066666666667E-2</v>
          </cell>
          <cell r="O55">
            <v>5200</v>
          </cell>
          <cell r="P55">
            <v>0.9</v>
          </cell>
        </row>
        <row r="56">
          <cell r="F56">
            <v>0.61</v>
          </cell>
          <cell r="G56">
            <v>0.80499999999999994</v>
          </cell>
          <cell r="H56">
            <v>0.96360000000000001</v>
          </cell>
          <cell r="I56">
            <v>-1.7742399999999998E-2</v>
          </cell>
          <cell r="J56">
            <v>1.1200000000000001</v>
          </cell>
          <cell r="K56">
            <v>0.73</v>
          </cell>
          <cell r="L56">
            <v>0.92500000000000004</v>
          </cell>
          <cell r="M56">
            <v>1.0836000000000001</v>
          </cell>
          <cell r="N56">
            <v>-1.7742399999999998E-2</v>
          </cell>
          <cell r="O56">
            <v>3900</v>
          </cell>
          <cell r="P56">
            <v>0.9</v>
          </cell>
        </row>
        <row r="57">
          <cell r="F57">
            <v>0.61</v>
          </cell>
          <cell r="G57">
            <v>0.80499999999999994</v>
          </cell>
          <cell r="H57">
            <v>0.96360000000000001</v>
          </cell>
          <cell r="I57">
            <v>-1.7742399999999998E-2</v>
          </cell>
          <cell r="J57">
            <v>1.1200000000000001</v>
          </cell>
          <cell r="K57">
            <v>0.73</v>
          </cell>
          <cell r="L57">
            <v>0.92500000000000004</v>
          </cell>
          <cell r="M57">
            <v>1.0836000000000001</v>
          </cell>
          <cell r="N57">
            <v>-1.7742399999999998E-2</v>
          </cell>
          <cell r="O57">
            <v>3900</v>
          </cell>
          <cell r="P57">
            <v>0.9</v>
          </cell>
        </row>
        <row r="58">
          <cell r="E58" t="str">
            <v>Anchor</v>
          </cell>
          <cell r="F58">
            <v>0.57000000000000006</v>
          </cell>
          <cell r="G58">
            <v>0.78500000000000003</v>
          </cell>
          <cell r="H58">
            <v>0.95986666666666665</v>
          </cell>
          <cell r="I58">
            <v>-1.9562133333333332E-2</v>
          </cell>
          <cell r="J58">
            <v>1.18</v>
          </cell>
          <cell r="K58">
            <v>0.75</v>
          </cell>
          <cell r="L58">
            <v>0.96499999999999986</v>
          </cell>
          <cell r="M58">
            <v>1.1398666666666664</v>
          </cell>
          <cell r="N58">
            <v>-1.9562133333333332E-2</v>
          </cell>
          <cell r="O58">
            <v>4000</v>
          </cell>
          <cell r="P58">
            <v>0.9</v>
          </cell>
        </row>
        <row r="59">
          <cell r="E59" t="str">
            <v>Big Box</v>
          </cell>
          <cell r="F59">
            <v>0.66999999999999993</v>
          </cell>
          <cell r="G59">
            <v>0.83499999999999996</v>
          </cell>
          <cell r="H59">
            <v>0.96919999999999995</v>
          </cell>
          <cell r="I59">
            <v>-1.50128E-2</v>
          </cell>
          <cell r="J59">
            <v>1.19</v>
          </cell>
          <cell r="K59">
            <v>0.85999999999999988</v>
          </cell>
          <cell r="L59">
            <v>1.0249999999999999</v>
          </cell>
          <cell r="M59">
            <v>1.1591999999999998</v>
          </cell>
          <cell r="N59">
            <v>-1.50128E-2</v>
          </cell>
          <cell r="O59">
            <v>4800</v>
          </cell>
          <cell r="P59">
            <v>0.9</v>
          </cell>
        </row>
        <row r="60">
          <cell r="E60" t="str">
            <v>Small Box</v>
          </cell>
          <cell r="F60">
            <v>0.61</v>
          </cell>
          <cell r="G60">
            <v>0.80499999999999994</v>
          </cell>
          <cell r="H60">
            <v>0.96360000000000001</v>
          </cell>
          <cell r="I60">
            <v>-1.7742399999999998E-2</v>
          </cell>
          <cell r="J60">
            <v>1.1200000000000001</v>
          </cell>
          <cell r="K60">
            <v>0.73</v>
          </cell>
          <cell r="L60">
            <v>0.92500000000000004</v>
          </cell>
          <cell r="M60">
            <v>1.0836000000000001</v>
          </cell>
          <cell r="N60">
            <v>-1.7742399999999998E-2</v>
          </cell>
          <cell r="O60">
            <v>3900</v>
          </cell>
          <cell r="P60">
            <v>0.9</v>
          </cell>
        </row>
        <row r="61">
          <cell r="E61" t="str">
            <v>High End</v>
          </cell>
          <cell r="F61">
            <v>0.69</v>
          </cell>
          <cell r="G61">
            <v>0.84499999999999997</v>
          </cell>
          <cell r="H61">
            <v>0.97106666666666663</v>
          </cell>
          <cell r="I61">
            <v>-1.4102933333333333E-2</v>
          </cell>
          <cell r="J61">
            <v>1.1299999999999999</v>
          </cell>
          <cell r="K61">
            <v>0.81999999999999984</v>
          </cell>
          <cell r="L61">
            <v>0.97499999999999987</v>
          </cell>
          <cell r="M61">
            <v>1.1010666666666666</v>
          </cell>
          <cell r="N61">
            <v>-1.4102933333333333E-2</v>
          </cell>
          <cell r="O61">
            <v>3400</v>
          </cell>
          <cell r="P61">
            <v>0.9</v>
          </cell>
        </row>
        <row r="62">
          <cell r="F62">
            <v>0.61</v>
          </cell>
          <cell r="G62">
            <v>0.80499999999999994</v>
          </cell>
          <cell r="H62">
            <v>0.96360000000000001</v>
          </cell>
          <cell r="I62">
            <v>-1.7742399999999998E-2</v>
          </cell>
          <cell r="J62">
            <v>1.1200000000000001</v>
          </cell>
          <cell r="K62">
            <v>0.73</v>
          </cell>
          <cell r="L62">
            <v>0.92500000000000004</v>
          </cell>
          <cell r="M62">
            <v>1.0836000000000001</v>
          </cell>
          <cell r="N62">
            <v>-1.7742399999999998E-2</v>
          </cell>
          <cell r="O62">
            <v>3900</v>
          </cell>
          <cell r="P62">
            <v>0.9</v>
          </cell>
        </row>
        <row r="63">
          <cell r="E63" t="str">
            <v>Warehouse</v>
          </cell>
          <cell r="F63">
            <v>0.61</v>
          </cell>
          <cell r="G63">
            <v>0.80499999999999994</v>
          </cell>
          <cell r="H63">
            <v>0.96360000000000001</v>
          </cell>
          <cell r="I63">
            <v>-1.7742399999999998E-2</v>
          </cell>
          <cell r="J63">
            <v>1</v>
          </cell>
          <cell r="K63">
            <v>0.60999999999999988</v>
          </cell>
          <cell r="L63">
            <v>0.80499999999999994</v>
          </cell>
          <cell r="M63">
            <v>0.96360000000000001</v>
          </cell>
          <cell r="N63">
            <v>-1.7742399999999998E-2</v>
          </cell>
          <cell r="O63">
            <v>3500</v>
          </cell>
          <cell r="P63">
            <v>0.9</v>
          </cell>
        </row>
        <row r="64">
          <cell r="F64">
            <v>0.6</v>
          </cell>
          <cell r="G64">
            <v>0.8</v>
          </cell>
          <cell r="H64">
            <v>0.96266666666666667</v>
          </cell>
          <cell r="I64">
            <v>-1.8197333333333333E-2</v>
          </cell>
          <cell r="J64">
            <v>1.1200000000000001</v>
          </cell>
          <cell r="K64">
            <v>0.7200000000000002</v>
          </cell>
          <cell r="L64">
            <v>0.92000000000000015</v>
          </cell>
          <cell r="M64">
            <v>1.0826666666666669</v>
          </cell>
          <cell r="N64">
            <v>-1.8197333333333333E-2</v>
          </cell>
          <cell r="O64">
            <v>3500</v>
          </cell>
          <cell r="P64">
            <v>0.9</v>
          </cell>
        </row>
        <row r="65">
          <cell r="F65">
            <v>1</v>
          </cell>
          <cell r="G65">
            <v>1</v>
          </cell>
          <cell r="H65">
            <v>1</v>
          </cell>
          <cell r="I65">
            <v>0</v>
          </cell>
          <cell r="J65">
            <v>1.1200000000000001</v>
          </cell>
          <cell r="K65">
            <v>1.1200000000000001</v>
          </cell>
          <cell r="L65">
            <v>1.1200000000000001</v>
          </cell>
          <cell r="M65">
            <v>1.1200000000000001</v>
          </cell>
          <cell r="N65">
            <v>0</v>
          </cell>
          <cell r="O65">
            <v>3500</v>
          </cell>
          <cell r="P65">
            <v>0.9</v>
          </cell>
        </row>
        <row r="66">
          <cell r="F66">
            <v>0.61</v>
          </cell>
          <cell r="G66">
            <v>0.80499999999999994</v>
          </cell>
          <cell r="H66">
            <v>0.96360000000000001</v>
          </cell>
          <cell r="I66">
            <v>-1.7742399999999998E-2</v>
          </cell>
          <cell r="J66">
            <v>1.08</v>
          </cell>
          <cell r="K66">
            <v>0.69</v>
          </cell>
          <cell r="L66">
            <v>0.88500000000000001</v>
          </cell>
          <cell r="M66">
            <v>1.0436000000000001</v>
          </cell>
          <cell r="N66">
            <v>-1.7742399999999998E-2</v>
          </cell>
          <cell r="O66">
            <v>2000</v>
          </cell>
          <cell r="P66">
            <v>0.9</v>
          </cell>
        </row>
        <row r="67">
          <cell r="F67">
            <v>0.61</v>
          </cell>
          <cell r="G67">
            <v>0.80499999999999994</v>
          </cell>
          <cell r="H67">
            <v>0.96360000000000001</v>
          </cell>
          <cell r="I67">
            <v>-1.7742399999999998E-2</v>
          </cell>
          <cell r="J67">
            <v>1.08</v>
          </cell>
          <cell r="K67">
            <v>0.69</v>
          </cell>
          <cell r="L67">
            <v>0.88500000000000001</v>
          </cell>
          <cell r="M67">
            <v>1.0436000000000001</v>
          </cell>
          <cell r="N67">
            <v>-1.7742399999999998E-2</v>
          </cell>
          <cell r="O67">
            <v>5800</v>
          </cell>
          <cell r="P67">
            <v>0.9</v>
          </cell>
        </row>
        <row r="68"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O68">
            <v>2400</v>
          </cell>
          <cell r="P68">
            <v>0.9</v>
          </cell>
        </row>
        <row r="69">
          <cell r="F69">
            <v>1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0</v>
          </cell>
          <cell r="O69">
            <v>4600</v>
          </cell>
          <cell r="P69">
            <v>0.9</v>
          </cell>
        </row>
        <row r="70"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0</v>
          </cell>
          <cell r="O70">
            <v>7000</v>
          </cell>
          <cell r="P70">
            <v>0.9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rol and Log"/>
      <sheetName val="Res"/>
      <sheetName val="Res Forecast"/>
      <sheetName val="Res Sats"/>
      <sheetName val="Com"/>
      <sheetName val="Com Forecast"/>
      <sheetName val="Com Sats"/>
      <sheetName val="Ind"/>
      <sheetName val="Ind Forecast"/>
      <sheetName val="Ind Sats"/>
      <sheetName val="Ag"/>
      <sheetName val="Ag Forecast"/>
      <sheetName val="DEI"/>
      <sheetName val="Res Forecast (Base Case)"/>
      <sheetName val="Res Sats (Base Case)"/>
      <sheetName val="Com (Base Case)"/>
      <sheetName val="Com Forecast (Base Case)"/>
      <sheetName val="Com Sats (Base Case)"/>
      <sheetName val="Ind (Base Case)"/>
      <sheetName val="Ind Forecast (Base Case)"/>
      <sheetName val="Ind Sats (Base Case)"/>
      <sheetName val="Ag (Base Case)"/>
      <sheetName val="Ag Forecast (Base Case)"/>
      <sheetName val="DEI (Base Case)"/>
      <sheetName val="UnitsTemplate"/>
    </sheetNames>
    <definedNames>
      <definedName name="PC_Main" refersTo="#REF!"/>
    </definedNames>
    <sheetDataSet>
      <sheetData sheetId="0">
        <row r="10">
          <cell r="C10" t="str">
            <v>Base Case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Baseline Graph"/>
      <sheetName val="BAU Graphs"/>
      <sheetName val="Scenarios Graphs"/>
      <sheetName val="Scenario Summary"/>
      <sheetName val="BAU --&gt;"/>
      <sheetName val="Stock"/>
      <sheetName val="Baseline Analysis"/>
      <sheetName val="Scenarios--&gt;"/>
      <sheetName val="BAU Calibration"/>
      <sheetName val="Best Practices"/>
      <sheetName val="Commercial Tech"/>
      <sheetName val="Cutting Edge"/>
      <sheetName val="Cloud"/>
      <sheetName val="References"/>
      <sheetName val="Phase in"/>
    </sheetNames>
    <sheetDataSet>
      <sheetData sheetId="0"/>
      <sheetData sheetId="1"/>
      <sheetData sheetId="2"/>
      <sheetData sheetId="3">
        <row r="6">
          <cell r="D6">
            <v>350.74310823720202</v>
          </cell>
          <cell r="E6">
            <v>381.60143269415096</v>
          </cell>
          <cell r="F6">
            <v>404.69885906229592</v>
          </cell>
          <cell r="G6">
            <v>421.46039895133885</v>
          </cell>
          <cell r="H6">
            <v>419.64642143844253</v>
          </cell>
          <cell r="I6">
            <v>423.66562864853898</v>
          </cell>
          <cell r="J6">
            <v>432.76092390952061</v>
          </cell>
          <cell r="K6">
            <v>446.31531189522576</v>
          </cell>
          <cell r="L6">
            <v>450.98222620533323</v>
          </cell>
          <cell r="M6">
            <v>459.05126073815245</v>
          </cell>
          <cell r="N6">
            <v>470.19601765719887</v>
          </cell>
          <cell r="O6">
            <v>484.16208251533135</v>
          </cell>
          <cell r="P6">
            <v>494.21069266812788</v>
          </cell>
          <cell r="Q6">
            <v>506.64189476780371</v>
          </cell>
          <cell r="R6">
            <v>521.35392484293436</v>
          </cell>
          <cell r="S6">
            <v>538.28523642117</v>
          </cell>
          <cell r="T6">
            <v>554.01935267425768</v>
          </cell>
          <cell r="U6">
            <v>571.88182312772415</v>
          </cell>
          <cell r="V6">
            <v>591.90212163156946</v>
          </cell>
          <cell r="W6">
            <v>614.13634434495953</v>
          </cell>
          <cell r="X6">
            <v>636.87438282107769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0:D53"/>
  <sheetViews>
    <sheetView workbookViewId="0">
      <selection activeCell="B27" sqref="B27"/>
    </sheetView>
  </sheetViews>
  <sheetFormatPr defaultRowHeight="12.75"/>
  <cols>
    <col min="2" max="2" width="14.5703125" customWidth="1"/>
    <col min="3" max="3" width="21.7109375" customWidth="1"/>
    <col min="4" max="4" width="87.28515625" customWidth="1"/>
  </cols>
  <sheetData>
    <row r="10" spans="2:4">
      <c r="B10" t="s">
        <v>5408</v>
      </c>
      <c r="C10" t="s">
        <v>2</v>
      </c>
    </row>
    <row r="11" spans="2:4">
      <c r="B11" t="s">
        <v>12</v>
      </c>
      <c r="C11" t="s">
        <v>4</v>
      </c>
    </row>
    <row r="15" spans="2:4" ht="13.5" thickBot="1">
      <c r="B15" t="s">
        <v>5409</v>
      </c>
    </row>
    <row r="16" spans="2:4">
      <c r="B16" s="42" t="s">
        <v>5410</v>
      </c>
      <c r="C16" s="43" t="s">
        <v>5411</v>
      </c>
      <c r="D16" s="44" t="s">
        <v>5412</v>
      </c>
    </row>
    <row r="17" spans="2:4">
      <c r="B17" s="45">
        <v>41892</v>
      </c>
      <c r="C17" s="46" t="s">
        <v>5413</v>
      </c>
      <c r="D17" s="47" t="s">
        <v>5416</v>
      </c>
    </row>
    <row r="18" spans="2:4">
      <c r="B18" s="48">
        <v>41900</v>
      </c>
      <c r="C18" s="46" t="s">
        <v>5433</v>
      </c>
      <c r="D18" s="47" t="s">
        <v>5434</v>
      </c>
    </row>
    <row r="19" spans="2:4">
      <c r="B19" s="48">
        <v>41900</v>
      </c>
      <c r="C19" s="46" t="s">
        <v>5433</v>
      </c>
      <c r="D19" s="47" t="s">
        <v>5441</v>
      </c>
    </row>
    <row r="20" spans="2:4">
      <c r="B20" s="48">
        <v>41900</v>
      </c>
      <c r="C20" s="46" t="s">
        <v>5433</v>
      </c>
      <c r="D20" s="47" t="s">
        <v>5442</v>
      </c>
    </row>
    <row r="21" spans="2:4">
      <c r="B21" s="48">
        <v>41900</v>
      </c>
      <c r="C21" s="46" t="s">
        <v>5433</v>
      </c>
      <c r="D21" s="47" t="s">
        <v>5446</v>
      </c>
    </row>
    <row r="22" spans="2:4">
      <c r="B22" s="48">
        <v>41900</v>
      </c>
      <c r="C22" s="46" t="s">
        <v>5433</v>
      </c>
      <c r="D22" s="47" t="s">
        <v>5447</v>
      </c>
    </row>
    <row r="23" spans="2:4">
      <c r="B23" s="48">
        <v>41933</v>
      </c>
      <c r="C23" s="46" t="s">
        <v>5413</v>
      </c>
      <c r="D23" s="47" t="s">
        <v>5448</v>
      </c>
    </row>
    <row r="24" spans="2:4">
      <c r="B24" s="48">
        <v>41933</v>
      </c>
      <c r="C24" s="46" t="s">
        <v>5433</v>
      </c>
      <c r="D24" s="47" t="s">
        <v>5454</v>
      </c>
    </row>
    <row r="25" spans="2:4">
      <c r="B25" s="48">
        <v>41935</v>
      </c>
      <c r="C25" s="46" t="s">
        <v>5433</v>
      </c>
      <c r="D25" s="47" t="s">
        <v>5455</v>
      </c>
    </row>
    <row r="26" spans="2:4">
      <c r="B26" s="48">
        <v>42053</v>
      </c>
      <c r="C26" s="46" t="s">
        <v>5491</v>
      </c>
      <c r="D26" s="47" t="s">
        <v>5492</v>
      </c>
    </row>
    <row r="27" spans="2:4">
      <c r="B27" s="49"/>
      <c r="C27" s="46"/>
      <c r="D27" s="47"/>
    </row>
    <row r="28" spans="2:4">
      <c r="B28" s="49"/>
      <c r="C28" s="46"/>
      <c r="D28" s="47"/>
    </row>
    <row r="29" spans="2:4">
      <c r="B29" s="49"/>
      <c r="C29" s="46"/>
      <c r="D29" s="47"/>
    </row>
    <row r="30" spans="2:4">
      <c r="B30" s="49"/>
      <c r="C30" s="46"/>
      <c r="D30" s="47"/>
    </row>
    <row r="31" spans="2:4">
      <c r="B31" s="49"/>
      <c r="C31" s="46"/>
      <c r="D31" s="47"/>
    </row>
    <row r="32" spans="2:4">
      <c r="B32" s="49"/>
      <c r="C32" s="46"/>
      <c r="D32" s="47"/>
    </row>
    <row r="33" spans="2:4">
      <c r="B33" s="49"/>
      <c r="C33" s="46"/>
      <c r="D33" s="47"/>
    </row>
    <row r="34" spans="2:4">
      <c r="B34" s="49"/>
      <c r="C34" s="46"/>
      <c r="D34" s="47"/>
    </row>
    <row r="35" spans="2:4">
      <c r="B35" s="49"/>
      <c r="C35" s="46"/>
      <c r="D35" s="47"/>
    </row>
    <row r="36" spans="2:4">
      <c r="B36" s="49"/>
      <c r="C36" s="46"/>
      <c r="D36" s="47"/>
    </row>
    <row r="37" spans="2:4">
      <c r="B37" s="49"/>
      <c r="C37" s="46"/>
      <c r="D37" s="47"/>
    </row>
    <row r="38" spans="2:4">
      <c r="B38" s="49"/>
      <c r="C38" s="46"/>
      <c r="D38" s="47"/>
    </row>
    <row r="39" spans="2:4">
      <c r="B39" s="49"/>
      <c r="C39" s="46"/>
      <c r="D39" s="47"/>
    </row>
    <row r="40" spans="2:4">
      <c r="B40" s="49"/>
      <c r="C40" s="46"/>
      <c r="D40" s="47"/>
    </row>
    <row r="41" spans="2:4">
      <c r="B41" s="49"/>
      <c r="C41" s="46"/>
      <c r="D41" s="47"/>
    </row>
    <row r="42" spans="2:4">
      <c r="B42" s="49"/>
      <c r="C42" s="46"/>
      <c r="D42" s="47"/>
    </row>
    <row r="43" spans="2:4">
      <c r="B43" s="49"/>
      <c r="C43" s="46"/>
      <c r="D43" s="47"/>
    </row>
    <row r="44" spans="2:4">
      <c r="B44" s="49"/>
      <c r="C44" s="46"/>
      <c r="D44" s="47"/>
    </row>
    <row r="45" spans="2:4">
      <c r="B45" s="49"/>
      <c r="C45" s="46"/>
      <c r="D45" s="47"/>
    </row>
    <row r="46" spans="2:4">
      <c r="B46" s="49"/>
      <c r="C46" s="46"/>
      <c r="D46" s="47"/>
    </row>
    <row r="47" spans="2:4">
      <c r="B47" s="49"/>
      <c r="C47" s="46"/>
      <c r="D47" s="47"/>
    </row>
    <row r="48" spans="2:4">
      <c r="B48" s="49"/>
      <c r="C48" s="46"/>
      <c r="D48" s="47"/>
    </row>
    <row r="49" spans="2:4">
      <c r="B49" s="49"/>
      <c r="C49" s="46"/>
      <c r="D49" s="47"/>
    </row>
    <row r="50" spans="2:4">
      <c r="B50" s="49"/>
      <c r="C50" s="46"/>
      <c r="D50" s="47"/>
    </row>
    <row r="51" spans="2:4">
      <c r="B51" s="49"/>
      <c r="C51" s="46"/>
      <c r="D51" s="47"/>
    </row>
    <row r="52" spans="2:4">
      <c r="B52" s="49"/>
      <c r="C52" s="46"/>
      <c r="D52" s="47"/>
    </row>
    <row r="53" spans="2:4" ht="13.5" thickBot="1">
      <c r="B53" s="50"/>
      <c r="C53" s="51"/>
      <c r="D53" s="5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B1:BD32"/>
  <sheetViews>
    <sheetView workbookViewId="0">
      <selection activeCell="E45" sqref="E45"/>
    </sheetView>
  </sheetViews>
  <sheetFormatPr defaultRowHeight="12.75"/>
  <cols>
    <col min="2" max="2" width="29" customWidth="1"/>
    <col min="5" max="5" width="29.7109375" customWidth="1"/>
    <col min="28" max="56" width="11.28515625" bestFit="1" customWidth="1"/>
  </cols>
  <sheetData>
    <row r="1" spans="2:56" ht="18">
      <c r="B1" s="1"/>
      <c r="C1" s="18" t="s">
        <v>143</v>
      </c>
      <c r="D1" s="1"/>
      <c r="E1" s="19" t="s">
        <v>144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>
      <c r="B2" s="1"/>
      <c r="C2" s="1" t="s">
        <v>0</v>
      </c>
      <c r="D2" s="1"/>
      <c r="E2" s="19" t="s">
        <v>5443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>
      <c r="B3" s="1"/>
      <c r="C3" s="1"/>
      <c r="D3" s="1"/>
      <c r="E3" s="1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>
      <c r="B4" s="1"/>
      <c r="C4" s="1" t="s">
        <v>1</v>
      </c>
      <c r="D4" s="1" t="s">
        <v>2</v>
      </c>
      <c r="E4" s="1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>
      <c r="B5" s="1"/>
      <c r="C5" s="1" t="s">
        <v>3</v>
      </c>
      <c r="D5" s="1" t="s">
        <v>4</v>
      </c>
      <c r="E5" s="1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>
      <c r="B6" s="1"/>
      <c r="C6" s="1"/>
      <c r="D6" s="1"/>
      <c r="E6" s="1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>
      <c r="B7" s="1"/>
      <c r="C7" s="1"/>
      <c r="D7" s="1"/>
      <c r="E7" s="19"/>
      <c r="F7" s="1"/>
      <c r="G7" s="1"/>
      <c r="H7" s="1"/>
      <c r="I7" s="1"/>
      <c r="J7" s="1"/>
      <c r="K7" s="1"/>
      <c r="L7" s="1" t="s">
        <v>5598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>
      <c r="B8" s="1"/>
      <c r="C8" s="1" t="s">
        <v>5</v>
      </c>
      <c r="D8" s="1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>
      <c r="B9" s="1"/>
      <c r="C9" s="1"/>
      <c r="D9" s="1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>
      <c r="B10" s="1"/>
      <c r="C10" s="1"/>
      <c r="D10" s="1"/>
      <c r="E10" s="1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>
      <c r="B11" s="1"/>
      <c r="C11" s="1"/>
      <c r="D11" s="1"/>
      <c r="E11" s="19" t="s">
        <v>145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>
      <c r="B12" s="262" t="s">
        <v>5511</v>
      </c>
      <c r="C12" s="1"/>
      <c r="D12" s="1" t="s">
        <v>146</v>
      </c>
      <c r="E12" s="20" t="s">
        <v>147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1">
        <v>2031</v>
      </c>
      <c r="BA12" s="1">
        <v>2032</v>
      </c>
      <c r="BB12" s="1">
        <v>2033</v>
      </c>
      <c r="BC12" s="1">
        <v>2034</v>
      </c>
      <c r="BD12" s="1">
        <v>2035</v>
      </c>
    </row>
    <row r="13" spans="2:56">
      <c r="B13" s="1" t="str">
        <f>CONCATENATE('Forecast Switchboard'!$H$4,E13,"Stock")</f>
        <v>RegionMechanical PulpStock</v>
      </c>
      <c r="C13" s="1"/>
      <c r="D13" s="1"/>
      <c r="E13" s="19" t="s">
        <v>148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37">
        <v>4561.1994862000001</v>
      </c>
      <c r="AB13" s="338">
        <v>4291.3674862800754</v>
      </c>
      <c r="AC13" s="338">
        <v>4039.152466208744</v>
      </c>
      <c r="AD13" s="338">
        <v>3803.2952229694592</v>
      </c>
      <c r="AE13" s="338">
        <v>3582.6338793042892</v>
      </c>
      <c r="AF13" s="338">
        <v>3376.0958849311746</v>
      </c>
      <c r="AG13" s="338">
        <v>3182.6907046044462</v>
      </c>
      <c r="AH13" s="338">
        <v>3001.503132304661</v>
      </c>
      <c r="AI13" s="338">
        <v>2831.6871763091394</v>
      </c>
      <c r="AJ13" s="338">
        <v>2869.1431500945537</v>
      </c>
      <c r="AK13" s="338">
        <v>2915.9599909789431</v>
      </c>
      <c r="AL13" s="338">
        <v>2963.6332243249294</v>
      </c>
      <c r="AM13" s="338">
        <v>3012.1793153852641</v>
      </c>
      <c r="AN13" s="338">
        <v>3061.615052151461</v>
      </c>
      <c r="AO13" s="338">
        <v>3111.9575517252119</v>
      </c>
      <c r="AP13" s="338">
        <v>3163.2242668159088</v>
      </c>
      <c r="AQ13" s="338">
        <v>3215.4329923667765</v>
      </c>
      <c r="AR13" s="338">
        <v>3268.601872312161</v>
      </c>
      <c r="AS13" s="338">
        <v>3322.749406468572</v>
      </c>
      <c r="AT13" s="338">
        <v>3377.8944575621276</v>
      </c>
      <c r="AU13" s="338">
        <v>3434.0562583951091</v>
      </c>
      <c r="AV13" s="338">
        <v>3491.2544191543761</v>
      </c>
      <c r="AW13" s="338">
        <v>3549.508934864456</v>
      </c>
      <c r="AX13" s="338">
        <v>3608.8401929881711</v>
      </c>
      <c r="AY13" s="338">
        <v>3669.2689811777313</v>
      </c>
      <c r="AZ13" s="338">
        <v>3730.8164951792701</v>
      </c>
      <c r="BA13" s="338">
        <v>3793.5043468938611</v>
      </c>
      <c r="BB13" s="338">
        <v>3857.3545725981244</v>
      </c>
      <c r="BC13" s="338">
        <v>3922.3896413275752</v>
      </c>
      <c r="BD13" s="338">
        <v>3988.632463425944</v>
      </c>
    </row>
    <row r="14" spans="2:56">
      <c r="B14" s="1" t="str">
        <f>CONCATENATE('Forecast Switchboard'!$H$4,E14,"Stock")</f>
        <v>RegionKraft PulpStock</v>
      </c>
      <c r="C14" s="1"/>
      <c r="D14" s="3"/>
      <c r="E14" s="21" t="s">
        <v>149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37">
        <v>2642.7611710000001</v>
      </c>
      <c r="AB14" s="338">
        <v>2514.404893127471</v>
      </c>
      <c r="AC14" s="338">
        <v>2392.3707496851316</v>
      </c>
      <c r="AD14" s="338">
        <v>2276.3433977890977</v>
      </c>
      <c r="AE14" s="338">
        <v>2166.0233983326525</v>
      </c>
      <c r="AF14" s="338">
        <v>2061.1264062715509</v>
      </c>
      <c r="AG14" s="338">
        <v>1961.3824024645651</v>
      </c>
      <c r="AH14" s="338">
        <v>1866.5349649224977</v>
      </c>
      <c r="AI14" s="338">
        <v>1776.3405774303917</v>
      </c>
      <c r="AJ14" s="338">
        <v>1797.2384843784118</v>
      </c>
      <c r="AK14" s="338">
        <v>1823.9375175757968</v>
      </c>
      <c r="AL14" s="338">
        <v>1851.1011964004306</v>
      </c>
      <c r="AM14" s="338">
        <v>1878.7382637756082</v>
      </c>
      <c r="AN14" s="338">
        <v>1906.8576325459367</v>
      </c>
      <c r="AO14" s="338">
        <v>1935.4683888210534</v>
      </c>
      <c r="AP14" s="338">
        <v>1964.5797953854512</v>
      </c>
      <c r="AQ14" s="338">
        <v>1994.2012951757083</v>
      </c>
      <c r="AR14" s="338">
        <v>2024.3425148264703</v>
      </c>
      <c r="AS14" s="338">
        <v>2055.013268286536</v>
      </c>
      <c r="AT14" s="338">
        <v>2086.2235605064416</v>
      </c>
      <c r="AU14" s="338">
        <v>2117.9835911989544</v>
      </c>
      <c r="AV14" s="338">
        <v>2150.3037586739247</v>
      </c>
      <c r="AW14" s="338">
        <v>2183.194663748965</v>
      </c>
      <c r="AX14" s="338">
        <v>2216.6671137374574</v>
      </c>
      <c r="AY14" s="338">
        <v>2250.732126515426</v>
      </c>
      <c r="AZ14" s="338">
        <v>2285.4009346688313</v>
      </c>
      <c r="BA14" s="338">
        <v>2320.6849897228772</v>
      </c>
      <c r="BB14" s="338">
        <v>2356.5959664549655</v>
      </c>
      <c r="BC14" s="338">
        <v>2393.1457672929409</v>
      </c>
      <c r="BD14" s="338">
        <v>2430.3465268003256</v>
      </c>
    </row>
    <row r="15" spans="2:56" ht="15">
      <c r="B15" s="1" t="str">
        <f>CONCATENATE('Forecast Switchboard'!$H$4,E15,"Stock")</f>
        <v>RegionPaperStock</v>
      </c>
      <c r="C15" s="54"/>
      <c r="D15" s="261"/>
      <c r="E15" s="19" t="s">
        <v>150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37">
        <v>3156.7896102565296</v>
      </c>
      <c r="AB15" s="338">
        <v>3179.7667231135665</v>
      </c>
      <c r="AC15" s="338">
        <v>3204.5252741300196</v>
      </c>
      <c r="AD15" s="338">
        <v>3231.0512511526595</v>
      </c>
      <c r="AE15" s="338">
        <v>3259.3345399603818</v>
      </c>
      <c r="AF15" s="338">
        <v>3289.3688626559865</v>
      </c>
      <c r="AG15" s="338">
        <v>3321.1517264096788</v>
      </c>
      <c r="AH15" s="338">
        <v>3354.6843823602417</v>
      </c>
      <c r="AI15" s="338">
        <v>3389.9717945081106</v>
      </c>
      <c r="AJ15" s="338">
        <v>3440.6692107719373</v>
      </c>
      <c r="AK15" s="338">
        <v>3502.7094971814599</v>
      </c>
      <c r="AL15" s="338">
        <v>3565.9142092665252</v>
      </c>
      <c r="AM15" s="338">
        <v>3630.3058571465817</v>
      </c>
      <c r="AN15" s="338">
        <v>3695.9073974954608</v>
      </c>
      <c r="AO15" s="338">
        <v>3762.7422426260782</v>
      </c>
      <c r="AP15" s="338">
        <v>3830.8342697646904</v>
      </c>
      <c r="AQ15" s="338">
        <v>3900.207830518762</v>
      </c>
      <c r="AR15" s="338">
        <v>3970.8877605425955</v>
      </c>
      <c r="AS15" s="338">
        <v>4042.8993894049431</v>
      </c>
      <c r="AT15" s="338">
        <v>4116.268550662955</v>
      </c>
      <c r="AU15" s="338">
        <v>4191.0215921468534</v>
      </c>
      <c r="AV15" s="338">
        <v>4267.185386459887</v>
      </c>
      <c r="AW15" s="338">
        <v>4344.7873416981583</v>
      </c>
      <c r="AX15" s="338">
        <v>4423.8554123950698</v>
      </c>
      <c r="AY15" s="338">
        <v>4504.4181106951792</v>
      </c>
      <c r="AZ15" s="338">
        <v>4586.5045177624379</v>
      </c>
      <c r="BA15" s="338">
        <v>4670.1442954278218</v>
      </c>
      <c r="BB15" s="338">
        <v>4755.3676980815126</v>
      </c>
      <c r="BC15" s="338">
        <v>4842.2055848149002</v>
      </c>
      <c r="BD15" s="338">
        <v>4930.6894318177765</v>
      </c>
    </row>
    <row r="16" spans="2:56" ht="15">
      <c r="B16" s="1" t="str">
        <f>CONCATENATE('Forecast Switchboard'!$H$4,E16,"Stock")</f>
        <v>RegionFoundriesStock</v>
      </c>
      <c r="C16" s="54"/>
      <c r="D16" s="261"/>
      <c r="E16" s="19" t="s">
        <v>151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37">
        <v>1025.7819263999997</v>
      </c>
      <c r="AB16" s="338">
        <v>1015.7490606720912</v>
      </c>
      <c r="AC16" s="338">
        <v>1005.8996497547258</v>
      </c>
      <c r="AD16" s="338">
        <v>996.22736906761838</v>
      </c>
      <c r="AE16" s="338">
        <v>986.72631177655273</v>
      </c>
      <c r="AF16" s="338">
        <v>977.39095124936659</v>
      </c>
      <c r="AG16" s="338">
        <v>968.21610718521492</v>
      </c>
      <c r="AH16" s="338">
        <v>959.19691505141896</v>
      </c>
      <c r="AI16" s="338">
        <v>950.32879849875269</v>
      </c>
      <c r="AJ16" s="338">
        <v>928.9159349628228</v>
      </c>
      <c r="AK16" s="338">
        <v>910.75990776497383</v>
      </c>
      <c r="AL16" s="338">
        <v>892.9918282155445</v>
      </c>
      <c r="AM16" s="338">
        <v>875.60261105472136</v>
      </c>
      <c r="AN16" s="338">
        <v>858.58340276509284</v>
      </c>
      <c r="AO16" s="338">
        <v>841.92557517316504</v>
      </c>
      <c r="AP16" s="338">
        <v>825.62071924252518</v>
      </c>
      <c r="AQ16" s="338">
        <v>809.66063905234648</v>
      </c>
      <c r="AR16" s="338">
        <v>794.0373459551613</v>
      </c>
      <c r="AS16" s="338">
        <v>778.7430529080533</v>
      </c>
      <c r="AT16" s="338">
        <v>763.77016897162559</v>
      </c>
      <c r="AU16" s="338">
        <v>749.1112939713131</v>
      </c>
      <c r="AV16" s="338">
        <v>734.75921331579787</v>
      </c>
      <c r="AW16" s="338">
        <v>720.70689296747889</v>
      </c>
      <c r="AX16" s="338">
        <v>706.9474745601201</v>
      </c>
      <c r="AY16" s="338">
        <v>693.47427065898535</v>
      </c>
      <c r="AZ16" s="338">
        <v>680.28076015892304</v>
      </c>
      <c r="BA16" s="338">
        <v>667.36058381603198</v>
      </c>
      <c r="BB16" s="338">
        <v>654.70753990868741</v>
      </c>
      <c r="BC16" s="338">
        <v>642.31558002385839</v>
      </c>
      <c r="BD16" s="338">
        <v>630.17880496478438</v>
      </c>
    </row>
    <row r="17" spans="2:56" ht="15">
      <c r="B17" s="1" t="str">
        <f>CONCATENATE('Forecast Switchboard'!$H$4,E17,"Stock")</f>
        <v>RegionFrozen FoodStock</v>
      </c>
      <c r="C17" s="54"/>
      <c r="D17" s="261"/>
      <c r="E17" s="19" t="s">
        <v>152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337">
        <v>1586.4604750861834</v>
      </c>
      <c r="AB17" s="338">
        <v>1278.6175627284658</v>
      </c>
      <c r="AC17" s="338">
        <v>1291.7263733412299</v>
      </c>
      <c r="AD17" s="338">
        <v>1319.4152984684142</v>
      </c>
      <c r="AE17" s="338">
        <v>1322.5490800961479</v>
      </c>
      <c r="AF17" s="338">
        <v>1303.6034657674752</v>
      </c>
      <c r="AG17" s="338">
        <v>1314.594129181409</v>
      </c>
      <c r="AH17" s="338">
        <v>1328.6281680042118</v>
      </c>
      <c r="AI17" s="338">
        <v>1336.44663364094</v>
      </c>
      <c r="AJ17" s="338">
        <v>1324.2799675542915</v>
      </c>
      <c r="AK17" s="338">
        <v>1315.5802735207935</v>
      </c>
      <c r="AL17" s="338">
        <v>1309.4403586413948</v>
      </c>
      <c r="AM17" s="338">
        <v>1299.3893842874022</v>
      </c>
      <c r="AN17" s="338">
        <v>1288.5346673484623</v>
      </c>
      <c r="AO17" s="338">
        <v>1279.2857999978044</v>
      </c>
      <c r="AP17" s="338">
        <v>1270.8808266773976</v>
      </c>
      <c r="AQ17" s="338">
        <v>1262.938400238758</v>
      </c>
      <c r="AR17" s="338">
        <v>1254.5697429314357</v>
      </c>
      <c r="AS17" s="338">
        <v>1246.7890380913987</v>
      </c>
      <c r="AT17" s="338">
        <v>1239.0881367696682</v>
      </c>
      <c r="AU17" s="338">
        <v>1231.7835180794639</v>
      </c>
      <c r="AV17" s="338">
        <v>1225.1282502211102</v>
      </c>
      <c r="AW17" s="338">
        <v>1218.8679710325898</v>
      </c>
      <c r="AX17" s="338">
        <v>1212.8752016603639</v>
      </c>
      <c r="AY17" s="338">
        <v>1207.5299348023464</v>
      </c>
      <c r="AZ17" s="338">
        <v>1201.0555177077458</v>
      </c>
      <c r="BA17" s="338">
        <v>1195.4177687120721</v>
      </c>
      <c r="BB17" s="338">
        <v>1190.2355668479586</v>
      </c>
      <c r="BC17" s="338">
        <v>1185.8889885860301</v>
      </c>
      <c r="BD17" s="338">
        <v>1182.2506807852244</v>
      </c>
    </row>
    <row r="18" spans="2:56" ht="15">
      <c r="B18" s="1" t="str">
        <f>CONCATENATE('Forecast Switchboard'!$H$4,E18,"Stock")</f>
        <v>RegionOther FoodStock</v>
      </c>
      <c r="C18" s="54"/>
      <c r="D18" s="261"/>
      <c r="E18" s="19" t="s">
        <v>153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37">
        <v>2774.6385126852151</v>
      </c>
      <c r="AB18" s="338">
        <v>2528.3141087377294</v>
      </c>
      <c r="AC18" s="338">
        <v>2480.8349833205848</v>
      </c>
      <c r="AD18" s="338">
        <v>2411.0066672632461</v>
      </c>
      <c r="AE18" s="338">
        <v>2394.0239288677963</v>
      </c>
      <c r="AF18" s="338">
        <v>2363.8147042397372</v>
      </c>
      <c r="AG18" s="338">
        <v>2330.5165220562199</v>
      </c>
      <c r="AH18" s="338">
        <v>2339.610313602167</v>
      </c>
      <c r="AI18" s="338">
        <v>2330.0249054833607</v>
      </c>
      <c r="AJ18" s="338">
        <v>2361.9856304244922</v>
      </c>
      <c r="AK18" s="338">
        <v>2397.7011998198909</v>
      </c>
      <c r="AL18" s="338">
        <v>2432.1694017063101</v>
      </c>
      <c r="AM18" s="338">
        <v>2465.1220770365217</v>
      </c>
      <c r="AN18" s="338">
        <v>2495.1296141839484</v>
      </c>
      <c r="AO18" s="338">
        <v>2528.2537904789328</v>
      </c>
      <c r="AP18" s="338">
        <v>2558.8593142886771</v>
      </c>
      <c r="AQ18" s="338">
        <v>2591.5263361211264</v>
      </c>
      <c r="AR18" s="338">
        <v>2622.1824663689681</v>
      </c>
      <c r="AS18" s="338">
        <v>2654.4069673510921</v>
      </c>
      <c r="AT18" s="338">
        <v>2686.8120414653622</v>
      </c>
      <c r="AU18" s="338">
        <v>2718.4909196533936</v>
      </c>
      <c r="AV18" s="338">
        <v>2752.7033353657739</v>
      </c>
      <c r="AW18" s="338">
        <v>2787.7820424672946</v>
      </c>
      <c r="AX18" s="338">
        <v>2823.8227463036815</v>
      </c>
      <c r="AY18" s="338">
        <v>2860.3606645588252</v>
      </c>
      <c r="AZ18" s="338">
        <v>2895.6895246550357</v>
      </c>
      <c r="BA18" s="338">
        <v>2932.4698908686782</v>
      </c>
      <c r="BB18" s="338">
        <v>2969.3166932636691</v>
      </c>
      <c r="BC18" s="338">
        <v>3007.4491001750212</v>
      </c>
      <c r="BD18" s="338">
        <v>3046.9249406660779</v>
      </c>
    </row>
    <row r="19" spans="2:56" ht="15">
      <c r="B19" s="1" t="str">
        <f>CONCATENATE('Forecast Switchboard'!$H$4,E19,"Stock")</f>
        <v>RegionWood - LumberStock</v>
      </c>
      <c r="C19" s="54"/>
      <c r="D19" s="261"/>
      <c r="E19" s="19" t="s">
        <v>154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37">
        <v>1088.7441097200001</v>
      </c>
      <c r="AB19" s="338">
        <v>1067.4589436074689</v>
      </c>
      <c r="AC19" s="338">
        <v>1046.72349553616</v>
      </c>
      <c r="AD19" s="338">
        <v>1026.5232538547486</v>
      </c>
      <c r="AE19" s="338">
        <v>1006.8440959944876</v>
      </c>
      <c r="AF19" s="338">
        <v>987.67227791759569</v>
      </c>
      <c r="AG19" s="338">
        <v>968.99442385486554</v>
      </c>
      <c r="AH19" s="338">
        <v>950.79751632449484</v>
      </c>
      <c r="AI19" s="338">
        <v>933.06888642435433</v>
      </c>
      <c r="AJ19" s="338">
        <v>909.33724583770277</v>
      </c>
      <c r="AK19" s="338">
        <v>888.91073299689515</v>
      </c>
      <c r="AL19" s="338">
        <v>868.96932123020474</v>
      </c>
      <c r="AM19" s="338">
        <v>849.50093404316112</v>
      </c>
      <c r="AN19" s="338">
        <v>830.49380704186683</v>
      </c>
      <c r="AO19" s="338">
        <v>811.9364796358077</v>
      </c>
      <c r="AP19" s="338">
        <v>793.81778696585457</v>
      </c>
      <c r="AQ19" s="338">
        <v>776.12685205125717</v>
      </c>
      <c r="AR19" s="338">
        <v>758.85307814959629</v>
      </c>
      <c r="AS19" s="338">
        <v>741.98614132383364</v>
      </c>
      <c r="AT19" s="338">
        <v>725.51598321075744</v>
      </c>
      <c r="AU19" s="338">
        <v>709.43280398528532</v>
      </c>
      <c r="AV19" s="338">
        <v>693.72705551523507</v>
      </c>
      <c r="AW19" s="338">
        <v>678.38943470132813</v>
      </c>
      <c r="AX19" s="338">
        <v>663.41087699733168</v>
      </c>
      <c r="AY19" s="338">
        <v>648.78255010539203</v>
      </c>
      <c r="AZ19" s="338">
        <v>634.49584784174522</v>
      </c>
      <c r="BA19" s="338">
        <v>620.54238416812575</v>
      </c>
      <c r="BB19" s="338">
        <v>606.91398738432599</v>
      </c>
      <c r="BC19" s="338">
        <v>593.60269447748237</v>
      </c>
      <c r="BD19" s="338">
        <v>580.60074562378952</v>
      </c>
    </row>
    <row r="20" spans="2:56" ht="15">
      <c r="B20" s="1" t="str">
        <f>CONCATENATE('Forecast Switchboard'!$H$4,E20,"Stock")</f>
        <v>RegionWood - PanelStock</v>
      </c>
      <c r="C20" s="54"/>
      <c r="D20" s="261"/>
      <c r="E20" s="19" t="s">
        <v>155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37">
        <v>1244.8905336498829</v>
      </c>
      <c r="AB20" s="338">
        <v>1244.9829846686816</v>
      </c>
      <c r="AC20" s="338">
        <v>1245.4483034383359</v>
      </c>
      <c r="AD20" s="338">
        <v>1246.2766886653824</v>
      </c>
      <c r="AE20" s="338">
        <v>1247.4587208960511</v>
      </c>
      <c r="AF20" s="338">
        <v>1248.9853489221371</v>
      </c>
      <c r="AG20" s="338">
        <v>1250.8478766863234</v>
      </c>
      <c r="AH20" s="338">
        <v>1253.0379506686245</v>
      </c>
      <c r="AI20" s="338">
        <v>1255.5475477362913</v>
      </c>
      <c r="AJ20" s="338">
        <v>1214.3125650992674</v>
      </c>
      <c r="AK20" s="338">
        <v>1178.0879525452165</v>
      </c>
      <c r="AL20" s="338">
        <v>1143.0498586662613</v>
      </c>
      <c r="AM20" s="338">
        <v>1109.154350030346</v>
      </c>
      <c r="AN20" s="338">
        <v>1076.3593432886792</v>
      </c>
      <c r="AO20" s="338">
        <v>1044.6245184710624</v>
      </c>
      <c r="AP20" s="338">
        <v>1013.9112366527861</v>
      </c>
      <c r="AQ20" s="338">
        <v>984.1824617628431</v>
      </c>
      <c r="AR20" s="338">
        <v>955.4026863156397</v>
      </c>
      <c r="AS20" s="338">
        <v>927.53786086012099</v>
      </c>
      <c r="AT20" s="338">
        <v>900.55532695134082</v>
      </c>
      <c r="AU20" s="338">
        <v>874.42375345999221</v>
      </c>
      <c r="AV20" s="338">
        <v>849.11307604534727</v>
      </c>
      <c r="AW20" s="338">
        <v>824.59443962643229</v>
      </c>
      <c r="AX20" s="338">
        <v>800.84014369513534</v>
      </c>
      <c r="AY20" s="338">
        <v>777.82359032332977</v>
      </c>
      <c r="AZ20" s="338">
        <v>755.51923472402837</v>
      </c>
      <c r="BA20" s="338">
        <v>733.90253823407704</v>
      </c>
      <c r="BB20" s="338">
        <v>712.94992359299022</v>
      </c>
      <c r="BC20" s="338">
        <v>692.63873239923043</v>
      </c>
      <c r="BD20" s="338">
        <v>672.9471846315754</v>
      </c>
    </row>
    <row r="21" spans="2:56" ht="15">
      <c r="B21" s="1" t="str">
        <f>CONCATENATE('Forecast Switchboard'!$H$4,E21,"Stock")</f>
        <v>RegionWood - OtherStock</v>
      </c>
      <c r="C21" s="54"/>
      <c r="D21" s="261"/>
      <c r="E21" s="19" t="s">
        <v>156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37">
        <v>1612.2858579091808</v>
      </c>
      <c r="AB21" s="338">
        <v>1677.2771359536212</v>
      </c>
      <c r="AC21" s="338">
        <v>1746.8610068350033</v>
      </c>
      <c r="AD21" s="338">
        <v>1821.3147590600609</v>
      </c>
      <c r="AE21" s="338">
        <v>1900.9349409162439</v>
      </c>
      <c r="AF21" s="338">
        <v>1986.0386780693141</v>
      </c>
      <c r="AG21" s="338">
        <v>2076.9650854899978</v>
      </c>
      <c r="AH21" s="338">
        <v>2174.0767804580669</v>
      </c>
      <c r="AI21" s="338">
        <v>2277.7615038826257</v>
      </c>
      <c r="AJ21" s="338">
        <v>2220.1896670414972</v>
      </c>
      <c r="AK21" s="338">
        <v>2170.7147989193068</v>
      </c>
      <c r="AL21" s="338">
        <v>2122.4496424443778</v>
      </c>
      <c r="AM21" s="338">
        <v>2075.3617772310567</v>
      </c>
      <c r="AN21" s="338">
        <v>2029.4197407284348</v>
      </c>
      <c r="AO21" s="338">
        <v>1984.592996641383</v>
      </c>
      <c r="AP21" s="338">
        <v>1940.8519045232172</v>
      </c>
      <c r="AQ21" s="338">
        <v>1898.1676904914298</v>
      </c>
      <c r="AR21" s="338">
        <v>1856.5124190200963</v>
      </c>
      <c r="AS21" s="338">
        <v>1815.8589657646928</v>
      </c>
      <c r="AT21" s="338">
        <v>1776.1809913770223</v>
      </c>
      <c r="AU21" s="338">
        <v>1737.4529162698705</v>
      </c>
      <c r="AV21" s="338">
        <v>1699.6498962928022</v>
      </c>
      <c r="AW21" s="338">
        <v>1662.7477992822373</v>
      </c>
      <c r="AX21" s="338">
        <v>1626.7231824505848</v>
      </c>
      <c r="AY21" s="338">
        <v>1591.5532705807702</v>
      </c>
      <c r="AZ21" s="338">
        <v>1557.215934993983</v>
      </c>
      <c r="BA21" s="338">
        <v>1523.6896732598818</v>
      </c>
      <c r="BB21" s="338">
        <v>1490.9535896198552</v>
      </c>
      <c r="BC21" s="338">
        <v>1458.9873760952041</v>
      </c>
      <c r="BD21" s="338">
        <v>1427.7712942533608</v>
      </c>
    </row>
    <row r="22" spans="2:56" ht="15">
      <c r="B22" s="1" t="str">
        <f>CONCATENATE('Forecast Switchboard'!$H$4,E22,"Stock")</f>
        <v>RegionSugarStock</v>
      </c>
      <c r="C22" s="54"/>
      <c r="D22" s="261"/>
      <c r="E22" s="19" t="s">
        <v>157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37">
        <v>409.10644079503919</v>
      </c>
      <c r="AB22" s="338">
        <v>407.76914488460557</v>
      </c>
      <c r="AC22" s="338">
        <v>406.66720970027029</v>
      </c>
      <c r="AD22" s="338">
        <v>405.80117726546774</v>
      </c>
      <c r="AE22" s="338">
        <v>405.17188090373162</v>
      </c>
      <c r="AF22" s="338">
        <v>404.78044706098331</v>
      </c>
      <c r="AG22" s="338">
        <v>404.62829753994129</v>
      </c>
      <c r="AH22" s="338">
        <v>404.71715215110095</v>
      </c>
      <c r="AI22" s="338">
        <v>405.04903178533613</v>
      </c>
      <c r="AJ22" s="338">
        <v>409.07967761198182</v>
      </c>
      <c r="AK22" s="338">
        <v>414.45371979885704</v>
      </c>
      <c r="AL22" s="338">
        <v>419.95575451834787</v>
      </c>
      <c r="AM22" s="338">
        <v>425.58927985656413</v>
      </c>
      <c r="AN22" s="338">
        <v>431.35789527005909</v>
      </c>
      <c r="AO22" s="338">
        <v>437.2653046400286</v>
      </c>
      <c r="AP22" s="338">
        <v>443.31531942099707</v>
      </c>
      <c r="AQ22" s="338">
        <v>449.51186188696511</v>
      </c>
      <c r="AR22" s="338">
        <v>455.85896847808817</v>
      </c>
      <c r="AS22" s="338">
        <v>462.36079325105095</v>
      </c>
      <c r="AT22" s="338">
        <v>469.02161143640558</v>
      </c>
      <c r="AU22" s="338">
        <v>475.84582310624614</v>
      </c>
      <c r="AV22" s="338">
        <v>482.83795695569512</v>
      </c>
      <c r="AW22" s="338">
        <v>490.0026742017937</v>
      </c>
      <c r="AX22" s="338">
        <v>497.34477260349882</v>
      </c>
      <c r="AY22" s="338">
        <v>504.86919060660819</v>
      </c>
      <c r="AZ22" s="338">
        <v>512.58101161755712</v>
      </c>
      <c r="BA22" s="338">
        <v>520.48546841015809</v>
      </c>
      <c r="BB22" s="338">
        <v>528.58794766947756</v>
      </c>
      <c r="BC22" s="338">
        <v>536.89399467718954</v>
      </c>
      <c r="BD22" s="338">
        <v>545.40931814287069</v>
      </c>
    </row>
    <row r="23" spans="2:56" ht="15">
      <c r="B23" s="1" t="str">
        <f>CONCATENATE('Forecast Switchboard'!$H$4,E23,"Stock")</f>
        <v>RegionHi Tech - Chip FabStock</v>
      </c>
      <c r="C23" s="54"/>
      <c r="D23" s="261"/>
      <c r="E23" s="19" t="s">
        <v>158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37">
        <v>974.93269999036283</v>
      </c>
      <c r="AB23" s="338">
        <v>975.192687524539</v>
      </c>
      <c r="AC23" s="338">
        <v>976.99343282155621</v>
      </c>
      <c r="AD23" s="338">
        <v>980.29193054004759</v>
      </c>
      <c r="AE23" s="338">
        <v>985.05177404903213</v>
      </c>
      <c r="AF23" s="338">
        <v>991.24302473949729</v>
      </c>
      <c r="AG23" s="338">
        <v>998.84211776357358</v>
      </c>
      <c r="AH23" s="338">
        <v>1007.8318042397732</v>
      </c>
      <c r="AI23" s="338">
        <v>1018.2011301888987</v>
      </c>
      <c r="AJ23" s="338">
        <v>1005.9364429196681</v>
      </c>
      <c r="AK23" s="338">
        <v>997.00975440272202</v>
      </c>
      <c r="AL23" s="338">
        <v>988.37391650155098</v>
      </c>
      <c r="AM23" s="338">
        <v>980.04860743964252</v>
      </c>
      <c r="AN23" s="338">
        <v>972.05702050992534</v>
      </c>
      <c r="AO23" s="338">
        <v>964.42642551420079</v>
      </c>
      <c r="AP23" s="338">
        <v>957.18882071537269</v>
      </c>
      <c r="AQ23" s="338">
        <v>950.3816898832564</v>
      </c>
      <c r="AR23" s="338">
        <v>944.0488813637138</v>
      </c>
      <c r="AS23" s="338">
        <v>938.24162882828148</v>
      </c>
      <c r="AT23" s="338">
        <v>933.01973652823392</v>
      </c>
      <c r="AU23" s="338">
        <v>928.45295555399673</v>
      </c>
      <c r="AV23" s="338">
        <v>924.62258187013947</v>
      </c>
      <c r="AW23" s="338">
        <v>921.62331185328867</v>
      </c>
      <c r="AX23" s="338">
        <v>919.56539681600952</v>
      </c>
      <c r="AY23" s="338">
        <v>918.57714468265044</v>
      </c>
      <c r="AZ23" s="338">
        <v>918.80782474272428</v>
      </c>
      <c r="BA23" s="338">
        <v>920.43104041704873</v>
      </c>
      <c r="BB23" s="338">
        <v>923.64864543297267</v>
      </c>
      <c r="BC23" s="338">
        <v>928.69529095141547</v>
      </c>
      <c r="BD23" s="338">
        <v>935.84370529163323</v>
      </c>
    </row>
    <row r="24" spans="2:56" ht="15">
      <c r="B24" s="1" t="str">
        <f>CONCATENATE('Forecast Switchboard'!$H$4,E24,"Stock")</f>
        <v>RegionHi Tech - SiliconStock</v>
      </c>
      <c r="C24" s="54"/>
      <c r="D24" s="261"/>
      <c r="E24" s="19" t="s">
        <v>159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37">
        <v>248.38475113285062</v>
      </c>
      <c r="AB24" s="338">
        <v>251.82831275786953</v>
      </c>
      <c r="AC24" s="338">
        <v>255.35960301337855</v>
      </c>
      <c r="AD24" s="338">
        <v>258.98128061433397</v>
      </c>
      <c r="AE24" s="338">
        <v>262.69608733573858</v>
      </c>
      <c r="AF24" s="338">
        <v>266.50685058937961</v>
      </c>
      <c r="AG24" s="338">
        <v>270.41648611218096</v>
      </c>
      <c r="AH24" s="338">
        <v>274.42800072685174</v>
      </c>
      <c r="AI24" s="338">
        <v>278.54449519876249</v>
      </c>
      <c r="AJ24" s="338">
        <v>279.73818549333618</v>
      </c>
      <c r="AK24" s="338">
        <v>281.79100364417206</v>
      </c>
      <c r="AL24" s="338">
        <v>283.86507895620605</v>
      </c>
      <c r="AM24" s="338">
        <v>285.96069281552838</v>
      </c>
      <c r="AN24" s="338">
        <v>288.07813082373076</v>
      </c>
      <c r="AO24" s="338">
        <v>290.21768286265717</v>
      </c>
      <c r="AP24" s="338">
        <v>292.37964316568309</v>
      </c>
      <c r="AQ24" s="338">
        <v>294.56431038251685</v>
      </c>
      <c r="AR24" s="338">
        <v>296.77198765126411</v>
      </c>
      <c r="AS24" s="338">
        <v>299.00298266895106</v>
      </c>
      <c r="AT24" s="338">
        <v>301.25760776304537</v>
      </c>
      <c r="AU24" s="338">
        <v>303.53617996287215</v>
      </c>
      <c r="AV24" s="338">
        <v>305.8390210779466</v>
      </c>
      <c r="AW24" s="338">
        <v>308.16645776951782</v>
      </c>
      <c r="AX24" s="338">
        <v>310.51882162906696</v>
      </c>
      <c r="AY24" s="338">
        <v>312.89644925635793</v>
      </c>
      <c r="AZ24" s="338">
        <v>315.29968233761952</v>
      </c>
      <c r="BA24" s="338">
        <v>317.72886772710143</v>
      </c>
      <c r="BB24" s="338">
        <v>320.18435752782267</v>
      </c>
      <c r="BC24" s="338">
        <v>322.66650917517484</v>
      </c>
      <c r="BD24" s="338">
        <v>325.1756855211604</v>
      </c>
    </row>
    <row r="25" spans="2:56">
      <c r="B25" s="1" t="str">
        <f>CONCATENATE('Forecast Switchboard'!$H$4,E25,"Stock")</f>
        <v>RegionMetal FabStock</v>
      </c>
      <c r="C25" s="1"/>
      <c r="D25" s="3"/>
      <c r="E25" s="19" t="s">
        <v>160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37">
        <v>1345.1642174474302</v>
      </c>
      <c r="AB25" s="338">
        <v>1337.6329100192124</v>
      </c>
      <c r="AC25" s="338">
        <v>1330.5956913754974</v>
      </c>
      <c r="AD25" s="338">
        <v>1324.0427385794487</v>
      </c>
      <c r="AE25" s="338">
        <v>1317.9645426047675</v>
      </c>
      <c r="AF25" s="338">
        <v>1312.3519008321512</v>
      </c>
      <c r="AG25" s="338">
        <v>1307.1959097687002</v>
      </c>
      <c r="AH25" s="338">
        <v>1302.4879579848271</v>
      </c>
      <c r="AI25" s="338">
        <v>1298.2197192634071</v>
      </c>
      <c r="AJ25" s="338">
        <v>1249.7488126951994</v>
      </c>
      <c r="AK25" s="338">
        <v>1206.7690919486756</v>
      </c>
      <c r="AL25" s="338">
        <v>1165.316049535729</v>
      </c>
      <c r="AM25" s="338">
        <v>1125.333749818647</v>
      </c>
      <c r="AN25" s="338">
        <v>1086.7683658330227</v>
      </c>
      <c r="AO25" s="338">
        <v>1049.5680977599202</v>
      </c>
      <c r="AP25" s="338">
        <v>1013.6830946194526</v>
      </c>
      <c r="AQ25" s="338">
        <v>979.06537905614084</v>
      </c>
      <c r="AR25" s="338">
        <v>945.66877509169865</v>
      </c>
      <c r="AS25" s="338">
        <v>913.44883872598541</v>
      </c>
      <c r="AT25" s="338">
        <v>882.36279127172656</v>
      </c>
      <c r="AU25" s="338">
        <v>852.36945531326933</v>
      </c>
      <c r="AV25" s="338">
        <v>823.42919318411919</v>
      </c>
      <c r="AW25" s="338">
        <v>795.50384786228983</v>
      </c>
      <c r="AX25" s="338">
        <v>768.55668618660684</v>
      </c>
      <c r="AY25" s="338">
        <v>742.55234430105838</v>
      </c>
      <c r="AZ25" s="338">
        <v>717.45677523805477</v>
      </c>
      <c r="BA25" s="338">
        <v>693.23719855508864</v>
      </c>
      <c r="BB25" s="338">
        <v>669.86205194276351</v>
      </c>
      <c r="BC25" s="338">
        <v>647.30094472548308</v>
      </c>
      <c r="BD25" s="338">
        <v>625.52461317929817</v>
      </c>
    </row>
    <row r="26" spans="2:56">
      <c r="B26" s="1" t="str">
        <f>CONCATENATE('Forecast Switchboard'!$H$4,E26,"Stock")</f>
        <v>RegionTransportation, EquipStock</v>
      </c>
      <c r="C26" s="1"/>
      <c r="D26" s="3"/>
      <c r="E26" s="19" t="s">
        <v>161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37">
        <v>1064.4422265209962</v>
      </c>
      <c r="AB26" s="338">
        <v>1060.7652266811501</v>
      </c>
      <c r="AC26" s="338">
        <v>1057.4698851045262</v>
      </c>
      <c r="AD26" s="338">
        <v>1054.543624543388</v>
      </c>
      <c r="AE26" s="338">
        <v>1051.9744453959024</v>
      </c>
      <c r="AF26" s="338">
        <v>1049.7509045557492</v>
      </c>
      <c r="AG26" s="338">
        <v>1047.8620952228659</v>
      </c>
      <c r="AH26" s="338">
        <v>1046.2976276396553</v>
      </c>
      <c r="AI26" s="338">
        <v>1045.0476107185702</v>
      </c>
      <c r="AJ26" s="338">
        <v>1051.9537129564771</v>
      </c>
      <c r="AK26" s="338">
        <v>1066.996141957899</v>
      </c>
      <c r="AL26" s="338">
        <v>1084.9080040279239</v>
      </c>
      <c r="AM26" s="338">
        <v>1104.6373818388781</v>
      </c>
      <c r="AN26" s="338">
        <v>1125.6667207278761</v>
      </c>
      <c r="AO26" s="338">
        <v>1147.7453812157689</v>
      </c>
      <c r="AP26" s="338">
        <v>1170.7562024831968</v>
      </c>
      <c r="AQ26" s="338">
        <v>1194.6489298197666</v>
      </c>
      <c r="AR26" s="338">
        <v>1219.40700358816</v>
      </c>
      <c r="AS26" s="338">
        <v>1245.0309939167307</v>
      </c>
      <c r="AT26" s="338">
        <v>1271.5303409122305</v>
      </c>
      <c r="AU26" s="338">
        <v>1298.9192391133581</v>
      </c>
      <c r="AV26" s="338">
        <v>1327.2145899498832</v>
      </c>
      <c r="AW26" s="338">
        <v>1356.4349862886543</v>
      </c>
      <c r="AX26" s="338">
        <v>1386.6002122058587</v>
      </c>
      <c r="AY26" s="338">
        <v>1417.7310001050557</v>
      </c>
      <c r="AZ26" s="338">
        <v>1449.848916516901</v>
      </c>
      <c r="BA26" s="338">
        <v>1482.9763123882169</v>
      </c>
      <c r="BB26" s="338">
        <v>1517.1363058360012</v>
      </c>
      <c r="BC26" s="338">
        <v>1552.3527813921553</v>
      </c>
      <c r="BD26" s="338">
        <v>1588.6503977730838</v>
      </c>
    </row>
    <row r="27" spans="2:56">
      <c r="B27" s="1" t="str">
        <f>CONCATENATE('Forecast Switchboard'!$H$4,E27,"Stock")</f>
        <v>RegionRefineryStock</v>
      </c>
      <c r="C27" s="1"/>
      <c r="D27" s="1"/>
      <c r="E27" s="19" t="s">
        <v>162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37">
        <v>834.846272458219</v>
      </c>
      <c r="AB27" s="338">
        <v>820.37056112635446</v>
      </c>
      <c r="AC27" s="338">
        <v>806.47603263167878</v>
      </c>
      <c r="AD27" s="338">
        <v>793.13669888636127</v>
      </c>
      <c r="AE27" s="338">
        <v>780.32791888735437</v>
      </c>
      <c r="AF27" s="338">
        <v>768.02633316184335</v>
      </c>
      <c r="AG27" s="338">
        <v>756.20980157323606</v>
      </c>
      <c r="AH27" s="338">
        <v>744.85734432168306</v>
      </c>
      <c r="AI27" s="338">
        <v>733.94908598155564</v>
      </c>
      <c r="AJ27" s="338">
        <v>744.91912826355565</v>
      </c>
      <c r="AK27" s="338">
        <v>758.35490422629425</v>
      </c>
      <c r="AL27" s="338">
        <v>772.05314457525265</v>
      </c>
      <c r="AM27" s="338">
        <v>786.01915951681383</v>
      </c>
      <c r="AN27" s="338">
        <v>800.25836828948445</v>
      </c>
      <c r="AO27" s="338">
        <v>814.77630141682619</v>
      </c>
      <c r="AP27" s="338">
        <v>829.57860300707512</v>
      </c>
      <c r="AQ27" s="338">
        <v>844.67103310041796</v>
      </c>
      <c r="AR27" s="338">
        <v>860.05947006491408</v>
      </c>
      <c r="AS27" s="338">
        <v>875.74991304207197</v>
      </c>
      <c r="AT27" s="338">
        <v>891.74848444311181</v>
      </c>
      <c r="AU27" s="338">
        <v>908.06143249696561</v>
      </c>
      <c r="AV27" s="338">
        <v>924.69513385109042</v>
      </c>
      <c r="AW27" s="338">
        <v>941.65609622618581</v>
      </c>
      <c r="AX27" s="338">
        <v>958.95096112594081</v>
      </c>
      <c r="AY27" s="338">
        <v>976.5865066029487</v>
      </c>
      <c r="AZ27" s="338">
        <v>994.56965008195539</v>
      </c>
      <c r="BA27" s="338">
        <v>1012.9074512416333</v>
      </c>
      <c r="BB27" s="338">
        <v>1031.6071149560944</v>
      </c>
      <c r="BC27" s="338">
        <v>1050.6759942973813</v>
      </c>
      <c r="BD27" s="338">
        <v>1070.1215936002056</v>
      </c>
    </row>
    <row r="28" spans="2:56">
      <c r="B28" s="1" t="str">
        <f>CONCATENATE('Forecast Switchboard'!$H$4,E28,"Stock")</f>
        <v>RegionCold StorageStock</v>
      </c>
      <c r="C28" s="1"/>
      <c r="D28" s="1"/>
      <c r="E28" s="19" t="s">
        <v>163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37">
        <v>454.26761868288855</v>
      </c>
      <c r="AB28" s="338">
        <v>681.63861816275801</v>
      </c>
      <c r="AC28" s="338">
        <v>678.81460296406567</v>
      </c>
      <c r="AD28" s="338">
        <v>678.84041207076712</v>
      </c>
      <c r="AE28" s="338">
        <v>681.91312884798253</v>
      </c>
      <c r="AF28" s="338">
        <v>688.25901210421341</v>
      </c>
      <c r="AG28" s="338">
        <v>698.13679090194307</v>
      </c>
      <c r="AH28" s="338">
        <v>711.84137059010311</v>
      </c>
      <c r="AI28" s="338">
        <v>729.70800000000008</v>
      </c>
      <c r="AJ28" s="338">
        <v>740.35115556336643</v>
      </c>
      <c r="AK28" s="338">
        <v>753.4381325969249</v>
      </c>
      <c r="AL28" s="338">
        <v>766.77840833811422</v>
      </c>
      <c r="AM28" s="338">
        <v>780.37728671300192</v>
      </c>
      <c r="AN28" s="338">
        <v>794.24018989738113</v>
      </c>
      <c r="AO28" s="338">
        <v>808.37266107607263</v>
      </c>
      <c r="AP28" s="338">
        <v>822.78036726861956</v>
      </c>
      <c r="AQ28" s="338">
        <v>837.46910222300539</v>
      </c>
      <c r="AR28" s="338">
        <v>852.44478937906399</v>
      </c>
      <c r="AS28" s="338">
        <v>867.71348490329262</v>
      </c>
      <c r="AT28" s="338">
        <v>883.28138079682208</v>
      </c>
      <c r="AU28" s="338">
        <v>899.15480807834138</v>
      </c>
      <c r="AV28" s="338">
        <v>915.34024004381672</v>
      </c>
      <c r="AW28" s="338">
        <v>931.8442956048948</v>
      </c>
      <c r="AX28" s="338">
        <v>948.67374270792368</v>
      </c>
      <c r="AY28" s="338">
        <v>965.83550183557441</v>
      </c>
      <c r="AZ28" s="338">
        <v>983.3366495930926</v>
      </c>
      <c r="BA28" s="338">
        <v>1001.1844223812686</v>
      </c>
      <c r="BB28" s="338">
        <v>1019.3862201582525</v>
      </c>
      <c r="BC28" s="338">
        <v>1037.9496102924077</v>
      </c>
      <c r="BD28" s="338">
        <v>1056.8823315084414</v>
      </c>
    </row>
    <row r="29" spans="2:56">
      <c r="B29" s="1" t="str">
        <f>CONCATENATE('Forecast Switchboard'!$H$4,E29,"Stock")</f>
        <v>RegionFruit StorageStock</v>
      </c>
      <c r="C29" s="1"/>
      <c r="D29" s="1"/>
      <c r="E29" s="19" t="s">
        <v>164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37">
        <v>351.0279236163106</v>
      </c>
      <c r="AB29" s="338">
        <v>1760.5128539559303</v>
      </c>
      <c r="AC29" s="338">
        <v>1728.0959536535725</v>
      </c>
      <c r="AD29" s="338">
        <v>1696.2958043939682</v>
      </c>
      <c r="AE29" s="338">
        <v>1665.1005719498482</v>
      </c>
      <c r="AF29" s="338">
        <v>1634.498649682648</v>
      </c>
      <c r="AG29" s="338">
        <v>1604.4786541626968</v>
      </c>
      <c r="AH29" s="338">
        <v>1575.0294208737153</v>
      </c>
      <c r="AI29" s="338">
        <v>1546.1399999999999</v>
      </c>
      <c r="AJ29" s="338">
        <v>1592.8476274259069</v>
      </c>
      <c r="AK29" s="338">
        <v>1646.1075278010137</v>
      </c>
      <c r="AL29" s="338">
        <v>1701.3507068446711</v>
      </c>
      <c r="AM29" s="338">
        <v>1758.6650300591666</v>
      </c>
      <c r="AN29" s="338">
        <v>1818.1431302442577</v>
      </c>
      <c r="AO29" s="338">
        <v>1879.8827121099271</v>
      </c>
      <c r="AP29" s="338">
        <v>1943.986878325996</v>
      </c>
      <c r="AQ29" s="338">
        <v>2010.5644785891823</v>
      </c>
      <c r="AR29" s="338">
        <v>2079.7304834070992</v>
      </c>
      <c r="AS29" s="338">
        <v>2151.6063844266455</v>
      </c>
      <c r="AT29" s="338">
        <v>2226.3206232718917</v>
      </c>
      <c r="AU29" s="338">
        <v>2304.0090510046662</v>
      </c>
      <c r="AV29" s="338">
        <v>2384.8154204804196</v>
      </c>
      <c r="AW29" s="338">
        <v>2468.8919140433632</v>
      </c>
      <c r="AX29" s="338">
        <v>2556.3997091893889</v>
      </c>
      <c r="AY29" s="338">
        <v>2647.5095850237476</v>
      </c>
      <c r="AZ29" s="338">
        <v>2742.4025725540473</v>
      </c>
      <c r="BA29" s="338">
        <v>2841.2706520889324</v>
      </c>
      <c r="BB29" s="338">
        <v>2944.3175012600918</v>
      </c>
      <c r="BC29" s="338">
        <v>3051.7592974513022</v>
      </c>
      <c r="BD29" s="338">
        <v>3163.8255787045332</v>
      </c>
    </row>
    <row r="30" spans="2:56">
      <c r="B30" s="1" t="str">
        <f>CONCATENATE('Forecast Switchboard'!$H$4,E30,"Stock")</f>
        <v>RegionChemicalStock</v>
      </c>
      <c r="C30" s="1"/>
      <c r="D30" s="1"/>
      <c r="E30" s="19" t="s">
        <v>165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337">
        <v>2814.7928689667669</v>
      </c>
      <c r="AB30" s="338">
        <v>2691.6904331208793</v>
      </c>
      <c r="AC30" s="338">
        <v>2612.3624185169983</v>
      </c>
      <c r="AD30" s="338">
        <v>2527.6284138583146</v>
      </c>
      <c r="AE30" s="338">
        <v>2441.7973067022031</v>
      </c>
      <c r="AF30" s="338">
        <v>2372.7191580555036</v>
      </c>
      <c r="AG30" s="338">
        <v>2306.0073348473006</v>
      </c>
      <c r="AH30" s="338">
        <v>2247.9741951346882</v>
      </c>
      <c r="AI30" s="338">
        <v>2184.545297647438</v>
      </c>
      <c r="AJ30" s="338">
        <v>2234.1910997559403</v>
      </c>
      <c r="AK30" s="338">
        <v>2295.0093724471085</v>
      </c>
      <c r="AL30" s="338">
        <v>2355.7396579893039</v>
      </c>
      <c r="AM30" s="338">
        <v>2417.7095033937353</v>
      </c>
      <c r="AN30" s="338">
        <v>2482.1369883568068</v>
      </c>
      <c r="AO30" s="338">
        <v>2550.0712079540394</v>
      </c>
      <c r="AP30" s="338">
        <v>2621.4304752487656</v>
      </c>
      <c r="AQ30" s="338">
        <v>2697.9506062627197</v>
      </c>
      <c r="AR30" s="338">
        <v>2779.3959425997086</v>
      </c>
      <c r="AS30" s="338">
        <v>2865.244478312075</v>
      </c>
      <c r="AT30" s="338">
        <v>2956.6136518585504</v>
      </c>
      <c r="AU30" s="338">
        <v>3054.2159907077726</v>
      </c>
      <c r="AV30" s="338">
        <v>3156.3749632232621</v>
      </c>
      <c r="AW30" s="338">
        <v>3263.7180362694166</v>
      </c>
      <c r="AX30" s="338">
        <v>3379.1175862436839</v>
      </c>
      <c r="AY30" s="338">
        <v>3500.8344139100614</v>
      </c>
      <c r="AZ30" s="338">
        <v>3629.7374792781575</v>
      </c>
      <c r="BA30" s="338">
        <v>3765.3951236474722</v>
      </c>
      <c r="BB30" s="338">
        <v>3907.9411983053683</v>
      </c>
      <c r="BC30" s="338">
        <v>4060.0014264608621</v>
      </c>
      <c r="BD30" s="338">
        <v>4221.7622351923419</v>
      </c>
    </row>
    <row r="31" spans="2:56">
      <c r="B31" s="1" t="str">
        <f>CONCATENATE('Forecast Switchboard'!$H$4,E31,"Stock")</f>
        <v>RegionMisc ManfStock</v>
      </c>
      <c r="C31" s="1"/>
      <c r="D31" s="1"/>
      <c r="E31" s="19" t="s">
        <v>166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337">
        <v>4389.5996923742186</v>
      </c>
      <c r="AB31" s="338">
        <v>4764.2484161520351</v>
      </c>
      <c r="AC31" s="338">
        <v>4627.3747238014439</v>
      </c>
      <c r="AD31" s="338">
        <v>4257.1927344720971</v>
      </c>
      <c r="AE31" s="338">
        <v>4120.5066299211767</v>
      </c>
      <c r="AF31" s="338">
        <v>4106.9923057276992</v>
      </c>
      <c r="AG31" s="338">
        <v>4067.7293351340354</v>
      </c>
      <c r="AH31" s="338">
        <v>3989.4872610772277</v>
      </c>
      <c r="AI31" s="338">
        <v>3940.9757349026654</v>
      </c>
      <c r="AJ31" s="338">
        <v>3970.520214527518</v>
      </c>
      <c r="AK31" s="338">
        <v>4011.5091611231019</v>
      </c>
      <c r="AL31" s="338">
        <v>4036.4977683308066</v>
      </c>
      <c r="AM31" s="338">
        <v>4027.1326003210934</v>
      </c>
      <c r="AN31" s="338">
        <v>4075.5883848506755</v>
      </c>
      <c r="AO31" s="338">
        <v>4085.1524414814667</v>
      </c>
      <c r="AP31" s="338">
        <v>4146.407047769866</v>
      </c>
      <c r="AQ31" s="338">
        <v>4228.3891078333954</v>
      </c>
      <c r="AR31" s="338">
        <v>4300.2040692678629</v>
      </c>
      <c r="AS31" s="338">
        <v>4350.68804345013</v>
      </c>
      <c r="AT31" s="338">
        <v>4421.4811427572249</v>
      </c>
      <c r="AU31" s="338">
        <v>4463.4797021246541</v>
      </c>
      <c r="AV31" s="338">
        <v>4501.2864093967946</v>
      </c>
      <c r="AW31" s="338">
        <v>4513.0738685686019</v>
      </c>
      <c r="AX31" s="338">
        <v>4527.4556164468122</v>
      </c>
      <c r="AY31" s="338">
        <v>4549.9338757547421</v>
      </c>
      <c r="AZ31" s="338">
        <v>4562.7637803236912</v>
      </c>
      <c r="BA31" s="338">
        <v>4566.2208138175083</v>
      </c>
      <c r="BB31" s="338">
        <v>4550.8523517069516</v>
      </c>
      <c r="BC31" s="338">
        <v>4550.5390884271492</v>
      </c>
      <c r="BD31" s="338">
        <v>4538.9476071628051</v>
      </c>
    </row>
    <row r="32" spans="2:56">
      <c r="B32" s="22"/>
      <c r="C32" s="1"/>
      <c r="D32" s="1"/>
      <c r="E32" s="19" t="s">
        <v>5474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337">
        <f>SUM(AA13:AA31)</f>
        <v>32580.11639489208</v>
      </c>
      <c r="AB32" s="337">
        <f t="shared" ref="AB32:BD32" si="0">SUM(AB13:AB31)</f>
        <v>33549.588063274503</v>
      </c>
      <c r="AC32" s="337">
        <f t="shared" si="0"/>
        <v>32933.751855832917</v>
      </c>
      <c r="AD32" s="337">
        <f t="shared" si="0"/>
        <v>32108.208723514883</v>
      </c>
      <c r="AE32" s="337">
        <f t="shared" si="0"/>
        <v>31579.03318274234</v>
      </c>
      <c r="AF32" s="337">
        <f t="shared" si="0"/>
        <v>31189.225166534015</v>
      </c>
      <c r="AG32" s="337">
        <f t="shared" si="0"/>
        <v>30836.865800959193</v>
      </c>
      <c r="AH32" s="337">
        <f t="shared" si="0"/>
        <v>30533.022258436016</v>
      </c>
      <c r="AI32" s="337">
        <f t="shared" si="0"/>
        <v>30261.557929600604</v>
      </c>
      <c r="AJ32" s="337">
        <f t="shared" si="0"/>
        <v>30345.357913377931</v>
      </c>
      <c r="AK32" s="337">
        <f t="shared" si="0"/>
        <v>30535.800681250046</v>
      </c>
      <c r="AL32" s="337">
        <f t="shared" si="0"/>
        <v>30724.557530513885</v>
      </c>
      <c r="AM32" s="337">
        <f t="shared" si="0"/>
        <v>30886.827861763741</v>
      </c>
      <c r="AN32" s="337">
        <f t="shared" si="0"/>
        <v>31117.195852352561</v>
      </c>
      <c r="AO32" s="337">
        <f t="shared" si="0"/>
        <v>31328.265559601408</v>
      </c>
      <c r="AP32" s="337">
        <f t="shared" si="0"/>
        <v>31604.08657234153</v>
      </c>
      <c r="AQ32" s="337">
        <f t="shared" si="0"/>
        <v>31919.660996816368</v>
      </c>
      <c r="AR32" s="337">
        <f t="shared" si="0"/>
        <v>32238.980257313695</v>
      </c>
      <c r="AS32" s="337">
        <f t="shared" si="0"/>
        <v>32555.071631984454</v>
      </c>
      <c r="AT32" s="337">
        <f t="shared" si="0"/>
        <v>32908.946588516548</v>
      </c>
      <c r="AU32" s="337">
        <f t="shared" si="0"/>
        <v>33251.801284622379</v>
      </c>
      <c r="AV32" s="337">
        <f t="shared" si="0"/>
        <v>33610.279901077418</v>
      </c>
      <c r="AW32" s="337">
        <f t="shared" si="0"/>
        <v>33961.495009076956</v>
      </c>
      <c r="AX32" s="337">
        <f t="shared" si="0"/>
        <v>34337.165849942707</v>
      </c>
      <c r="AY32" s="337">
        <f t="shared" si="0"/>
        <v>34741.269511496794</v>
      </c>
      <c r="AZ32" s="337">
        <f t="shared" si="0"/>
        <v>35153.783109975804</v>
      </c>
      <c r="BA32" s="337">
        <f t="shared" si="0"/>
        <v>35579.553821777867</v>
      </c>
      <c r="BB32" s="337">
        <f t="shared" si="0"/>
        <v>36007.91923254788</v>
      </c>
      <c r="BC32" s="337">
        <f t="shared" si="0"/>
        <v>36477.458403042758</v>
      </c>
      <c r="BD32" s="337">
        <f t="shared" si="0"/>
        <v>36962.485139045231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theme="4" tint="0.39997558519241921"/>
  </sheetPr>
  <dimension ref="A1:BD109"/>
  <sheetViews>
    <sheetView zoomScale="110" zoomScaleNormal="110" workbookViewId="0">
      <selection activeCell="D5" sqref="D5"/>
    </sheetView>
  </sheetViews>
  <sheetFormatPr defaultRowHeight="12.75"/>
  <cols>
    <col min="1" max="1" width="37.85546875" style="1" customWidth="1"/>
    <col min="2" max="2" width="30.28515625" style="1" customWidth="1"/>
    <col min="3" max="3" width="24.7109375" style="1" bestFit="1" customWidth="1"/>
    <col min="4" max="4" width="29.42578125" style="1" bestFit="1" customWidth="1"/>
    <col min="5" max="5" width="27.42578125" style="19" bestFit="1" customWidth="1"/>
    <col min="6" max="6" width="5" style="1" customWidth="1"/>
    <col min="7" max="10" width="5" style="1" bestFit="1" customWidth="1"/>
    <col min="11" max="17" width="7.140625" style="1" customWidth="1"/>
    <col min="18" max="27" width="8.42578125" style="1" customWidth="1"/>
    <col min="28" max="48" width="11.42578125" style="1" customWidth="1"/>
    <col min="49" max="49" width="12" style="1" customWidth="1"/>
    <col min="50" max="56" width="11.42578125" style="1" customWidth="1"/>
    <col min="57" max="16384" width="9.140625" style="1"/>
  </cols>
  <sheetData>
    <row r="1" spans="1:56" ht="18">
      <c r="C1" s="344" t="s">
        <v>5700</v>
      </c>
    </row>
    <row r="2" spans="1:56">
      <c r="C2" t="s">
        <v>5701</v>
      </c>
    </row>
    <row r="3" spans="1:56">
      <c r="C3" t="s">
        <v>5702</v>
      </c>
    </row>
    <row r="4" spans="1:56">
      <c r="C4" t="s">
        <v>5703</v>
      </c>
      <c r="D4" s="1" t="s">
        <v>2</v>
      </c>
    </row>
    <row r="5" spans="1:56">
      <c r="C5" s="1" t="s">
        <v>3</v>
      </c>
      <c r="D5" s="1">
        <v>2015</v>
      </c>
    </row>
    <row r="7" spans="1:56">
      <c r="L7" s="1" t="s">
        <v>5598</v>
      </c>
    </row>
    <row r="8" spans="1:56">
      <c r="C8" s="1" t="s">
        <v>5</v>
      </c>
      <c r="D8" s="1" t="s">
        <v>6</v>
      </c>
      <c r="E8" s="1"/>
    </row>
    <row r="12" spans="1:56">
      <c r="B12" s="262" t="s">
        <v>5511</v>
      </c>
      <c r="D12" s="1" t="s">
        <v>146</v>
      </c>
      <c r="E12" s="20" t="s">
        <v>147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1">
        <v>2031</v>
      </c>
      <c r="BA12" s="1">
        <v>2032</v>
      </c>
      <c r="BB12" s="1">
        <v>2033</v>
      </c>
      <c r="BC12" s="1">
        <v>2034</v>
      </c>
      <c r="BD12" s="1">
        <v>2035</v>
      </c>
    </row>
    <row r="13" spans="1:56">
      <c r="A13" s="3"/>
      <c r="B13" s="1" t="str">
        <f>CONCATENATE('Forecast Switchboard'!$H$4,E13,"Stock")</f>
        <v>RegionMechanical PulpStock</v>
      </c>
      <c r="E13" s="19" t="s">
        <v>148</v>
      </c>
      <c r="AA13" s="1">
        <v>4561.1994862000001</v>
      </c>
      <c r="AB13" s="57">
        <v>4291.3674862800754</v>
      </c>
      <c r="AC13" s="57">
        <v>4039.152466208744</v>
      </c>
      <c r="AD13" s="57">
        <v>3803.2952229694592</v>
      </c>
      <c r="AE13" s="57">
        <v>3582.6338793042892</v>
      </c>
      <c r="AF13" s="57">
        <v>3376.0958849311746</v>
      </c>
      <c r="AG13" s="57">
        <v>3182.6907046044462</v>
      </c>
      <c r="AH13" s="57">
        <v>3001.503132304661</v>
      </c>
      <c r="AI13" s="57">
        <v>2831.6871763091394</v>
      </c>
      <c r="AJ13" s="57">
        <v>2886.4619216242991</v>
      </c>
      <c r="AK13" s="57">
        <v>2942.3885247078688</v>
      </c>
      <c r="AL13" s="57">
        <v>2999.4923169466106</v>
      </c>
      <c r="AM13" s="57">
        <v>3057.7991990647956</v>
      </c>
      <c r="AN13" s="57">
        <v>3117.3356540499285</v>
      </c>
      <c r="AO13" s="57">
        <v>3178.128760373258</v>
      </c>
      <c r="AP13" s="57">
        <v>3240.2062055118258</v>
      </c>
      <c r="AQ13" s="57">
        <v>3303.5962997789316</v>
      </c>
      <c r="AR13" s="57">
        <v>3368.3279904700712</v>
      </c>
      <c r="AS13" s="57">
        <v>3434.4308763315557</v>
      </c>
      <c r="AT13" s="57">
        <v>3501.9352223591818</v>
      </c>
      <c r="AU13" s="57">
        <v>3570.8719749345073</v>
      </c>
      <c r="AV13" s="57">
        <v>3641.272777306438</v>
      </c>
      <c r="AW13" s="57">
        <v>3713.1699854260205</v>
      </c>
      <c r="AX13" s="57">
        <v>3786.5966841425206</v>
      </c>
      <c r="AY13" s="57">
        <v>3861.5867037690391</v>
      </c>
      <c r="AZ13" s="57">
        <v>3938.1746370261103</v>
      </c>
      <c r="BA13" s="57">
        <v>4016.3958563719311</v>
      </c>
      <c r="BB13" s="57">
        <v>4096.2865317280484</v>
      </c>
      <c r="BC13" s="57">
        <v>4177.8836486095533</v>
      </c>
      <c r="BD13" s="57">
        <v>4261.2250266690271</v>
      </c>
    </row>
    <row r="14" spans="1:56">
      <c r="A14" s="3"/>
      <c r="B14" s="1" t="str">
        <f>CONCATENATE('Forecast Switchboard'!$H$4,E14,"Stock")</f>
        <v>RegionKraft PulpStock</v>
      </c>
      <c r="D14" s="3"/>
      <c r="E14" s="21" t="s">
        <v>149</v>
      </c>
      <c r="AA14" s="1">
        <v>2642.7611710000001</v>
      </c>
      <c r="AB14" s="57">
        <v>2514.404893127471</v>
      </c>
      <c r="AC14" s="57">
        <v>2392.3707496851316</v>
      </c>
      <c r="AD14" s="57">
        <v>2276.3433977890977</v>
      </c>
      <c r="AE14" s="57">
        <v>2166.0233983326525</v>
      </c>
      <c r="AF14" s="57">
        <v>2061.1264062715509</v>
      </c>
      <c r="AG14" s="57">
        <v>1961.3824024645651</v>
      </c>
      <c r="AH14" s="57">
        <v>1866.5349649224977</v>
      </c>
      <c r="AI14" s="57">
        <v>1776.3405774303917</v>
      </c>
      <c r="AJ14" s="57">
        <v>1808.0870064169133</v>
      </c>
      <c r="AK14" s="57">
        <v>1840.4686066002805</v>
      </c>
      <c r="AL14" s="57">
        <v>1873.4989778495669</v>
      </c>
      <c r="AM14" s="57">
        <v>1907.1920216976423</v>
      </c>
      <c r="AN14" s="57">
        <v>1941.56194814743</v>
      </c>
      <c r="AO14" s="57">
        <v>1976.623282632949</v>
      </c>
      <c r="AP14" s="57">
        <v>2012.3908731386696</v>
      </c>
      <c r="AQ14" s="57">
        <v>2048.879897480801</v>
      </c>
      <c r="AR14" s="57">
        <v>2086.1058707542029</v>
      </c>
      <c r="AS14" s="57">
        <v>2124.084652948703</v>
      </c>
      <c r="AT14" s="57">
        <v>2162.8324567386876</v>
      </c>
      <c r="AU14" s="57">
        <v>2202.3658554499198</v>
      </c>
      <c r="AV14" s="57">
        <v>2242.7017912076312</v>
      </c>
      <c r="AW14" s="57">
        <v>2283.8575832700294</v>
      </c>
      <c r="AX14" s="57">
        <v>2325.8509365514437</v>
      </c>
      <c r="AY14" s="57">
        <v>2368.6999503394532</v>
      </c>
      <c r="AZ14" s="57">
        <v>2412.4231272104116</v>
      </c>
      <c r="BA14" s="57">
        <v>2457.0393821479101</v>
      </c>
      <c r="BB14" s="57">
        <v>2502.5680518688064</v>
      </c>
      <c r="BC14" s="57">
        <v>2549.0289043615553</v>
      </c>
      <c r="BD14" s="57">
        <v>2596.4421486417004</v>
      </c>
    </row>
    <row r="15" spans="1:56" ht="15">
      <c r="A15" s="3"/>
      <c r="B15" s="1" t="str">
        <f>CONCATENATE('Forecast Switchboard'!$H$4,E15,"Stock")</f>
        <v>RegionPaperStock</v>
      </c>
      <c r="C15" s="54"/>
      <c r="D15" s="261"/>
      <c r="E15" s="19" t="s">
        <v>150</v>
      </c>
      <c r="AA15" s="1">
        <v>3156.7896102565296</v>
      </c>
      <c r="AB15" s="57">
        <v>3179.7667231135665</v>
      </c>
      <c r="AC15" s="57">
        <v>3204.5252741300196</v>
      </c>
      <c r="AD15" s="57">
        <v>3231.0512511526595</v>
      </c>
      <c r="AE15" s="57">
        <v>3259.3345399603818</v>
      </c>
      <c r="AF15" s="57">
        <v>3289.3688626559865</v>
      </c>
      <c r="AG15" s="57">
        <v>3321.1517264096788</v>
      </c>
      <c r="AH15" s="57">
        <v>3354.6843823602417</v>
      </c>
      <c r="AI15" s="57">
        <v>3389.9717945081106</v>
      </c>
      <c r="AJ15" s="57">
        <v>3461.4378377987296</v>
      </c>
      <c r="AK15" s="57">
        <v>3534.455980801014</v>
      </c>
      <c r="AL15" s="57">
        <v>3609.0607251246697</v>
      </c>
      <c r="AM15" s="57">
        <v>3685.2873551199091</v>
      </c>
      <c r="AN15" s="57">
        <v>3763.1719559855069</v>
      </c>
      <c r="AO15" s="57">
        <v>3842.7514323040018</v>
      </c>
      <c r="AP15" s="57">
        <v>3924.0635270143184</v>
      </c>
      <c r="AQ15" s="57">
        <v>4007.1468408323385</v>
      </c>
      <c r="AR15" s="57">
        <v>4092.0408521302074</v>
      </c>
      <c r="AS15" s="57">
        <v>4178.7859372854182</v>
      </c>
      <c r="AT15" s="57">
        <v>4267.4233915110017</v>
      </c>
      <c r="AU15" s="57">
        <v>4357.9954501784177</v>
      </c>
      <c r="AV15" s="57">
        <v>4450.5453106450295</v>
      </c>
      <c r="AW15" s="57">
        <v>4545.1171545983407</v>
      </c>
      <c r="AX15" s="57">
        <v>4641.756170929466</v>
      </c>
      <c r="AY15" s="57">
        <v>4740.5085791486254</v>
      </c>
      <c r="AZ15" s="57">
        <v>4841.4216533557483</v>
      </c>
      <c r="BA15" s="57">
        <v>4944.5437467796155</v>
      </c>
      <c r="BB15" s="57">
        <v>5049.9243168992871</v>
      </c>
      <c r="BC15" s="57">
        <v>5157.6139511619058</v>
      </c>
      <c r="BD15" s="57">
        <v>5267.6643933113082</v>
      </c>
    </row>
    <row r="16" spans="1:56" ht="15">
      <c r="A16" s="3"/>
      <c r="B16" s="1" t="str">
        <f>CONCATENATE('Forecast Switchboard'!$H$4,E16,"Stock")</f>
        <v>RegionFoundriesStock</v>
      </c>
      <c r="C16" s="54"/>
      <c r="D16" s="261"/>
      <c r="E16" s="19" t="s">
        <v>151</v>
      </c>
      <c r="AA16" s="1">
        <v>1025.7819263999997</v>
      </c>
      <c r="AB16" s="57">
        <v>1015.7490606720912</v>
      </c>
      <c r="AC16" s="57">
        <v>1005.8996497547258</v>
      </c>
      <c r="AD16" s="57">
        <v>996.22736906761838</v>
      </c>
      <c r="AE16" s="57">
        <v>986.72631177655273</v>
      </c>
      <c r="AF16" s="57">
        <v>977.39095124936659</v>
      </c>
      <c r="AG16" s="57">
        <v>968.21610718521492</v>
      </c>
      <c r="AH16" s="57">
        <v>959.19691505141896</v>
      </c>
      <c r="AI16" s="57">
        <v>950.32879849875269</v>
      </c>
      <c r="AJ16" s="57">
        <v>934.52307340324228</v>
      </c>
      <c r="AK16" s="57">
        <v>919.01449596775626</v>
      </c>
      <c r="AL16" s="57">
        <v>903.79676737453269</v>
      </c>
      <c r="AM16" s="57">
        <v>888.86373699824867</v>
      </c>
      <c r="AN16" s="57">
        <v>874.20939857684175</v>
      </c>
      <c r="AO16" s="57">
        <v>859.82788649165502</v>
      </c>
      <c r="AP16" s="57">
        <v>845.71347215339779</v>
      </c>
      <c r="AQ16" s="57">
        <v>831.86056049053298</v>
      </c>
      <c r="AR16" s="57">
        <v>818.26368653683164</v>
      </c>
      <c r="AS16" s="57">
        <v>804.91751211495261</v>
      </c>
      <c r="AT16" s="57">
        <v>791.81682261301614</v>
      </c>
      <c r="AU16" s="57">
        <v>778.9565238512514</v>
      </c>
      <c r="AV16" s="57">
        <v>766.33163903590253</v>
      </c>
      <c r="AW16" s="57">
        <v>753.93730579767646</v>
      </c>
      <c r="AX16" s="57">
        <v>741.76877331211233</v>
      </c>
      <c r="AY16" s="57">
        <v>729.82139949934617</v>
      </c>
      <c r="AZ16" s="57">
        <v>718.09064830083094</v>
      </c>
      <c r="BA16" s="57">
        <v>706.57208703065726</v>
      </c>
      <c r="BB16" s="57">
        <v>695.26138379920462</v>
      </c>
      <c r="BC16" s="57">
        <v>684.1543050069281</v>
      </c>
      <c r="BD16" s="57">
        <v>673.24671290616118</v>
      </c>
    </row>
    <row r="17" spans="1:56" ht="15">
      <c r="A17" s="3"/>
      <c r="B17" s="1" t="str">
        <f>CONCATENATE('Forecast Switchboard'!$H$4,E17,"Stock")</f>
        <v>RegionFrozen FoodStock</v>
      </c>
      <c r="C17" s="54"/>
      <c r="D17" s="261"/>
      <c r="E17" s="19" t="s">
        <v>152</v>
      </c>
      <c r="AA17" s="1">
        <v>1586.4604750861834</v>
      </c>
      <c r="AB17" s="57">
        <v>1278.6175627284658</v>
      </c>
      <c r="AC17" s="57">
        <v>1291.7263733412299</v>
      </c>
      <c r="AD17" s="57">
        <v>1319.4152984684142</v>
      </c>
      <c r="AE17" s="57">
        <v>1322.5490800961479</v>
      </c>
      <c r="AF17" s="57">
        <v>1303.6034657674752</v>
      </c>
      <c r="AG17" s="57">
        <v>1314.594129181409</v>
      </c>
      <c r="AH17" s="57">
        <v>1328.6281680042118</v>
      </c>
      <c r="AI17" s="57">
        <v>1336.44663364094</v>
      </c>
      <c r="AJ17" s="57">
        <v>1330.1263874967281</v>
      </c>
      <c r="AK17" s="57">
        <v>1324.3206687825375</v>
      </c>
      <c r="AL17" s="57">
        <v>1321.0591107197035</v>
      </c>
      <c r="AM17" s="57">
        <v>1313.8715588171435</v>
      </c>
      <c r="AN17" s="57">
        <v>1305.8660085520557</v>
      </c>
      <c r="AO17" s="57">
        <v>1299.4527253901501</v>
      </c>
      <c r="AP17" s="57">
        <v>1293.8704220283462</v>
      </c>
      <c r="AQ17" s="57">
        <v>1288.7384147958671</v>
      </c>
      <c r="AR17" s="57">
        <v>1283.1685849059777</v>
      </c>
      <c r="AS17" s="57">
        <v>1278.1757704107879</v>
      </c>
      <c r="AT17" s="57">
        <v>1273.2524730997047</v>
      </c>
      <c r="AU17" s="57">
        <v>1268.7158191200151</v>
      </c>
      <c r="AV17" s="57">
        <v>1264.8195202790864</v>
      </c>
      <c r="AW17" s="57">
        <v>1261.3098548763107</v>
      </c>
      <c r="AX17" s="57">
        <v>1258.0599816596655</v>
      </c>
      <c r="AY17" s="57">
        <v>1255.450528359032</v>
      </c>
      <c r="AZ17" s="57">
        <v>1251.7054749812521</v>
      </c>
      <c r="BA17" s="57">
        <v>1248.7912706454952</v>
      </c>
      <c r="BB17" s="57">
        <v>1246.3274234998678</v>
      </c>
      <c r="BC17" s="57">
        <v>1244.6946377737877</v>
      </c>
      <c r="BD17" s="57">
        <v>1243.7661870458371</v>
      </c>
    </row>
    <row r="18" spans="1:56" ht="15">
      <c r="A18" s="3"/>
      <c r="B18" s="1" t="str">
        <f>CONCATENATE('Forecast Switchboard'!$H$4,E18,"Stock")</f>
        <v>RegionOther FoodStock</v>
      </c>
      <c r="C18" s="54"/>
      <c r="D18" s="261"/>
      <c r="E18" s="19" t="s">
        <v>153</v>
      </c>
      <c r="AA18" s="1">
        <v>2774.6385126852151</v>
      </c>
      <c r="AB18" s="57">
        <v>2528.3141087377294</v>
      </c>
      <c r="AC18" s="57">
        <v>2480.8349833205848</v>
      </c>
      <c r="AD18" s="57">
        <v>2411.0066672632461</v>
      </c>
      <c r="AE18" s="57">
        <v>2394.0239288677963</v>
      </c>
      <c r="AF18" s="57">
        <v>2363.8147042397372</v>
      </c>
      <c r="AG18" s="57">
        <v>2330.5165220562199</v>
      </c>
      <c r="AH18" s="57">
        <v>2339.610313602167</v>
      </c>
      <c r="AI18" s="57">
        <v>2330.0249054833607</v>
      </c>
      <c r="AJ18" s="57">
        <v>2370.8009718943777</v>
      </c>
      <c r="AK18" s="57">
        <v>2411.1660539662394</v>
      </c>
      <c r="AL18" s="57">
        <v>2450.4569412140777</v>
      </c>
      <c r="AM18" s="57">
        <v>2488.4114649554663</v>
      </c>
      <c r="AN18" s="57">
        <v>2523.6061920415254</v>
      </c>
      <c r="AO18" s="57">
        <v>2562.1092719578933</v>
      </c>
      <c r="AP18" s="57">
        <v>2598.2919846277987</v>
      </c>
      <c r="AQ18" s="57">
        <v>2636.7412574019095</v>
      </c>
      <c r="AR18" s="57">
        <v>2673.3916888556396</v>
      </c>
      <c r="AS18" s="57">
        <v>2711.8297470558905</v>
      </c>
      <c r="AT18" s="57">
        <v>2750.6750641158515</v>
      </c>
      <c r="AU18" s="57">
        <v>2789.0285312434262</v>
      </c>
      <c r="AV18" s="57">
        <v>2830.1577794767813</v>
      </c>
      <c r="AW18" s="57">
        <v>2872.403704551703</v>
      </c>
      <c r="AX18" s="57">
        <v>2915.8704051275868</v>
      </c>
      <c r="AY18" s="57">
        <v>2960.101751006488</v>
      </c>
      <c r="AZ18" s="57">
        <v>3003.4003881033614</v>
      </c>
      <c r="BA18" s="57">
        <v>3048.4360733455792</v>
      </c>
      <c r="BB18" s="57">
        <v>3093.8332116101201</v>
      </c>
      <c r="BC18" s="57">
        <v>3140.8207364366767</v>
      </c>
      <c r="BD18" s="57">
        <v>3189.4665409465333</v>
      </c>
    </row>
    <row r="19" spans="1:56" ht="15">
      <c r="A19" s="3"/>
      <c r="B19" s="1" t="str">
        <f>CONCATENATE('Forecast Switchboard'!$H$4,E19,"Stock")</f>
        <v>RegionWood - LumberStock</v>
      </c>
      <c r="C19" s="54"/>
      <c r="D19" s="261"/>
      <c r="E19" s="19" t="s">
        <v>154</v>
      </c>
      <c r="AA19" s="1">
        <v>1088.7441097200001</v>
      </c>
      <c r="AB19" s="57">
        <v>1067.4589436074689</v>
      </c>
      <c r="AC19" s="57">
        <v>1046.72349553616</v>
      </c>
      <c r="AD19" s="57">
        <v>1026.5232538547486</v>
      </c>
      <c r="AE19" s="57">
        <v>1006.8440959944876</v>
      </c>
      <c r="AF19" s="57">
        <v>987.67227791759569</v>
      </c>
      <c r="AG19" s="57">
        <v>968.99442385486554</v>
      </c>
      <c r="AH19" s="57">
        <v>950.79751632449484</v>
      </c>
      <c r="AI19" s="57">
        <v>933.06888642435433</v>
      </c>
      <c r="AJ19" s="57">
        <v>914.82620305603905</v>
      </c>
      <c r="AK19" s="57">
        <v>896.96729322463875</v>
      </c>
      <c r="AL19" s="57">
        <v>879.48359510176044</v>
      </c>
      <c r="AM19" s="57">
        <v>862.36674638001614</v>
      </c>
      <c r="AN19" s="57">
        <v>845.60857947833108</v>
      </c>
      <c r="AO19" s="57">
        <v>829.20111686492294</v>
      </c>
      <c r="AP19" s="57">
        <v>813.13656649502366</v>
      </c>
      <c r="AQ19" s="57">
        <v>797.40731736048997</v>
      </c>
      <c r="AR19" s="57">
        <v>782.00593514851505</v>
      </c>
      <c r="AS19" s="57">
        <v>766.92515800673186</v>
      </c>
      <c r="AT19" s="57">
        <v>752.15789241205903</v>
      </c>
      <c r="AU19" s="57">
        <v>737.69720914071036</v>
      </c>
      <c r="AV19" s="57">
        <v>723.53633933685592</v>
      </c>
      <c r="AW19" s="57">
        <v>709.66867067748035</v>
      </c>
      <c r="AX19" s="57">
        <v>696.08774363104999</v>
      </c>
      <c r="AY19" s="57">
        <v>682.78724780765822</v>
      </c>
      <c r="AZ19" s="57">
        <v>669.76101839837941</v>
      </c>
      <c r="BA19" s="57">
        <v>657.00303270161351</v>
      </c>
      <c r="BB19" s="57">
        <v>644.50740673426651</v>
      </c>
      <c r="BC19" s="57">
        <v>632.26839192565876</v>
      </c>
      <c r="BD19" s="57">
        <v>620.28037189211091</v>
      </c>
    </row>
    <row r="20" spans="1:56" ht="15">
      <c r="A20" s="3"/>
      <c r="B20" s="1" t="str">
        <f>CONCATENATE('Forecast Switchboard'!$H$4,E20,"Stock")</f>
        <v>RegionWood - PanelStock</v>
      </c>
      <c r="C20" s="54"/>
      <c r="D20" s="261"/>
      <c r="E20" s="19" t="s">
        <v>155</v>
      </c>
      <c r="AA20" s="1">
        <v>1244.8905336498829</v>
      </c>
      <c r="AB20" s="57">
        <v>1244.9829846686816</v>
      </c>
      <c r="AC20" s="57">
        <v>1245.4483034383359</v>
      </c>
      <c r="AD20" s="57">
        <v>1246.2766886653824</v>
      </c>
      <c r="AE20" s="57">
        <v>1247.4587208960511</v>
      </c>
      <c r="AF20" s="57">
        <v>1248.9853489221371</v>
      </c>
      <c r="AG20" s="57">
        <v>1250.8478766863234</v>
      </c>
      <c r="AH20" s="57">
        <v>1253.0379506686245</v>
      </c>
      <c r="AI20" s="57">
        <v>1255.5475477362913</v>
      </c>
      <c r="AJ20" s="57">
        <v>1221.6424196169694</v>
      </c>
      <c r="AK20" s="57">
        <v>1188.7654437610786</v>
      </c>
      <c r="AL20" s="57">
        <v>1156.8804266382649</v>
      </c>
      <c r="AM20" s="57">
        <v>1125.9526502419524</v>
      </c>
      <c r="AN20" s="57">
        <v>1095.9488048785481</v>
      </c>
      <c r="AO20" s="57">
        <v>1066.8369252348673</v>
      </c>
      <c r="AP20" s="57">
        <v>1038.5863295578097</v>
      </c>
      <c r="AQ20" s="57">
        <v>1011.1675617888843</v>
      </c>
      <c r="AR20" s="57">
        <v>984.5523365043</v>
      </c>
      <c r="AS20" s="57">
        <v>958.71348651903031</v>
      </c>
      <c r="AT20" s="57">
        <v>933.62491302056549</v>
      </c>
      <c r="AU20" s="57">
        <v>909.26153810496839</v>
      </c>
      <c r="AV20" s="57">
        <v>885.59925959441807</v>
      </c>
      <c r="AW20" s="57">
        <v>862.61490802163064</v>
      </c>
      <c r="AX20" s="57">
        <v>840.28620567243854</v>
      </c>
      <c r="AY20" s="57">
        <v>818.59172758340208</v>
      </c>
      <c r="AZ20" s="57">
        <v>797.51086439660924</v>
      </c>
      <c r="BA20" s="57">
        <v>777.02378697884865</v>
      </c>
      <c r="BB20" s="57">
        <v>757.11141271709414</v>
      </c>
      <c r="BC20" s="57">
        <v>737.75537340675055</v>
      </c>
      <c r="BD20" s="57">
        <v>718.93798465338989</v>
      </c>
    </row>
    <row r="21" spans="1:56" ht="15">
      <c r="A21" s="3"/>
      <c r="B21" s="1" t="str">
        <f>CONCATENATE('Forecast Switchboard'!$H$4,E21,"Stock")</f>
        <v>RegionWood - OtherStock</v>
      </c>
      <c r="C21" s="54"/>
      <c r="D21" s="261"/>
      <c r="E21" s="19" t="s">
        <v>156</v>
      </c>
      <c r="AA21" s="1">
        <v>1612.2858579091808</v>
      </c>
      <c r="AB21" s="57">
        <v>1677.2771359536212</v>
      </c>
      <c r="AC21" s="57">
        <v>1746.8610068350033</v>
      </c>
      <c r="AD21" s="57">
        <v>1821.3147590600609</v>
      </c>
      <c r="AE21" s="57">
        <v>1900.9349409162439</v>
      </c>
      <c r="AF21" s="57">
        <v>1986.0386780693141</v>
      </c>
      <c r="AG21" s="57">
        <v>2076.9650854899978</v>
      </c>
      <c r="AH21" s="57">
        <v>2174.0767804580669</v>
      </c>
      <c r="AI21" s="57">
        <v>2277.7615038826257</v>
      </c>
      <c r="AJ21" s="57">
        <v>2233.5912143274622</v>
      </c>
      <c r="AK21" s="57">
        <v>2190.3888717655045</v>
      </c>
      <c r="AL21" s="57">
        <v>2148.1306604895863</v>
      </c>
      <c r="AM21" s="57">
        <v>2106.7934261991795</v>
      </c>
      <c r="AN21" s="57">
        <v>2066.3546549915977</v>
      </c>
      <c r="AO21" s="57">
        <v>2026.7924531183542</v>
      </c>
      <c r="AP21" s="57">
        <v>1988.085527475364</v>
      </c>
      <c r="AQ21" s="57">
        <v>1950.2131667970759</v>
      </c>
      <c r="AR21" s="57">
        <v>1913.1552235259451</v>
      </c>
      <c r="AS21" s="57">
        <v>1876.8920963299061</v>
      </c>
      <c r="AT21" s="57">
        <v>1841.4047132417386</v>
      </c>
      <c r="AU21" s="57">
        <v>1806.6745153953393</v>
      </c>
      <c r="AV21" s="57">
        <v>1772.6834413350252</v>
      </c>
      <c r="AW21" s="57">
        <v>1739.4139118750359</v>
      </c>
      <c r="AX21" s="57">
        <v>1706.8488154873935</v>
      </c>
      <c r="AY21" s="57">
        <v>1674.9714941972354</v>
      </c>
      <c r="AZ21" s="57">
        <v>1643.765729965641</v>
      </c>
      <c r="BA21" s="57">
        <v>1613.2157315408288</v>
      </c>
      <c r="BB21" s="57">
        <v>1583.3061217594463</v>
      </c>
      <c r="BC21" s="57">
        <v>1554.021925280435</v>
      </c>
      <c r="BD21" s="57">
        <v>1525.3485567347291</v>
      </c>
    </row>
    <row r="22" spans="1:56" ht="15">
      <c r="A22" s="3"/>
      <c r="B22" s="1" t="str">
        <f>CONCATENATE('Forecast Switchboard'!$H$4,E22,"Stock")</f>
        <v>RegionSugarStock</v>
      </c>
      <c r="C22" s="54"/>
      <c r="D22" s="261"/>
      <c r="E22" s="19" t="s">
        <v>157</v>
      </c>
      <c r="AA22" s="1">
        <v>409.10644079503919</v>
      </c>
      <c r="AB22" s="57">
        <v>407.76914488460557</v>
      </c>
      <c r="AC22" s="57">
        <v>406.66720970027029</v>
      </c>
      <c r="AD22" s="57">
        <v>405.80117726546774</v>
      </c>
      <c r="AE22" s="57">
        <v>405.17188090373162</v>
      </c>
      <c r="AF22" s="57">
        <v>404.78044706098331</v>
      </c>
      <c r="AG22" s="57">
        <v>404.62829753994129</v>
      </c>
      <c r="AH22" s="57">
        <v>404.71715215110095</v>
      </c>
      <c r="AI22" s="57">
        <v>405.04903178533613</v>
      </c>
      <c r="AJ22" s="57">
        <v>411.54897144062556</v>
      </c>
      <c r="AK22" s="57">
        <v>418.21008276222733</v>
      </c>
      <c r="AL22" s="57">
        <v>425.03709595246266</v>
      </c>
      <c r="AM22" s="57">
        <v>432.03488996454973</v>
      </c>
      <c r="AN22" s="57">
        <v>439.20849737015453</v>
      </c>
      <c r="AO22" s="57">
        <v>446.56310939056141</v>
      </c>
      <c r="AP22" s="57">
        <v>454.10408109706395</v>
      </c>
      <c r="AQ22" s="57">
        <v>461.83693678637411</v>
      </c>
      <c r="AR22" s="57">
        <v>469.76737553704612</v>
      </c>
      <c r="AS22" s="57">
        <v>477.90127695312259</v>
      </c>
      <c r="AT22" s="57">
        <v>486.24470710142145</v>
      </c>
      <c r="AU22" s="57">
        <v>494.80392464911006</v>
      </c>
      <c r="AV22" s="57">
        <v>503.58538720843927</v>
      </c>
      <c r="AW22" s="57">
        <v>512.59575789575115</v>
      </c>
      <c r="AX22" s="57">
        <v>521.8419121121218</v>
      </c>
      <c r="AY22" s="57">
        <v>531.33094455325283</v>
      </c>
      <c r="AZ22" s="57">
        <v>541.07017645649535</v>
      </c>
      <c r="BA22" s="57">
        <v>551.06716309315811</v>
      </c>
      <c r="BB22" s="57">
        <v>561.32970151454037</v>
      </c>
      <c r="BC22" s="57">
        <v>571.86583856041943</v>
      </c>
      <c r="BD22" s="57">
        <v>582.68387913902927</v>
      </c>
    </row>
    <row r="23" spans="1:56" ht="15">
      <c r="A23" s="3"/>
      <c r="B23" s="1" t="str">
        <f>CONCATENATE('Forecast Switchboard'!$H$4,E23,"Stock")</f>
        <v>RegionHi Tech - Chip FabStock</v>
      </c>
      <c r="C23" s="54"/>
      <c r="D23" s="261"/>
      <c r="E23" s="19" t="s">
        <v>158</v>
      </c>
      <c r="AA23" s="1">
        <v>974.93269999036283</v>
      </c>
      <c r="AB23" s="57">
        <v>975.192687524539</v>
      </c>
      <c r="AC23" s="57">
        <v>976.99343282155621</v>
      </c>
      <c r="AD23" s="57">
        <v>980.29193054004759</v>
      </c>
      <c r="AE23" s="57">
        <v>985.05177404903213</v>
      </c>
      <c r="AF23" s="57">
        <v>991.24302473949729</v>
      </c>
      <c r="AG23" s="57">
        <v>998.84211776357358</v>
      </c>
      <c r="AH23" s="57">
        <v>1007.8318042397732</v>
      </c>
      <c r="AI23" s="57">
        <v>1018.2011301888987</v>
      </c>
      <c r="AJ23" s="57">
        <v>1012.008493882966</v>
      </c>
      <c r="AK23" s="57">
        <v>1006.0460601146721</v>
      </c>
      <c r="AL23" s="57">
        <v>1000.3329509481151</v>
      </c>
      <c r="AM23" s="57">
        <v>994.89158283732945</v>
      </c>
      <c r="AN23" s="57">
        <v>989.7482068086025</v>
      </c>
      <c r="AO23" s="57">
        <v>984.93353757072975</v>
      </c>
      <c r="AP23" s="57">
        <v>980.48348619000922</v>
      </c>
      <c r="AQ23" s="57">
        <v>976.44001337591533</v>
      </c>
      <c r="AR23" s="57">
        <v>972.8521232290575</v>
      </c>
      <c r="AS23" s="57">
        <v>969.77702057049214</v>
      </c>
      <c r="AT23" s="57">
        <v>967.28145877672466</v>
      </c>
      <c r="AU23" s="57">
        <v>965.44330947633159</v>
      </c>
      <c r="AV23" s="57">
        <v>964.35339062514197</v>
      </c>
      <c r="AW23" s="57">
        <v>964.11759548739883</v>
      </c>
      <c r="AX23" s="57">
        <v>964.85937205009338</v>
      </c>
      <c r="AY23" s="57">
        <v>966.72261054955777</v>
      </c>
      <c r="AZ23" s="57">
        <v>969.87500628305759</v>
      </c>
      <c r="BA23" s="57">
        <v>974.5119759343653</v>
      </c>
      <c r="BB23" s="57">
        <v>980.86121851835412</v>
      </c>
      <c r="BC23" s="57">
        <v>989.1880270450107</v>
      </c>
      <c r="BD23" s="57">
        <v>999.80147446679428</v>
      </c>
    </row>
    <row r="24" spans="1:56" ht="15">
      <c r="A24" s="3"/>
      <c r="B24" s="1" t="str">
        <f>CONCATENATE('Forecast Switchboard'!$H$4,E24,"Stock")</f>
        <v>RegionHi Tech - SiliconStock</v>
      </c>
      <c r="C24" s="54"/>
      <c r="D24" s="261"/>
      <c r="E24" s="19" t="s">
        <v>159</v>
      </c>
      <c r="AA24" s="1">
        <v>248.38475113285062</v>
      </c>
      <c r="AB24" s="57">
        <v>251.82831275786953</v>
      </c>
      <c r="AC24" s="57">
        <v>255.35960301337855</v>
      </c>
      <c r="AD24" s="57">
        <v>258.98128061433397</v>
      </c>
      <c r="AE24" s="57">
        <v>262.69608733573858</v>
      </c>
      <c r="AF24" s="57">
        <v>266.50685058937961</v>
      </c>
      <c r="AG24" s="57">
        <v>270.41648611218096</v>
      </c>
      <c r="AH24" s="57">
        <v>274.42800072685174</v>
      </c>
      <c r="AI24" s="57">
        <v>278.54449519876249</v>
      </c>
      <c r="AJ24" s="57">
        <v>281.42674596909359</v>
      </c>
      <c r="AK24" s="57">
        <v>284.34499034738553</v>
      </c>
      <c r="AL24" s="57">
        <v>287.29976313860476</v>
      </c>
      <c r="AM24" s="57">
        <v>290.29160813525334</v>
      </c>
      <c r="AN24" s="57">
        <v>293.32107827772393</v>
      </c>
      <c r="AO24" s="57">
        <v>296.38873581768416</v>
      </c>
      <c r="AP24" s="57">
        <v>299.4951524900074</v>
      </c>
      <c r="AQ24" s="57">
        <v>302.6409096802866</v>
      </c>
      <c r="AR24" s="57">
        <v>305.82659860171441</v>
      </c>
      <c r="AS24" s="57">
        <v>309.05282047256748</v>
      </c>
      <c r="AT24" s="57">
        <v>312.32018669687864</v>
      </c>
      <c r="AU24" s="57">
        <v>315.62931904723939</v>
      </c>
      <c r="AV24" s="57">
        <v>318.98084985679924</v>
      </c>
      <c r="AW24" s="57">
        <v>322.37542220680399</v>
      </c>
      <c r="AX24" s="57">
        <v>325.81369012346352</v>
      </c>
      <c r="AY24" s="57">
        <v>329.29631877679583</v>
      </c>
      <c r="AZ24" s="57">
        <v>332.82398468207651</v>
      </c>
      <c r="BA24" s="57">
        <v>336.39737590718551</v>
      </c>
      <c r="BB24" s="57">
        <v>340.01719228172311</v>
      </c>
      <c r="BC24" s="57">
        <v>343.68414561160887</v>
      </c>
      <c r="BD24" s="57">
        <v>347.39895989699852</v>
      </c>
    </row>
    <row r="25" spans="1:56">
      <c r="A25" s="3"/>
      <c r="B25" s="1" t="str">
        <f>CONCATENATE('Forecast Switchboard'!$H$4,E25,"Stock")</f>
        <v>RegionMetal FabStock</v>
      </c>
      <c r="D25" s="3"/>
      <c r="E25" s="19" t="s">
        <v>160</v>
      </c>
      <c r="AA25" s="1">
        <v>1345.1642174474302</v>
      </c>
      <c r="AB25" s="57">
        <v>1337.6329100192124</v>
      </c>
      <c r="AC25" s="57">
        <v>1330.5956913754974</v>
      </c>
      <c r="AD25" s="57">
        <v>1324.0427385794487</v>
      </c>
      <c r="AE25" s="57">
        <v>1317.9645426047675</v>
      </c>
      <c r="AF25" s="57">
        <v>1312.3519008321512</v>
      </c>
      <c r="AG25" s="57">
        <v>1307.1959097687002</v>
      </c>
      <c r="AH25" s="57">
        <v>1302.4879579848271</v>
      </c>
      <c r="AI25" s="57">
        <v>1298.2197192634071</v>
      </c>
      <c r="AJ25" s="57">
        <v>1257.2925681038225</v>
      </c>
      <c r="AK25" s="57">
        <v>1217.7065320192728</v>
      </c>
      <c r="AL25" s="57">
        <v>1179.4160318853844</v>
      </c>
      <c r="AM25" s="57">
        <v>1142.3770893386957</v>
      </c>
      <c r="AN25" s="57">
        <v>1106.5472689403477</v>
      </c>
      <c r="AO25" s="57">
        <v>1071.8856224795945</v>
      </c>
      <c r="AP25" s="57">
        <v>1038.35263533641</v>
      </c>
      <c r="AQ25" s="57">
        <v>1005.9101748255557</v>
      </c>
      <c r="AR25" s="57">
        <v>974.52144044746103</v>
      </c>
      <c r="AS25" s="57">
        <v>944.15091597410878</v>
      </c>
      <c r="AT25" s="57">
        <v>914.76432330088289</v>
      </c>
      <c r="AU25" s="57">
        <v>886.32857799796386</v>
      </c>
      <c r="AV25" s="57">
        <v>858.81174649740069</v>
      </c>
      <c r="AW25" s="57">
        <v>832.18300485443342</v>
      </c>
      <c r="AX25" s="57">
        <v>806.4125990239736</v>
      </c>
      <c r="AY25" s="57">
        <v>781.47180659541982</v>
      </c>
      <c r="AZ25" s="57">
        <v>757.33289993114045</v>
      </c>
      <c r="BA25" s="57">
        <v>733.96911065604934</v>
      </c>
      <c r="BB25" s="57">
        <v>711.35459544769526</v>
      </c>
      <c r="BC25" s="57">
        <v>689.46440307822058</v>
      </c>
      <c r="BD25" s="57">
        <v>668.27444266138707</v>
      </c>
    </row>
    <row r="26" spans="1:56">
      <c r="A26" s="3"/>
      <c r="B26" s="1" t="str">
        <f>CONCATENATE('Forecast Switchboard'!$H$4,E26,"Stock")</f>
        <v>RegionTransportation, EquipStock</v>
      </c>
      <c r="D26" s="3"/>
      <c r="E26" s="19" t="s">
        <v>161</v>
      </c>
      <c r="AA26" s="1">
        <v>1064.4422265209962</v>
      </c>
      <c r="AB26" s="57">
        <v>1060.7652266811501</v>
      </c>
      <c r="AC26" s="57">
        <v>1057.4698851045262</v>
      </c>
      <c r="AD26" s="57">
        <v>1054.543624543388</v>
      </c>
      <c r="AE26" s="57">
        <v>1051.9744453959024</v>
      </c>
      <c r="AF26" s="57">
        <v>1049.7509045557492</v>
      </c>
      <c r="AG26" s="57">
        <v>1047.8620952228659</v>
      </c>
      <c r="AH26" s="57">
        <v>1046.2976276396553</v>
      </c>
      <c r="AI26" s="57">
        <v>1045.0476107185702</v>
      </c>
      <c r="AJ26" s="57">
        <v>1058.3035341614459</v>
      </c>
      <c r="AK26" s="57">
        <v>1076.6667628215623</v>
      </c>
      <c r="AL26" s="57">
        <v>1098.0350726149293</v>
      </c>
      <c r="AM26" s="57">
        <v>1121.3672719254876</v>
      </c>
      <c r="AN26" s="57">
        <v>1146.153563831145</v>
      </c>
      <c r="AO26" s="57">
        <v>1172.150501733289</v>
      </c>
      <c r="AP26" s="57">
        <v>1199.2483594108337</v>
      </c>
      <c r="AQ26" s="57">
        <v>1227.404767400378</v>
      </c>
      <c r="AR26" s="57">
        <v>1256.6115123270588</v>
      </c>
      <c r="AS26" s="57">
        <v>1286.8779328266905</v>
      </c>
      <c r="AT26" s="57">
        <v>1318.2226215417572</v>
      </c>
      <c r="AU26" s="57">
        <v>1350.6692842652571</v>
      </c>
      <c r="AV26" s="57">
        <v>1384.244679939135</v>
      </c>
      <c r="AW26" s="57">
        <v>1418.977602449992</v>
      </c>
      <c r="AX26" s="57">
        <v>1454.8983842430932</v>
      </c>
      <c r="AY26" s="57">
        <v>1492.0386615455068</v>
      </c>
      <c r="AZ26" s="57">
        <v>1530.431270989727</v>
      </c>
      <c r="BA26" s="57">
        <v>1570.1102124874969</v>
      </c>
      <c r="BB26" s="57">
        <v>1611.1106457620235</v>
      </c>
      <c r="BC26" s="57">
        <v>1653.4689042409216</v>
      </c>
      <c r="BD26" s="57">
        <v>1697.2225181669867</v>
      </c>
    </row>
    <row r="27" spans="1:56">
      <c r="A27" s="3"/>
      <c r="B27" s="1" t="str">
        <f>CONCATENATE('Forecast Switchboard'!$H$4,E27,"Stock")</f>
        <v>RegionRefineryStock</v>
      </c>
      <c r="E27" s="19" t="s">
        <v>162</v>
      </c>
      <c r="AA27" s="1">
        <v>834.846272458219</v>
      </c>
      <c r="AB27" s="57">
        <v>820.37056112635446</v>
      </c>
      <c r="AC27" s="57">
        <v>806.47603263167878</v>
      </c>
      <c r="AD27" s="57">
        <v>793.13669888636127</v>
      </c>
      <c r="AE27" s="57">
        <v>780.32791888735437</v>
      </c>
      <c r="AF27" s="57">
        <v>768.02633316184335</v>
      </c>
      <c r="AG27" s="57">
        <v>756.20980157323606</v>
      </c>
      <c r="AH27" s="57">
        <v>744.85734432168306</v>
      </c>
      <c r="AI27" s="57">
        <v>733.94908598155564</v>
      </c>
      <c r="AJ27" s="57">
        <v>749.41562199552868</v>
      </c>
      <c r="AK27" s="57">
        <v>765.22818377294288</v>
      </c>
      <c r="AL27" s="57">
        <v>781.3947611399982</v>
      </c>
      <c r="AM27" s="57">
        <v>797.92353135944916</v>
      </c>
      <c r="AN27" s="57">
        <v>814.8228635626707</v>
      </c>
      <c r="AO27" s="57">
        <v>832.10132328695011</v>
      </c>
      <c r="AP27" s="57">
        <v>849.76767712050173</v>
      </c>
      <c r="AQ27" s="57">
        <v>867.83089745777204</v>
      </c>
      <c r="AR27" s="57">
        <v>886.30016736765776</v>
      </c>
      <c r="AS27" s="57">
        <v>905.18488557732178</v>
      </c>
      <c r="AT27" s="57">
        <v>924.49467157436095</v>
      </c>
      <c r="AU27" s="57">
        <v>944.23937083013925</v>
      </c>
      <c r="AV27" s="57">
        <v>964.4290601471705</v>
      </c>
      <c r="AW27" s="57">
        <v>985.07405313350262</v>
      </c>
      <c r="AX27" s="57">
        <v>1006.1849058071258</v>
      </c>
      <c r="AY27" s="57">
        <v>1027.7724223334981</v>
      </c>
      <c r="AZ27" s="57">
        <v>1049.8476608993565</v>
      </c>
      <c r="BA27" s="57">
        <v>1072.421939726059</v>
      </c>
      <c r="BB27" s="57">
        <v>1095.5068432257744</v>
      </c>
      <c r="BC27" s="57">
        <v>1119.1142283039237</v>
      </c>
      <c r="BD27" s="57">
        <v>1143.2562308113509</v>
      </c>
    </row>
    <row r="28" spans="1:56">
      <c r="A28" s="3"/>
      <c r="B28" s="1" t="str">
        <f>CONCATENATE('Forecast Switchboard'!$H$4,E28,"Stock")</f>
        <v>RegionCold StorageStock</v>
      </c>
      <c r="E28" s="19" t="s">
        <v>163</v>
      </c>
      <c r="AA28" s="1">
        <v>454.26761868288855</v>
      </c>
      <c r="AB28" s="57">
        <v>681.63861816275801</v>
      </c>
      <c r="AC28" s="57">
        <v>678.81460296406567</v>
      </c>
      <c r="AD28" s="57">
        <v>678.84041207076712</v>
      </c>
      <c r="AE28" s="57">
        <v>681.91312884798253</v>
      </c>
      <c r="AF28" s="57">
        <v>688.25901210421341</v>
      </c>
      <c r="AG28" s="57">
        <v>698.13679090194307</v>
      </c>
      <c r="AH28" s="57">
        <v>711.84137059010311</v>
      </c>
      <c r="AI28" s="57">
        <v>729.70800000000008</v>
      </c>
      <c r="AJ28" s="57">
        <v>744.82007601948339</v>
      </c>
      <c r="AK28" s="57">
        <v>760.26684943858231</v>
      </c>
      <c r="AL28" s="57">
        <v>776.05620214175406</v>
      </c>
      <c r="AM28" s="57">
        <v>792.19621159046847</v>
      </c>
      <c r="AN28" s="57">
        <v>808.69515588075546</v>
      </c>
      <c r="AO28" s="57">
        <v>825.56151893558535</v>
      </c>
      <c r="AP28" s="57">
        <v>842.80399583575695</v>
      </c>
      <c r="AQ28" s="57">
        <v>860.43149829306708</v>
      </c>
      <c r="AR28" s="57">
        <v>878.45316026963599</v>
      </c>
      <c r="AS28" s="57">
        <v>896.87834374738043</v>
      </c>
      <c r="AT28" s="57">
        <v>915.71664465172375</v>
      </c>
      <c r="AU28" s="57">
        <v>934.97789893375375</v>
      </c>
      <c r="AV28" s="57">
        <v>954.6721888151551</v>
      </c>
      <c r="AW28" s="57">
        <v>974.80984920035939</v>
      </c>
      <c r="AX28" s="57">
        <v>995.40147426047997</v>
      </c>
      <c r="AY28" s="57">
        <v>1016.4579241937281</v>
      </c>
      <c r="AZ28" s="57">
        <v>1037.9903321671334</v>
      </c>
      <c r="BA28" s="57">
        <v>1060.0101114445256</v>
      </c>
      <c r="BB28" s="57">
        <v>1082.5289627058755</v>
      </c>
      <c r="BC28" s="57">
        <v>1105.5588815632291</v>
      </c>
      <c r="BD28" s="57">
        <v>1129.1121662786165</v>
      </c>
    </row>
    <row r="29" spans="1:56">
      <c r="A29" s="3"/>
      <c r="B29" s="1" t="str">
        <f>CONCATENATE('Forecast Switchboard'!$H$4,E29,"Stock")</f>
        <v>RegionFruit StorageStock</v>
      </c>
      <c r="E29" s="19" t="s">
        <v>164</v>
      </c>
      <c r="AA29" s="1">
        <v>351.0279236163106</v>
      </c>
      <c r="AB29" s="57">
        <v>1760.5128539559303</v>
      </c>
      <c r="AC29" s="57">
        <v>1728.0959536535725</v>
      </c>
      <c r="AD29" s="57">
        <v>1696.2958043939682</v>
      </c>
      <c r="AE29" s="57">
        <v>1665.1005719498482</v>
      </c>
      <c r="AF29" s="57">
        <v>1634.498649682648</v>
      </c>
      <c r="AG29" s="57">
        <v>1604.4786541626968</v>
      </c>
      <c r="AH29" s="57">
        <v>1575.0294208737153</v>
      </c>
      <c r="AI29" s="57">
        <v>1546.1399999999999</v>
      </c>
      <c r="AJ29" s="57">
        <v>1602.4624018369286</v>
      </c>
      <c r="AK29" s="57">
        <v>1661.0268711577528</v>
      </c>
      <c r="AL29" s="57">
        <v>1721.9365513000373</v>
      </c>
      <c r="AM29" s="57">
        <v>1785.3002617974537</v>
      </c>
      <c r="AN29" s="57">
        <v>1851.2328648546179</v>
      </c>
      <c r="AO29" s="57">
        <v>1919.8556581123303</v>
      </c>
      <c r="AP29" s="57">
        <v>1991.2967956982475</v>
      </c>
      <c r="AQ29" s="57">
        <v>2065.6917397134598</v>
      </c>
      <c r="AR29" s="57">
        <v>2143.1837444731686</v>
      </c>
      <c r="AS29" s="57">
        <v>2223.9243760005988</v>
      </c>
      <c r="AT29" s="57">
        <v>2308.0740694684932</v>
      </c>
      <c r="AU29" s="57">
        <v>2395.8027274931774</v>
      </c>
      <c r="AV29" s="57">
        <v>2487.290362413426</v>
      </c>
      <c r="AW29" s="57">
        <v>2582.7277859315755</v>
      </c>
      <c r="AX29" s="57">
        <v>2682.3173497589064</v>
      </c>
      <c r="AY29" s="57">
        <v>2786.2737411928069</v>
      </c>
      <c r="AZ29" s="57">
        <v>2894.8248378612784</v>
      </c>
      <c r="BA29" s="57">
        <v>3008.21262620276</v>
      </c>
      <c r="BB29" s="57">
        <v>3126.6941886079612</v>
      </c>
      <c r="BC29" s="57">
        <v>3250.5427645374466</v>
      </c>
      <c r="BD29" s="57">
        <v>3380.0488913464646</v>
      </c>
    </row>
    <row r="30" spans="1:56">
      <c r="A30" s="3"/>
      <c r="B30" s="1" t="str">
        <f>CONCATENATE('Forecast Switchboard'!$H$4,E30,"Stock")</f>
        <v>RegionChemicalStock</v>
      </c>
      <c r="E30" s="19" t="s">
        <v>165</v>
      </c>
      <c r="AA30" s="1">
        <v>2814.7928689667669</v>
      </c>
      <c r="AB30" s="57">
        <v>2691.6904331208793</v>
      </c>
      <c r="AC30" s="57">
        <v>2612.3624185169983</v>
      </c>
      <c r="AD30" s="57">
        <v>2527.6284138583146</v>
      </c>
      <c r="AE30" s="57">
        <v>2441.7973067022031</v>
      </c>
      <c r="AF30" s="57">
        <v>2372.7191580555036</v>
      </c>
      <c r="AG30" s="57">
        <v>2306.0073348473006</v>
      </c>
      <c r="AH30" s="57">
        <v>2247.9741951346882</v>
      </c>
      <c r="AI30" s="57">
        <v>2184.545297647438</v>
      </c>
      <c r="AJ30" s="57">
        <v>2246.2029537841922</v>
      </c>
      <c r="AK30" s="57">
        <v>2313.5691860381849</v>
      </c>
      <c r="AL30" s="57">
        <v>2381.2548571292859</v>
      </c>
      <c r="AM30" s="57">
        <v>2450.6208230832663</v>
      </c>
      <c r="AN30" s="57">
        <v>2522.9211058695414</v>
      </c>
      <c r="AO30" s="57">
        <v>2599.2435735916865</v>
      </c>
      <c r="AP30" s="57">
        <v>2679.5483548584343</v>
      </c>
      <c r="AQ30" s="57">
        <v>2765.6163507857527</v>
      </c>
      <c r="AR30" s="57">
        <v>2857.2605009938256</v>
      </c>
      <c r="AS30" s="57">
        <v>2954.0111713352512</v>
      </c>
      <c r="AT30" s="57">
        <v>3057.0422254285559</v>
      </c>
      <c r="AU30" s="57">
        <v>3167.1269688611228</v>
      </c>
      <c r="AV30" s="57">
        <v>3282.6543220971407</v>
      </c>
      <c r="AW30" s="57">
        <v>3404.3222220260527</v>
      </c>
      <c r="AX30" s="57">
        <v>3535.0789014552142</v>
      </c>
      <c r="AY30" s="57">
        <v>3673.2667986299771</v>
      </c>
      <c r="AZ30" s="57">
        <v>3819.8427148505148</v>
      </c>
      <c r="BA30" s="57">
        <v>3974.4694892549323</v>
      </c>
      <c r="BB30" s="57">
        <v>4137.3826123403705</v>
      </c>
      <c r="BC30" s="57">
        <v>4311.3171070297012</v>
      </c>
      <c r="BD30" s="57">
        <v>4496.5769164393305</v>
      </c>
    </row>
    <row r="31" spans="1:56">
      <c r="A31" s="3"/>
      <c r="B31" s="1" t="str">
        <f>CONCATENATE('Forecast Switchboard'!$H$4,E31,"Stock")</f>
        <v>RegionMisc ManfStock</v>
      </c>
      <c r="E31" s="19" t="s">
        <v>166</v>
      </c>
      <c r="AA31" s="1">
        <v>4389.5996923742186</v>
      </c>
      <c r="AB31" s="57">
        <v>4764.2484161520351</v>
      </c>
      <c r="AC31" s="57">
        <v>4627.3747238014439</v>
      </c>
      <c r="AD31" s="57">
        <v>4257.1927344720971</v>
      </c>
      <c r="AE31" s="57">
        <v>4120.5066299211767</v>
      </c>
      <c r="AF31" s="57">
        <v>4106.9923057276992</v>
      </c>
      <c r="AG31" s="57">
        <v>4067.7293351340354</v>
      </c>
      <c r="AH31" s="57">
        <v>3989.4872610772277</v>
      </c>
      <c r="AI31" s="57">
        <v>3940.9757349026654</v>
      </c>
      <c r="AJ31" s="57">
        <v>3982.5084051584813</v>
      </c>
      <c r="AK31" s="57">
        <v>4029.7558279101399</v>
      </c>
      <c r="AL31" s="57">
        <v>4061.1910818360939</v>
      </c>
      <c r="AM31" s="57">
        <v>4058.4654273795722</v>
      </c>
      <c r="AN31" s="57">
        <v>4113.7583987330581</v>
      </c>
      <c r="AO31" s="57">
        <v>4130.3622345522963</v>
      </c>
      <c r="AP31" s="57">
        <v>4198.8642466957572</v>
      </c>
      <c r="AQ31" s="57">
        <v>4288.306491397725</v>
      </c>
      <c r="AR31" s="57">
        <v>4367.7996888494363</v>
      </c>
      <c r="AS31" s="57">
        <v>4426.1853462245726</v>
      </c>
      <c r="AT31" s="57">
        <v>4505.1090976811183</v>
      </c>
      <c r="AU31" s="57">
        <v>4555.4729287637538</v>
      </c>
      <c r="AV31" s="57">
        <v>4601.8853096609728</v>
      </c>
      <c r="AW31" s="57">
        <v>4622.5247614175132</v>
      </c>
      <c r="AX31" s="57">
        <v>4646.0108756316795</v>
      </c>
      <c r="AY31" s="57">
        <v>4677.8520706630579</v>
      </c>
      <c r="AZ31" s="57">
        <v>4700.3098199950737</v>
      </c>
      <c r="BA31" s="57">
        <v>4713.6660942004319</v>
      </c>
      <c r="BB31" s="57">
        <v>4708.4749062275614</v>
      </c>
      <c r="BC31" s="57">
        <v>4718.6237419429335</v>
      </c>
      <c r="BD31" s="57">
        <v>4717.7861333754263</v>
      </c>
    </row>
    <row r="32" spans="1:56">
      <c r="A32" s="3"/>
      <c r="B32" s="22"/>
      <c r="E32" s="19" t="s">
        <v>5474</v>
      </c>
      <c r="AA32" s="337">
        <f>SUM(AA13:AA31)</f>
        <v>32580.11639489208</v>
      </c>
      <c r="AB32" s="337">
        <f t="shared" ref="AB32:BD32" si="0">SUM(AB13:AB31)</f>
        <v>33549.588063274503</v>
      </c>
      <c r="AC32" s="337">
        <f t="shared" si="0"/>
        <v>32933.751855832917</v>
      </c>
      <c r="AD32" s="337">
        <f t="shared" si="0"/>
        <v>32108.208723514883</v>
      </c>
      <c r="AE32" s="337">
        <f t="shared" si="0"/>
        <v>31579.03318274234</v>
      </c>
      <c r="AF32" s="337">
        <f t="shared" si="0"/>
        <v>31189.225166534015</v>
      </c>
      <c r="AG32" s="337">
        <f t="shared" si="0"/>
        <v>30836.865800959193</v>
      </c>
      <c r="AH32" s="337">
        <f t="shared" si="0"/>
        <v>30533.022258436016</v>
      </c>
      <c r="AI32" s="337">
        <f t="shared" si="0"/>
        <v>30261.557929600604</v>
      </c>
      <c r="AJ32" s="337">
        <f t="shared" si="0"/>
        <v>30507.48680798733</v>
      </c>
      <c r="AK32" s="337">
        <f t="shared" si="0"/>
        <v>30780.75728595964</v>
      </c>
      <c r="AL32" s="337">
        <f t="shared" si="0"/>
        <v>31053.813889545439</v>
      </c>
      <c r="AM32" s="337">
        <f t="shared" si="0"/>
        <v>31302.006856885877</v>
      </c>
      <c r="AN32" s="337">
        <f t="shared" si="0"/>
        <v>31620.072200830375</v>
      </c>
      <c r="AO32" s="337">
        <f t="shared" si="0"/>
        <v>31920.769669838759</v>
      </c>
      <c r="AP32" s="337">
        <f t="shared" si="0"/>
        <v>32288.309692735573</v>
      </c>
      <c r="AQ32" s="337">
        <f t="shared" si="0"/>
        <v>32697.861096443117</v>
      </c>
      <c r="AR32" s="337">
        <f t="shared" si="0"/>
        <v>33113.588480927749</v>
      </c>
      <c r="AS32" s="337">
        <f t="shared" si="0"/>
        <v>33528.699326685077</v>
      </c>
      <c r="AT32" s="337">
        <f t="shared" si="0"/>
        <v>33984.392955333722</v>
      </c>
      <c r="AU32" s="337">
        <f t="shared" si="0"/>
        <v>34432.0617277364</v>
      </c>
      <c r="AV32" s="337">
        <f t="shared" si="0"/>
        <v>34898.555155477952</v>
      </c>
      <c r="AW32" s="337">
        <f t="shared" si="0"/>
        <v>35361.201133697614</v>
      </c>
      <c r="AX32" s="337">
        <f t="shared" si="0"/>
        <v>35851.945180979827</v>
      </c>
      <c r="AY32" s="337">
        <f t="shared" si="0"/>
        <v>36375.002680743884</v>
      </c>
      <c r="AZ32" s="337">
        <f t="shared" si="0"/>
        <v>36910.602245854199</v>
      </c>
      <c r="BA32" s="337">
        <f t="shared" si="0"/>
        <v>37463.85706644944</v>
      </c>
      <c r="BB32" s="337">
        <f t="shared" si="0"/>
        <v>38024.38672724802</v>
      </c>
      <c r="BC32" s="337">
        <f t="shared" si="0"/>
        <v>38631.069915876666</v>
      </c>
      <c r="BD32" s="337">
        <f t="shared" si="0"/>
        <v>39258.539535383177</v>
      </c>
    </row>
    <row r="33" spans="1:56">
      <c r="A33" s="3"/>
      <c r="B33" s="23"/>
      <c r="E33" s="19" t="s">
        <v>167</v>
      </c>
    </row>
    <row r="34" spans="1:56" s="341" customFormat="1">
      <c r="A34" s="339"/>
      <c r="B34" s="340" t="s">
        <v>5699</v>
      </c>
      <c r="E34" s="342" t="s">
        <v>148</v>
      </c>
      <c r="R34" s="341">
        <v>2241.6830724899996</v>
      </c>
      <c r="S34" s="341">
        <v>2163.8976968000002</v>
      </c>
      <c r="T34" s="341">
        <v>2301.1241944899998</v>
      </c>
      <c r="U34" s="341">
        <v>2076.5717068700001</v>
      </c>
      <c r="V34" s="341">
        <v>1996.0602896399998</v>
      </c>
      <c r="W34" s="341">
        <v>2250.2497511900001</v>
      </c>
      <c r="X34" s="341">
        <v>2163.1746260100003</v>
      </c>
      <c r="Y34" s="341">
        <v>2140.9822397200001</v>
      </c>
      <c r="Z34" s="341">
        <v>2292.7090752799995</v>
      </c>
      <c r="AA34" s="341">
        <v>2500.0165227299999</v>
      </c>
      <c r="AB34" s="341">
        <v>2481.8948666900001</v>
      </c>
      <c r="AC34" s="341">
        <v>2045.6792533299999</v>
      </c>
      <c r="AD34" s="341">
        <v>2094.8695493</v>
      </c>
      <c r="AE34" s="341">
        <v>1953.9369025999999</v>
      </c>
      <c r="AF34" s="341">
        <v>1908.8428909000002</v>
      </c>
      <c r="AG34" s="341">
        <v>1765.1950047999999</v>
      </c>
      <c r="AH34" s="341">
        <v>1682.9140683000001</v>
      </c>
      <c r="AI34" s="341">
        <v>1683.4292362000001</v>
      </c>
      <c r="AJ34" s="341">
        <v>1700.2928523</v>
      </c>
      <c r="AK34" s="341">
        <v>1736.4684835999999</v>
      </c>
      <c r="AL34" s="341">
        <v>1787.0283149000002</v>
      </c>
      <c r="AM34" s="341">
        <v>1832.8948889999999</v>
      </c>
      <c r="AN34" s="341">
        <v>1878.9008890999999</v>
      </c>
      <c r="AO34" s="341">
        <v>1944.2336184999999</v>
      </c>
      <c r="AP34" s="341">
        <v>2007.1819467999999</v>
      </c>
      <c r="AQ34" s="341">
        <v>2083.4236014000003</v>
      </c>
      <c r="AR34" s="341">
        <v>2144.9665003</v>
      </c>
      <c r="AS34" s="341">
        <v>2209.2497958000004</v>
      </c>
      <c r="AT34" s="341">
        <v>2303.0513920999997</v>
      </c>
      <c r="AU34" s="341">
        <v>2417.8719323</v>
      </c>
      <c r="AV34" s="341">
        <v>2528.9710751999996</v>
      </c>
      <c r="AW34" s="341">
        <v>2648.9585124999999</v>
      </c>
      <c r="AX34" s="341">
        <v>2779.5798435000002</v>
      </c>
      <c r="AY34" s="341">
        <v>2901.7238983000002</v>
      </c>
      <c r="AZ34" s="341">
        <v>3040.1043864000003</v>
      </c>
      <c r="BA34" s="341">
        <v>3188.6192943000001</v>
      </c>
      <c r="BB34" s="341">
        <v>3340.2726381999996</v>
      </c>
      <c r="BC34" s="341">
        <v>3488.6077399999999</v>
      </c>
      <c r="BD34" s="343">
        <v>3652.0958930000002</v>
      </c>
    </row>
    <row r="35" spans="1:56">
      <c r="A35" s="24"/>
      <c r="B35" s="23"/>
      <c r="E35" s="19" t="s">
        <v>149</v>
      </c>
      <c r="R35" s="8">
        <v>256.05469590000001</v>
      </c>
      <c r="S35" s="8">
        <v>253.2667701</v>
      </c>
      <c r="T35" s="8">
        <v>300.73964699999999</v>
      </c>
      <c r="U35" s="8">
        <v>328.24825880000003</v>
      </c>
      <c r="V35" s="8">
        <v>306.030933</v>
      </c>
      <c r="W35" s="8">
        <v>712.26009299999998</v>
      </c>
      <c r="X35" s="8">
        <v>203.55615209999999</v>
      </c>
      <c r="Y35" s="8">
        <v>366.60731587999999</v>
      </c>
      <c r="Z35" s="8">
        <v>507.35561760000002</v>
      </c>
      <c r="AA35" s="8">
        <v>485.31207719999998</v>
      </c>
      <c r="AB35" s="8">
        <v>378.14491860999999</v>
      </c>
      <c r="AC35" s="8">
        <v>411.35808100000003</v>
      </c>
      <c r="AD35" s="8">
        <v>0.71504779399999996</v>
      </c>
      <c r="AE35" s="8">
        <v>11.82402203</v>
      </c>
      <c r="AF35" s="8">
        <v>12.34315979</v>
      </c>
      <c r="AG35" s="8">
        <v>12.223532890000001</v>
      </c>
      <c r="AH35" s="8">
        <v>12.797067009999999</v>
      </c>
      <c r="AI35" s="8">
        <v>12.409435199999999</v>
      </c>
      <c r="AJ35" s="8">
        <v>12.68302789</v>
      </c>
      <c r="AK35" s="8">
        <v>13.682391050000001</v>
      </c>
      <c r="AL35" s="8">
        <v>13.909744570000001</v>
      </c>
      <c r="AM35" s="8">
        <v>13.499983519999999</v>
      </c>
      <c r="AN35" s="8">
        <v>15.165096350000001</v>
      </c>
      <c r="AO35" s="8">
        <v>15.76890365</v>
      </c>
      <c r="AP35" s="8">
        <v>15.178817519999999</v>
      </c>
      <c r="AQ35" s="8">
        <v>16.09971715</v>
      </c>
      <c r="AR35" s="8">
        <v>16.73931043</v>
      </c>
      <c r="AS35" s="8">
        <v>18.830675509999999</v>
      </c>
      <c r="AT35" s="8">
        <v>19.354159510000002</v>
      </c>
      <c r="AU35" s="8">
        <v>20.39617797</v>
      </c>
      <c r="AV35" s="8">
        <v>22.178533030000001</v>
      </c>
      <c r="AW35" s="8">
        <v>24.098947199999998</v>
      </c>
      <c r="AX35" s="8">
        <v>25.386911899999998</v>
      </c>
      <c r="AY35" s="8">
        <v>26.287151999999999</v>
      </c>
      <c r="AZ35" s="8">
        <v>29.998300299999997</v>
      </c>
      <c r="BA35" s="8">
        <v>32.337135100000005</v>
      </c>
      <c r="BB35" s="8">
        <v>33.513181199999998</v>
      </c>
      <c r="BC35" s="8">
        <v>36.126779799999994</v>
      </c>
      <c r="BD35" s="57">
        <v>38.046175400000003</v>
      </c>
    </row>
    <row r="36" spans="1:56">
      <c r="A36" s="24"/>
      <c r="B36" s="23"/>
      <c r="E36" s="19" t="s">
        <v>150</v>
      </c>
      <c r="R36" s="8">
        <v>8899.5570035499986</v>
      </c>
      <c r="S36" s="8">
        <v>8817.6527938600011</v>
      </c>
      <c r="T36" s="8">
        <v>9245.813338269998</v>
      </c>
      <c r="U36" s="8">
        <v>9011.5451928240018</v>
      </c>
      <c r="V36" s="8">
        <v>9024.3629158299973</v>
      </c>
      <c r="W36" s="8">
        <v>8728.339281479999</v>
      </c>
      <c r="X36" s="8">
        <v>9126.2937245939993</v>
      </c>
      <c r="Y36" s="8">
        <v>8944.5317642250011</v>
      </c>
      <c r="Z36" s="8">
        <v>8800.5436373460016</v>
      </c>
      <c r="AA36" s="8">
        <v>8714.2793057930012</v>
      </c>
      <c r="AB36" s="8">
        <v>8450.0425825519997</v>
      </c>
      <c r="AC36" s="8">
        <v>8358.6997653549988</v>
      </c>
      <c r="AD36" s="8">
        <v>8113.2350019459991</v>
      </c>
      <c r="AE36" s="8">
        <v>7787.2052215100011</v>
      </c>
      <c r="AF36" s="8">
        <v>7607.0970030879989</v>
      </c>
      <c r="AG36" s="8">
        <v>7108.0133599460014</v>
      </c>
      <c r="AH36" s="8">
        <v>6889.5711054989988</v>
      </c>
      <c r="AI36" s="8">
        <v>6937.9649028049989</v>
      </c>
      <c r="AJ36" s="8">
        <v>7062.4748093580001</v>
      </c>
      <c r="AK36" s="8">
        <v>7207.5361870400002</v>
      </c>
      <c r="AL36" s="8">
        <v>7400.9033407800007</v>
      </c>
      <c r="AM36" s="8">
        <v>7589.6186308000006</v>
      </c>
      <c r="AN36" s="8">
        <v>7803.9015774500003</v>
      </c>
      <c r="AO36" s="8">
        <v>8005.6459230800001</v>
      </c>
      <c r="AP36" s="8">
        <v>8231.9035890599989</v>
      </c>
      <c r="AQ36" s="8">
        <v>8457.716810079999</v>
      </c>
      <c r="AR36" s="8">
        <v>8645.0274511500011</v>
      </c>
      <c r="AS36" s="8">
        <v>8826.9708325700012</v>
      </c>
      <c r="AT36" s="8">
        <v>9101.6337966099982</v>
      </c>
      <c r="AU36" s="8">
        <v>9431.3290635100002</v>
      </c>
      <c r="AV36" s="8">
        <v>9776.9840726199982</v>
      </c>
      <c r="AW36" s="8">
        <v>10140.116601549998</v>
      </c>
      <c r="AX36" s="8">
        <v>10510.51512525</v>
      </c>
      <c r="AY36" s="8">
        <v>10875.22906043</v>
      </c>
      <c r="AZ36" s="8">
        <v>11265.386440329999</v>
      </c>
      <c r="BA36" s="8">
        <v>11679.243053330001</v>
      </c>
      <c r="BB36" s="8">
        <v>12121.141819709999</v>
      </c>
      <c r="BC36" s="8">
        <v>12576.240649709998</v>
      </c>
      <c r="BD36" s="57">
        <v>13039.505158510001</v>
      </c>
    </row>
    <row r="37" spans="1:56">
      <c r="A37" s="24"/>
      <c r="B37" s="23"/>
      <c r="E37" s="19" t="s">
        <v>151</v>
      </c>
      <c r="R37" s="8">
        <v>7661.6714371359994</v>
      </c>
      <c r="S37" s="8">
        <v>7776.286964425999</v>
      </c>
      <c r="T37" s="8">
        <v>7610.5201791749996</v>
      </c>
      <c r="U37" s="8">
        <v>7263.6624161199998</v>
      </c>
      <c r="V37" s="8">
        <v>7044.5252494289998</v>
      </c>
      <c r="W37" s="8">
        <v>6466.0726085319993</v>
      </c>
      <c r="X37" s="8">
        <v>6855.5085877819974</v>
      </c>
      <c r="Y37" s="8">
        <v>6963.2062946820006</v>
      </c>
      <c r="Z37" s="8">
        <v>7246.9256291289994</v>
      </c>
      <c r="AA37" s="8">
        <v>6912.3675650869991</v>
      </c>
      <c r="AB37" s="8">
        <v>7691.2867780759989</v>
      </c>
      <c r="AC37" s="8">
        <v>7979.0961733929998</v>
      </c>
      <c r="AD37" s="8">
        <v>6385.7180026869992</v>
      </c>
      <c r="AE37" s="8">
        <v>7075.2106742209999</v>
      </c>
      <c r="AF37" s="8">
        <v>7881.9013096649978</v>
      </c>
      <c r="AG37" s="8">
        <v>8019.2720666919995</v>
      </c>
      <c r="AH37" s="8">
        <v>8039.1847593889997</v>
      </c>
      <c r="AI37" s="8">
        <v>8437.9872393850001</v>
      </c>
      <c r="AJ37" s="8">
        <v>8877.8343807010006</v>
      </c>
      <c r="AK37" s="8">
        <v>9343.7130115389973</v>
      </c>
      <c r="AL37" s="8">
        <v>9746.0510677700004</v>
      </c>
      <c r="AM37" s="8">
        <v>10032.164634490002</v>
      </c>
      <c r="AN37" s="8">
        <v>10374.168871760003</v>
      </c>
      <c r="AO37" s="8">
        <v>10731.881115829998</v>
      </c>
      <c r="AP37" s="8">
        <v>10845.024171489998</v>
      </c>
      <c r="AQ37" s="8">
        <v>10873.05303818</v>
      </c>
      <c r="AR37" s="8">
        <v>10884.854975030001</v>
      </c>
      <c r="AS37" s="8">
        <v>10905.555313490002</v>
      </c>
      <c r="AT37" s="8">
        <v>10774.211408339999</v>
      </c>
      <c r="AU37" s="8">
        <v>10533.801179829999</v>
      </c>
      <c r="AV37" s="8">
        <v>10159.126574430002</v>
      </c>
      <c r="AW37" s="8">
        <v>9699.3663933690023</v>
      </c>
      <c r="AX37" s="8">
        <v>9141.6967067519981</v>
      </c>
      <c r="AY37" s="8">
        <v>8544.1620771690013</v>
      </c>
      <c r="AZ37" s="8">
        <v>7861.9910669139999</v>
      </c>
      <c r="BA37" s="8">
        <v>7167.0365420669987</v>
      </c>
      <c r="BB37" s="8">
        <v>6479.6580209920012</v>
      </c>
      <c r="BC37" s="8">
        <v>5804.620964228001</v>
      </c>
      <c r="BD37" s="57">
        <v>5119.9654643659997</v>
      </c>
    </row>
    <row r="38" spans="1:56">
      <c r="A38" s="24"/>
      <c r="B38" s="23"/>
      <c r="E38" s="19" t="s">
        <v>152</v>
      </c>
      <c r="R38" s="8">
        <v>4086.4875090620003</v>
      </c>
      <c r="S38" s="8">
        <v>4240.3955410879998</v>
      </c>
      <c r="T38" s="8">
        <v>4356.9694699659995</v>
      </c>
      <c r="U38" s="8">
        <v>4400.4775716160002</v>
      </c>
      <c r="V38" s="8">
        <v>4080.6638443390002</v>
      </c>
      <c r="W38" s="8">
        <v>3924.871003623</v>
      </c>
      <c r="X38" s="8">
        <v>4080.422248201</v>
      </c>
      <c r="Y38" s="8">
        <v>4088.9620284799998</v>
      </c>
      <c r="Z38" s="8">
        <v>4163.5420287199995</v>
      </c>
      <c r="AA38" s="8">
        <v>4512.5430191099995</v>
      </c>
      <c r="AB38" s="8">
        <v>4114.052655085</v>
      </c>
      <c r="AC38" s="8">
        <v>4448.8855489999996</v>
      </c>
      <c r="AD38" s="8">
        <v>4409.0903840000001</v>
      </c>
      <c r="AE38" s="8">
        <v>4408.891697</v>
      </c>
      <c r="AF38" s="8">
        <v>4437.7664960000002</v>
      </c>
      <c r="AG38" s="8">
        <v>4643.9637430000002</v>
      </c>
      <c r="AH38" s="8">
        <v>4729.0829739999999</v>
      </c>
      <c r="AI38" s="8">
        <v>4679.8336239999999</v>
      </c>
      <c r="AJ38" s="8">
        <v>4691.7461389999999</v>
      </c>
      <c r="AK38" s="8">
        <v>4683.5120109999998</v>
      </c>
      <c r="AL38" s="8">
        <v>4712.1625089999998</v>
      </c>
      <c r="AM38" s="8">
        <v>4719.0347940000001</v>
      </c>
      <c r="AN38" s="8">
        <v>4733.6884550000004</v>
      </c>
      <c r="AO38" s="8">
        <v>4783.2658929999998</v>
      </c>
      <c r="AP38" s="8">
        <v>4840.6410969999997</v>
      </c>
      <c r="AQ38" s="8">
        <v>4913.1423180000002</v>
      </c>
      <c r="AR38" s="8">
        <v>4995.5762759999998</v>
      </c>
      <c r="AS38" s="8">
        <v>5104.615632</v>
      </c>
      <c r="AT38" s="8">
        <v>5228.382517</v>
      </c>
      <c r="AU38" s="8">
        <v>5385.8844049999998</v>
      </c>
      <c r="AV38" s="8">
        <v>5528.7544390000003</v>
      </c>
      <c r="AW38" s="8">
        <v>5695.1888120000003</v>
      </c>
      <c r="AX38" s="8">
        <v>5854.7400349999998</v>
      </c>
      <c r="AY38" s="8">
        <v>6026.6222669999997</v>
      </c>
      <c r="AZ38" s="8">
        <v>6196.9762419999997</v>
      </c>
      <c r="BA38" s="8">
        <v>6364.0687040000003</v>
      </c>
      <c r="BB38" s="8">
        <v>6558.8915429999997</v>
      </c>
      <c r="BC38" s="8">
        <v>6766.6401329999999</v>
      </c>
      <c r="BD38" s="57">
        <v>6964.6390920000003</v>
      </c>
    </row>
    <row r="39" spans="1:56">
      <c r="A39" s="24"/>
      <c r="B39" s="23"/>
      <c r="E39" s="19" t="s">
        <v>153</v>
      </c>
      <c r="R39" s="8">
        <v>26505.950918524995</v>
      </c>
      <c r="S39" s="8">
        <v>27057.599951766999</v>
      </c>
      <c r="T39" s="8">
        <v>27768.108498663994</v>
      </c>
      <c r="U39" s="8">
        <v>28144.485808357993</v>
      </c>
      <c r="V39" s="8">
        <v>26713.211992282002</v>
      </c>
      <c r="W39" s="8">
        <v>26647.198376786</v>
      </c>
      <c r="X39" s="8">
        <v>26558.064847981997</v>
      </c>
      <c r="Y39" s="8">
        <v>26862.425029590002</v>
      </c>
      <c r="Z39" s="8">
        <v>28236.490102593994</v>
      </c>
      <c r="AA39" s="8">
        <v>29004.628378201</v>
      </c>
      <c r="AB39" s="8">
        <v>30663.798993526001</v>
      </c>
      <c r="AC39" s="8">
        <v>30112.770027643008</v>
      </c>
      <c r="AD39" s="8">
        <v>29742.328145847001</v>
      </c>
      <c r="AE39" s="8">
        <v>30186.76773027801</v>
      </c>
      <c r="AF39" s="8">
        <v>32177.582678584</v>
      </c>
      <c r="AG39" s="8">
        <v>33179.330359503998</v>
      </c>
      <c r="AH39" s="8">
        <v>34507.462933757</v>
      </c>
      <c r="AI39" s="8">
        <v>35024.009099748</v>
      </c>
      <c r="AJ39" s="8">
        <v>35823.793152530001</v>
      </c>
      <c r="AK39" s="8">
        <v>36638.607778056001</v>
      </c>
      <c r="AL39" s="8">
        <v>37552.281812838999</v>
      </c>
      <c r="AM39" s="8">
        <v>38401.445770455997</v>
      </c>
      <c r="AN39" s="8">
        <v>39255.603930939986</v>
      </c>
      <c r="AO39" s="8">
        <v>40169.616138877987</v>
      </c>
      <c r="AP39" s="8">
        <v>41013.786896199999</v>
      </c>
      <c r="AQ39" s="8">
        <v>42027.637438420003</v>
      </c>
      <c r="AR39" s="8">
        <v>43045.685166839998</v>
      </c>
      <c r="AS39" s="8">
        <v>44194.09752814001</v>
      </c>
      <c r="AT39" s="8">
        <v>45574.310410930011</v>
      </c>
      <c r="AU39" s="8">
        <v>47094.066759089998</v>
      </c>
      <c r="AV39" s="8">
        <v>48633.483320840001</v>
      </c>
      <c r="AW39" s="8">
        <v>50278.860725940001</v>
      </c>
      <c r="AX39" s="8">
        <v>51999.953497570001</v>
      </c>
      <c r="AY39" s="8">
        <v>53745.962938919991</v>
      </c>
      <c r="AZ39" s="8">
        <v>55498.739483579993</v>
      </c>
      <c r="BA39" s="8">
        <v>57265.927145020003</v>
      </c>
      <c r="BB39" s="8">
        <v>59109.392636490011</v>
      </c>
      <c r="BC39" s="8">
        <v>61014.209443710002</v>
      </c>
      <c r="BD39" s="57">
        <v>62863.336885620003</v>
      </c>
    </row>
    <row r="40" spans="1:56">
      <c r="A40" s="24"/>
      <c r="B40" s="25"/>
      <c r="E40" s="19" t="s">
        <v>168</v>
      </c>
      <c r="R40" s="8">
        <v>3879.7012499000002</v>
      </c>
      <c r="S40" s="8">
        <v>3811.8713759000002</v>
      </c>
      <c r="T40" s="8">
        <v>3687.7944449499996</v>
      </c>
      <c r="U40" s="8">
        <v>4052.86802012</v>
      </c>
      <c r="V40" s="8">
        <v>3732.9431664399999</v>
      </c>
      <c r="W40" s="8">
        <v>3838.0874855900001</v>
      </c>
      <c r="X40" s="8">
        <v>3896.3264584699996</v>
      </c>
      <c r="Y40" s="8">
        <v>4023.3897939200001</v>
      </c>
      <c r="Z40" s="8">
        <v>4441.6666339499998</v>
      </c>
      <c r="AA40" s="8">
        <v>4460.4758901999994</v>
      </c>
      <c r="AB40" s="8">
        <v>4050.5395106700003</v>
      </c>
      <c r="AC40" s="8">
        <v>3608.3347951999999</v>
      </c>
      <c r="AD40" s="8">
        <v>2971.5261042699999</v>
      </c>
      <c r="AE40" s="8">
        <v>3218.6991336999999</v>
      </c>
      <c r="AF40" s="8">
        <v>3390.5182371999999</v>
      </c>
      <c r="AG40" s="8">
        <v>3410.1746277000002</v>
      </c>
      <c r="AH40" s="8">
        <v>3789.7648945000001</v>
      </c>
      <c r="AI40" s="8">
        <v>4509.0357918</v>
      </c>
      <c r="AJ40" s="8">
        <v>5290.2521468000004</v>
      </c>
      <c r="AK40" s="8">
        <v>5585.8850966999998</v>
      </c>
      <c r="AL40" s="8">
        <v>5577.9594958999996</v>
      </c>
      <c r="AM40" s="8">
        <v>5573.9514829</v>
      </c>
      <c r="AN40" s="8">
        <v>5575.5854893999995</v>
      </c>
      <c r="AO40" s="8">
        <v>5567.7633002999992</v>
      </c>
      <c r="AP40" s="8">
        <v>5607.3304812000006</v>
      </c>
      <c r="AQ40" s="8">
        <v>5537.4864160999996</v>
      </c>
      <c r="AR40" s="8">
        <v>5526.3925958</v>
      </c>
      <c r="AS40" s="8">
        <v>5619.0615984000005</v>
      </c>
      <c r="AT40" s="8">
        <v>5691.4392761999998</v>
      </c>
      <c r="AU40" s="8">
        <v>5684.8202026000008</v>
      </c>
      <c r="AV40" s="8">
        <v>5526.3081763999999</v>
      </c>
      <c r="AW40" s="8">
        <v>5237.8130932999993</v>
      </c>
      <c r="AX40" s="8">
        <v>4926.9928808000004</v>
      </c>
      <c r="AY40" s="8">
        <v>4587.3602051000007</v>
      </c>
      <c r="AZ40" s="8">
        <v>4231.8351328999997</v>
      </c>
      <c r="BA40" s="8">
        <v>3833.5613214</v>
      </c>
      <c r="BB40" s="8">
        <v>3428.1060473100001</v>
      </c>
      <c r="BC40" s="8">
        <v>3073.6944910399998</v>
      </c>
      <c r="BD40" s="57">
        <v>2749.9994605300003</v>
      </c>
    </row>
    <row r="41" spans="1:56">
      <c r="A41" s="24"/>
      <c r="B41" s="23"/>
      <c r="E41" s="19" t="s">
        <v>155</v>
      </c>
      <c r="R41" s="8">
        <v>1816.3775173840002</v>
      </c>
      <c r="S41" s="8">
        <v>1729.1725085159999</v>
      </c>
      <c r="T41" s="8">
        <v>1809.3160340530001</v>
      </c>
      <c r="U41" s="8">
        <v>2002.7971589010001</v>
      </c>
      <c r="V41" s="8">
        <v>1569.27393001</v>
      </c>
      <c r="W41" s="8">
        <v>1822.5725142000001</v>
      </c>
      <c r="X41" s="8">
        <v>1313.8137009700001</v>
      </c>
      <c r="Y41" s="8">
        <v>1811.0114443580001</v>
      </c>
      <c r="Z41" s="8">
        <v>1966.132555659</v>
      </c>
      <c r="AA41" s="8">
        <v>1843.8253456399998</v>
      </c>
      <c r="AB41" s="8">
        <v>1715.36095056</v>
      </c>
      <c r="AC41" s="8">
        <v>1500.40197229</v>
      </c>
      <c r="AD41" s="8">
        <v>1188.2826425000001</v>
      </c>
      <c r="AE41" s="8">
        <v>1479.3628395000001</v>
      </c>
      <c r="AF41" s="8">
        <v>1537.0795742999999</v>
      </c>
      <c r="AG41" s="8">
        <v>1597.4886799999999</v>
      </c>
      <c r="AH41" s="8">
        <v>1788.0282729999999</v>
      </c>
      <c r="AI41" s="8">
        <v>2130.4923982999999</v>
      </c>
      <c r="AJ41" s="8">
        <v>2542.7506048</v>
      </c>
      <c r="AK41" s="8">
        <v>2701.6407105999997</v>
      </c>
      <c r="AL41" s="8">
        <v>2734.6849865999998</v>
      </c>
      <c r="AM41" s="8">
        <v>2763.8056610999997</v>
      </c>
      <c r="AN41" s="8">
        <v>2795.7661648000003</v>
      </c>
      <c r="AO41" s="8">
        <v>2816.7920611999998</v>
      </c>
      <c r="AP41" s="8">
        <v>2852.6991151999996</v>
      </c>
      <c r="AQ41" s="8">
        <v>2844.9242874000001</v>
      </c>
      <c r="AR41" s="8">
        <v>2873.6328484999999</v>
      </c>
      <c r="AS41" s="8">
        <v>2954.0353756</v>
      </c>
      <c r="AT41" s="8">
        <v>3032.3150389899997</v>
      </c>
      <c r="AU41" s="8">
        <v>3062.68852638</v>
      </c>
      <c r="AV41" s="8">
        <v>3022.9668863100001</v>
      </c>
      <c r="AW41" s="8">
        <v>2902.51628102</v>
      </c>
      <c r="AX41" s="8">
        <v>2761.03980619</v>
      </c>
      <c r="AY41" s="8">
        <v>2609.3100885299996</v>
      </c>
      <c r="AZ41" s="8">
        <v>2436.9769687100002</v>
      </c>
      <c r="BA41" s="8">
        <v>2235.07969439</v>
      </c>
      <c r="BB41" s="8">
        <v>2029.8687753400002</v>
      </c>
      <c r="BC41" s="8">
        <v>1840.77655721</v>
      </c>
      <c r="BD41" s="57">
        <v>1672.3362534100002</v>
      </c>
    </row>
    <row r="42" spans="1:56">
      <c r="A42" s="24"/>
      <c r="B42" s="25"/>
      <c r="E42" s="26" t="s">
        <v>169</v>
      </c>
      <c r="R42" s="8">
        <v>5746.479911376</v>
      </c>
      <c r="S42" s="8">
        <v>5566.126728625999</v>
      </c>
      <c r="T42" s="8">
        <v>5531.0785744169998</v>
      </c>
      <c r="U42" s="8">
        <v>5509.7806142379995</v>
      </c>
      <c r="V42" s="8">
        <v>5673.9444785799997</v>
      </c>
      <c r="W42" s="8">
        <v>5348.2846288990004</v>
      </c>
      <c r="X42" s="8">
        <v>5709.1822707800002</v>
      </c>
      <c r="Y42" s="8">
        <v>5327.3116683639983</v>
      </c>
      <c r="Z42" s="8">
        <v>5951.8128832550001</v>
      </c>
      <c r="AA42" s="8">
        <v>6332.950077589001</v>
      </c>
      <c r="AB42" s="8">
        <v>5853.6235859630006</v>
      </c>
      <c r="AC42" s="8">
        <v>4927.4810865630006</v>
      </c>
      <c r="AD42" s="8">
        <v>3630.7389282130007</v>
      </c>
      <c r="AE42" s="8">
        <v>3869.402575519</v>
      </c>
      <c r="AF42" s="8">
        <v>3951.4599613489995</v>
      </c>
      <c r="AG42" s="8">
        <v>4056.4730493339998</v>
      </c>
      <c r="AH42" s="8">
        <v>4445.0583519910006</v>
      </c>
      <c r="AI42" s="8">
        <v>5223.797663802</v>
      </c>
      <c r="AJ42" s="8">
        <v>6060.6105280820011</v>
      </c>
      <c r="AK42" s="8">
        <v>6396.5654868139991</v>
      </c>
      <c r="AL42" s="8">
        <v>6399.0982631570005</v>
      </c>
      <c r="AM42" s="8">
        <v>6384.7198193860004</v>
      </c>
      <c r="AN42" s="8">
        <v>6400.8097706399994</v>
      </c>
      <c r="AO42" s="8">
        <v>6398.7177125420012</v>
      </c>
      <c r="AP42" s="8">
        <v>6448.5216893770012</v>
      </c>
      <c r="AQ42" s="8">
        <v>6415.3054058489997</v>
      </c>
      <c r="AR42" s="8">
        <v>6446.762540703</v>
      </c>
      <c r="AS42" s="8">
        <v>6590.0304718590014</v>
      </c>
      <c r="AT42" s="8">
        <v>6745.3180155699993</v>
      </c>
      <c r="AU42" s="8">
        <v>6812.8461928179995</v>
      </c>
      <c r="AV42" s="8">
        <v>6700.0873164510003</v>
      </c>
      <c r="AW42" s="8">
        <v>6394.1149270809992</v>
      </c>
      <c r="AX42" s="8">
        <v>6100.7517772140009</v>
      </c>
      <c r="AY42" s="8">
        <v>5769.9188506949995</v>
      </c>
      <c r="AZ42" s="8">
        <v>5429.8699750020005</v>
      </c>
      <c r="BA42" s="8">
        <v>5000.6456026690003</v>
      </c>
      <c r="BB42" s="8">
        <v>4535.9571917889998</v>
      </c>
      <c r="BC42" s="8">
        <v>4161.1437691839992</v>
      </c>
      <c r="BD42" s="57">
        <v>3780.570257588</v>
      </c>
    </row>
    <row r="43" spans="1:56">
      <c r="A43" s="24"/>
      <c r="E43" s="19" t="s">
        <v>157</v>
      </c>
      <c r="R43" s="8">
        <v>3542.670451942</v>
      </c>
      <c r="S43" s="8">
        <v>3695.7599722179998</v>
      </c>
      <c r="T43" s="8">
        <v>3595.7598673529997</v>
      </c>
      <c r="U43" s="8">
        <v>3703.5822214660002</v>
      </c>
      <c r="V43" s="8">
        <v>3891.4965771289999</v>
      </c>
      <c r="W43" s="8">
        <v>3776.8268019760003</v>
      </c>
      <c r="X43" s="8">
        <v>3572.9034326199999</v>
      </c>
      <c r="Y43" s="8">
        <v>3426.6527044069999</v>
      </c>
      <c r="Z43" s="8">
        <v>3694.4458117259996</v>
      </c>
      <c r="AA43" s="8">
        <v>3759.6007925679996</v>
      </c>
      <c r="AB43" s="8">
        <v>3996.2397316549996</v>
      </c>
      <c r="AC43" s="8">
        <v>4240.3662453959996</v>
      </c>
      <c r="AD43" s="8">
        <v>4298.4174826000008</v>
      </c>
      <c r="AE43" s="8">
        <v>4308.9514624540006</v>
      </c>
      <c r="AF43" s="8">
        <v>4484.4149830670003</v>
      </c>
      <c r="AG43" s="8">
        <v>4698.7380910209995</v>
      </c>
      <c r="AH43" s="8">
        <v>4851.9476123880004</v>
      </c>
      <c r="AI43" s="8">
        <v>4881.3356142700004</v>
      </c>
      <c r="AJ43" s="8">
        <v>4978.8505279990004</v>
      </c>
      <c r="AK43" s="8">
        <v>5093.4938027180006</v>
      </c>
      <c r="AL43" s="8">
        <v>5195.8694825009998</v>
      </c>
      <c r="AM43" s="8">
        <v>5268.7403374099995</v>
      </c>
      <c r="AN43" s="8">
        <v>5337.8717302800005</v>
      </c>
      <c r="AO43" s="8">
        <v>5431.9003811099992</v>
      </c>
      <c r="AP43" s="8">
        <v>5516.3594537999998</v>
      </c>
      <c r="AQ43" s="8">
        <v>5602.8081765199995</v>
      </c>
      <c r="AR43" s="8">
        <v>5695.0100528099993</v>
      </c>
      <c r="AS43" s="8">
        <v>5829.84703988</v>
      </c>
      <c r="AT43" s="8">
        <v>5996.1370510599991</v>
      </c>
      <c r="AU43" s="8">
        <v>6165.9038543500001</v>
      </c>
      <c r="AV43" s="8">
        <v>6325.6003895100002</v>
      </c>
      <c r="AW43" s="8">
        <v>6528.1014239399992</v>
      </c>
      <c r="AX43" s="8">
        <v>6688.8709533500005</v>
      </c>
      <c r="AY43" s="8">
        <v>6879.6493108199993</v>
      </c>
      <c r="AZ43" s="8">
        <v>7084.8475342799993</v>
      </c>
      <c r="BA43" s="8">
        <v>7299.3564232999988</v>
      </c>
      <c r="BB43" s="8">
        <v>7523.0630683700001</v>
      </c>
      <c r="BC43" s="8">
        <v>7710.5900246800002</v>
      </c>
      <c r="BD43" s="57">
        <v>7922.3168849399999</v>
      </c>
    </row>
    <row r="44" spans="1:56">
      <c r="A44" s="24"/>
      <c r="E44" s="19" t="s">
        <v>158</v>
      </c>
      <c r="R44" s="8">
        <v>6722.875926398</v>
      </c>
      <c r="S44" s="8">
        <v>6549.6763158989997</v>
      </c>
      <c r="T44" s="8">
        <v>9735.1093495830009</v>
      </c>
      <c r="U44" s="8">
        <v>10917.79018881</v>
      </c>
      <c r="V44" s="8">
        <v>10471.642102559999</v>
      </c>
      <c r="W44" s="8">
        <v>9700.2649560009995</v>
      </c>
      <c r="X44" s="8">
        <v>9166.7088366469998</v>
      </c>
      <c r="Y44" s="8">
        <v>10082.399690292999</v>
      </c>
      <c r="Z44" s="8">
        <v>10930.476474950001</v>
      </c>
      <c r="AA44" s="8">
        <v>11077.385120202998</v>
      </c>
      <c r="AB44" s="8">
        <v>12644.081003894002</v>
      </c>
      <c r="AC44" s="8">
        <v>12620.560673337999</v>
      </c>
      <c r="AD44" s="8">
        <v>10752.502854922999</v>
      </c>
      <c r="AE44" s="8">
        <v>12228.901004306003</v>
      </c>
      <c r="AF44" s="8">
        <v>12857.680330644002</v>
      </c>
      <c r="AG44" s="8">
        <v>12532.763349321</v>
      </c>
      <c r="AH44" s="8">
        <v>12987.088797233999</v>
      </c>
      <c r="AI44" s="8">
        <v>13788.057669260001</v>
      </c>
      <c r="AJ44" s="8">
        <v>14724.186798585999</v>
      </c>
      <c r="AK44" s="8">
        <v>15725.514309891001</v>
      </c>
      <c r="AL44" s="8">
        <v>16701.228269179999</v>
      </c>
      <c r="AM44" s="8">
        <v>17810.518229399004</v>
      </c>
      <c r="AN44" s="8">
        <v>19042.585134047</v>
      </c>
      <c r="AO44" s="8">
        <v>20272.349906128002</v>
      </c>
      <c r="AP44" s="8">
        <v>21295.598717127999</v>
      </c>
      <c r="AQ44" s="8">
        <v>22736.487634740002</v>
      </c>
      <c r="AR44" s="8">
        <v>23873.640241170004</v>
      </c>
      <c r="AS44" s="8">
        <v>24225.582551029998</v>
      </c>
      <c r="AT44" s="8">
        <v>24341.862515899997</v>
      </c>
      <c r="AU44" s="8">
        <v>24325.947491250001</v>
      </c>
      <c r="AV44" s="8">
        <v>24052.368860240003</v>
      </c>
      <c r="AW44" s="8">
        <v>23641.018302159999</v>
      </c>
      <c r="AX44" s="8">
        <v>23119.405414639998</v>
      </c>
      <c r="AY44" s="8">
        <v>22408.260729130001</v>
      </c>
      <c r="AZ44" s="8">
        <v>21581.782513920003</v>
      </c>
      <c r="BA44" s="8">
        <v>20614.40488609</v>
      </c>
      <c r="BB44" s="8">
        <v>19567.734269110002</v>
      </c>
      <c r="BC44" s="8">
        <v>18408.473277659999</v>
      </c>
      <c r="BD44" s="57">
        <v>17158.70390683</v>
      </c>
    </row>
    <row r="45" spans="1:56">
      <c r="A45" s="24"/>
      <c r="E45" s="19" t="s">
        <v>159</v>
      </c>
      <c r="R45" s="8">
        <v>987.87010710000004</v>
      </c>
      <c r="S45" s="8">
        <v>1056.3657720000001</v>
      </c>
      <c r="T45" s="8">
        <v>1077.3572095</v>
      </c>
      <c r="U45" s="8">
        <v>1157.7823619999999</v>
      </c>
      <c r="V45" s="8">
        <v>865.11798090000002</v>
      </c>
      <c r="W45" s="8">
        <v>810.12230950000003</v>
      </c>
      <c r="X45" s="8">
        <v>561.35247136999999</v>
      </c>
      <c r="Y45" s="8">
        <v>530.68944077000003</v>
      </c>
      <c r="Z45" s="8">
        <v>562.70049167000002</v>
      </c>
      <c r="AA45" s="8">
        <v>522.48133399999995</v>
      </c>
      <c r="AB45" s="8">
        <v>728.54446539999992</v>
      </c>
      <c r="AC45" s="8">
        <v>648.91529459800006</v>
      </c>
      <c r="AD45" s="8">
        <v>674.46126260000005</v>
      </c>
      <c r="AE45" s="8">
        <v>807.73480789999996</v>
      </c>
      <c r="AF45" s="8">
        <v>866.54289486800008</v>
      </c>
      <c r="AG45" s="8">
        <v>959.85897090000003</v>
      </c>
      <c r="AH45" s="8">
        <v>963.10274419000007</v>
      </c>
      <c r="AI45" s="8">
        <v>983.14709734999997</v>
      </c>
      <c r="AJ45" s="8">
        <v>1039.38888761</v>
      </c>
      <c r="AK45" s="8">
        <v>1098.64585732</v>
      </c>
      <c r="AL45" s="8">
        <v>1127.0062906599999</v>
      </c>
      <c r="AM45" s="8">
        <v>1136.86059729</v>
      </c>
      <c r="AN45" s="8">
        <v>1141.4530182200001</v>
      </c>
      <c r="AO45" s="8">
        <v>1147.16910048</v>
      </c>
      <c r="AP45" s="8">
        <v>1147.4456667300001</v>
      </c>
      <c r="AQ45" s="8">
        <v>1141.13548464</v>
      </c>
      <c r="AR45" s="8">
        <v>1141.7325009799999</v>
      </c>
      <c r="AS45" s="8">
        <v>1152.8435261900001</v>
      </c>
      <c r="AT45" s="8">
        <v>1173.8724139799999</v>
      </c>
      <c r="AU45" s="8">
        <v>1185.9947677299999</v>
      </c>
      <c r="AV45" s="8">
        <v>1194.13691092</v>
      </c>
      <c r="AW45" s="8">
        <v>1205.08821633</v>
      </c>
      <c r="AX45" s="8">
        <v>1211.90525568</v>
      </c>
      <c r="AY45" s="8">
        <v>1223.9473586399999</v>
      </c>
      <c r="AZ45" s="8">
        <v>1227.84193398</v>
      </c>
      <c r="BA45" s="8">
        <v>1236.9373555299999</v>
      </c>
      <c r="BB45" s="8">
        <v>1250.7220743800001</v>
      </c>
      <c r="BC45" s="8">
        <v>1259.52527549</v>
      </c>
      <c r="BD45" s="57">
        <v>1273.2847717300001</v>
      </c>
    </row>
    <row r="46" spans="1:56">
      <c r="A46" s="24"/>
      <c r="E46" s="19" t="s">
        <v>160</v>
      </c>
      <c r="R46" s="8">
        <v>8028.1012373619997</v>
      </c>
      <c r="S46" s="8">
        <v>8070.8592808919984</v>
      </c>
      <c r="T46" s="8">
        <v>8108.7047170469987</v>
      </c>
      <c r="U46" s="8">
        <v>8459.6545123170017</v>
      </c>
      <c r="V46" s="8">
        <v>8153.1399437289983</v>
      </c>
      <c r="W46" s="8">
        <v>8067.6336821470004</v>
      </c>
      <c r="X46" s="8">
        <v>7874.9026928249996</v>
      </c>
      <c r="Y46" s="8">
        <v>8092.7712354900013</v>
      </c>
      <c r="Z46" s="8">
        <v>8903.6919559619982</v>
      </c>
      <c r="AA46" s="8">
        <v>9583.8892045320008</v>
      </c>
      <c r="AB46" s="8">
        <v>10360.924623815999</v>
      </c>
      <c r="AC46" s="8">
        <v>10390.091238621</v>
      </c>
      <c r="AD46" s="8">
        <v>8070.4875509460007</v>
      </c>
      <c r="AE46" s="8">
        <v>8686.678736459</v>
      </c>
      <c r="AF46" s="8">
        <v>9708.7615997230005</v>
      </c>
      <c r="AG46" s="8">
        <v>10485.789891450999</v>
      </c>
      <c r="AH46" s="8">
        <v>10488.301152697995</v>
      </c>
      <c r="AI46" s="8">
        <v>10549.303448982</v>
      </c>
      <c r="AJ46" s="8">
        <v>10948.767476578998</v>
      </c>
      <c r="AK46" s="8">
        <v>11343.452830662001</v>
      </c>
      <c r="AL46" s="8">
        <v>11807.909591557</v>
      </c>
      <c r="AM46" s="8">
        <v>12229.802913613003</v>
      </c>
      <c r="AN46" s="8">
        <v>12609.326053344004</v>
      </c>
      <c r="AO46" s="8">
        <v>13037.267053412999</v>
      </c>
      <c r="AP46" s="8">
        <v>13193.171174534</v>
      </c>
      <c r="AQ46" s="8">
        <v>13434.337771515995</v>
      </c>
      <c r="AR46" s="8">
        <v>13439.559611387996</v>
      </c>
      <c r="AS46" s="8">
        <v>13364.758744357001</v>
      </c>
      <c r="AT46" s="8">
        <v>13090.437620267003</v>
      </c>
      <c r="AU46" s="8">
        <v>12660.533522087993</v>
      </c>
      <c r="AV46" s="8">
        <v>12113.206505911003</v>
      </c>
      <c r="AW46" s="8">
        <v>11510.071443317001</v>
      </c>
      <c r="AX46" s="8">
        <v>10790.758576276001</v>
      </c>
      <c r="AY46" s="8">
        <v>9967.256323728001</v>
      </c>
      <c r="AZ46" s="8">
        <v>9091.5941180289992</v>
      </c>
      <c r="BA46" s="8">
        <v>8217.6843782699998</v>
      </c>
      <c r="BB46" s="8">
        <v>7330.7647605450029</v>
      </c>
      <c r="BC46" s="8">
        <v>6463.0253960999999</v>
      </c>
      <c r="BD46" s="57">
        <v>5622.121387143</v>
      </c>
    </row>
    <row r="47" spans="1:56">
      <c r="A47" s="27"/>
      <c r="E47" s="19" t="s">
        <v>161</v>
      </c>
      <c r="R47" s="8">
        <v>41792.478669936005</v>
      </c>
      <c r="S47" s="8">
        <v>46010.360973889998</v>
      </c>
      <c r="T47" s="8">
        <v>44345.152375557009</v>
      </c>
      <c r="U47" s="8">
        <v>39409.983743543999</v>
      </c>
      <c r="V47" s="8">
        <v>38522.503463543995</v>
      </c>
      <c r="W47" s="8">
        <v>36928.813054537</v>
      </c>
      <c r="X47" s="8">
        <v>31917.853005771005</v>
      </c>
      <c r="Y47" s="8">
        <v>30913.049653784004</v>
      </c>
      <c r="Z47" s="8">
        <v>36563.309115559001</v>
      </c>
      <c r="AA47" s="8">
        <v>36231.182085049993</v>
      </c>
      <c r="AB47" s="8">
        <v>41925.344552873998</v>
      </c>
      <c r="AC47" s="8">
        <v>40010.464847378003</v>
      </c>
      <c r="AD47" s="8">
        <v>34259.478258410003</v>
      </c>
      <c r="AE47" s="8">
        <v>33961.319954475999</v>
      </c>
      <c r="AF47" s="8">
        <v>38081.041282574006</v>
      </c>
      <c r="AG47" s="8">
        <v>42076.735891326993</v>
      </c>
      <c r="AH47" s="8">
        <v>45323.275453069</v>
      </c>
      <c r="AI47" s="8">
        <v>48563.196425342001</v>
      </c>
      <c r="AJ47" s="8">
        <v>52790.081843214008</v>
      </c>
      <c r="AK47" s="8">
        <v>57814.304573928006</v>
      </c>
      <c r="AL47" s="8">
        <v>59813.921049127006</v>
      </c>
      <c r="AM47" s="8">
        <v>60481.013089512002</v>
      </c>
      <c r="AN47" s="8">
        <v>62382.282571330004</v>
      </c>
      <c r="AO47" s="8">
        <v>65087.102646788997</v>
      </c>
      <c r="AP47" s="8">
        <v>67505.987753014997</v>
      </c>
      <c r="AQ47" s="8">
        <v>70914.543401743009</v>
      </c>
      <c r="AR47" s="8">
        <v>74383.451666829016</v>
      </c>
      <c r="AS47" s="8">
        <v>78265.21910738798</v>
      </c>
      <c r="AT47" s="8">
        <v>80674.017326770016</v>
      </c>
      <c r="AU47" s="8">
        <v>82357.681309030988</v>
      </c>
      <c r="AV47" s="8">
        <v>82360.796206255996</v>
      </c>
      <c r="AW47" s="8">
        <v>80895.844895369999</v>
      </c>
      <c r="AX47" s="8">
        <v>78351.121844810987</v>
      </c>
      <c r="AY47" s="8">
        <v>75139.112453919995</v>
      </c>
      <c r="AZ47" s="8">
        <v>73801.592411605045</v>
      </c>
      <c r="BA47" s="8">
        <v>69655.883729706737</v>
      </c>
      <c r="BB47" s="8">
        <v>64902.498315797508</v>
      </c>
      <c r="BC47" s="8">
        <v>59422.057185197722</v>
      </c>
      <c r="BD47" s="57">
        <v>53406.243564277022</v>
      </c>
    </row>
    <row r="48" spans="1:56">
      <c r="A48" s="24"/>
      <c r="E48" s="19" t="s">
        <v>162</v>
      </c>
      <c r="R48" s="8">
        <v>18481.578407179994</v>
      </c>
      <c r="S48" s="8">
        <v>21586.36417348</v>
      </c>
      <c r="T48" s="8">
        <v>21592.211247160001</v>
      </c>
      <c r="U48" s="8">
        <v>17487.501183939999</v>
      </c>
      <c r="V48" s="8">
        <v>19724.441197800003</v>
      </c>
      <c r="W48" s="8">
        <v>24393.497758800004</v>
      </c>
      <c r="X48" s="8">
        <v>22613.35078796</v>
      </c>
      <c r="Y48" s="8">
        <v>22396.87912998</v>
      </c>
      <c r="Z48" s="8">
        <v>23725.38254327</v>
      </c>
      <c r="AA48" s="8">
        <v>22484.80126941</v>
      </c>
      <c r="AB48" s="8">
        <v>22984.535535661998</v>
      </c>
      <c r="AC48" s="8">
        <v>23356.263114869998</v>
      </c>
      <c r="AD48" s="8">
        <v>21977.079059080002</v>
      </c>
      <c r="AE48" s="8">
        <v>22840.553454469999</v>
      </c>
      <c r="AF48" s="8">
        <v>24381.095009209999</v>
      </c>
      <c r="AG48" s="8">
        <v>25051.049976397</v>
      </c>
      <c r="AH48" s="8">
        <v>25088.415465146998</v>
      </c>
      <c r="AI48" s="8">
        <v>25506.26711578</v>
      </c>
      <c r="AJ48" s="8">
        <v>25968.673890529997</v>
      </c>
      <c r="AK48" s="8">
        <v>26420.233914059998</v>
      </c>
      <c r="AL48" s="8">
        <v>26767.875796580003</v>
      </c>
      <c r="AM48" s="8">
        <v>27198.391351760001</v>
      </c>
      <c r="AN48" s="8">
        <v>27622.228286540001</v>
      </c>
      <c r="AO48" s="8">
        <v>28013.643905879999</v>
      </c>
      <c r="AP48" s="8">
        <v>28470.258193179998</v>
      </c>
      <c r="AQ48" s="8">
        <v>28791.799558750001</v>
      </c>
      <c r="AR48" s="8">
        <v>29234.817068910001</v>
      </c>
      <c r="AS48" s="8">
        <v>29992.695752550004</v>
      </c>
      <c r="AT48" s="8">
        <v>30764.626129050004</v>
      </c>
      <c r="AU48" s="8">
        <v>31537.028766160001</v>
      </c>
      <c r="AV48" s="8">
        <v>32456.93617289</v>
      </c>
      <c r="AW48" s="8">
        <v>33273.237001169997</v>
      </c>
      <c r="AX48" s="8">
        <v>34028.762082359994</v>
      </c>
      <c r="AY48" s="8">
        <v>34991.487512060005</v>
      </c>
      <c r="AZ48" s="8">
        <v>35766.006665829998</v>
      </c>
      <c r="BA48" s="8">
        <v>36546.632991580002</v>
      </c>
      <c r="BB48" s="8">
        <v>37489.882750459998</v>
      </c>
      <c r="BC48" s="8">
        <v>38418.94462378</v>
      </c>
      <c r="BD48" s="57">
        <v>39376.418146099997</v>
      </c>
    </row>
    <row r="49" spans="1:56">
      <c r="A49" s="24"/>
      <c r="E49" s="19" t="s">
        <v>163</v>
      </c>
      <c r="R49" s="8">
        <v>749.90207379999993</v>
      </c>
      <c r="S49" s="8">
        <v>935.18946029999995</v>
      </c>
      <c r="T49" s="8">
        <v>917.65450629999998</v>
      </c>
      <c r="U49" s="8">
        <v>688.46132488000001</v>
      </c>
      <c r="V49" s="8">
        <v>819.13943889999996</v>
      </c>
      <c r="W49" s="8">
        <v>819.53012970000009</v>
      </c>
      <c r="X49" s="8">
        <v>287.03224672000005</v>
      </c>
      <c r="Y49" s="8">
        <v>244.79613380000001</v>
      </c>
      <c r="Z49" s="8">
        <v>275.05236581000003</v>
      </c>
      <c r="AA49" s="8">
        <v>316.49096226999995</v>
      </c>
      <c r="AB49" s="8">
        <v>282.88455316299996</v>
      </c>
      <c r="AC49" s="8">
        <v>239.51335706</v>
      </c>
      <c r="AD49" s="8">
        <v>245.71880753400001</v>
      </c>
      <c r="AE49" s="8">
        <v>308.6148187</v>
      </c>
      <c r="AF49" s="8">
        <v>323.90023189999999</v>
      </c>
      <c r="AG49" s="8">
        <v>318.69012430000004</v>
      </c>
      <c r="AH49" s="8">
        <v>312.581790668</v>
      </c>
      <c r="AI49" s="8">
        <v>316.32621595899997</v>
      </c>
      <c r="AJ49" s="8">
        <v>324.42845483599996</v>
      </c>
      <c r="AK49" s="8">
        <v>330.84398760599998</v>
      </c>
      <c r="AL49" s="8">
        <v>335.25679279600001</v>
      </c>
      <c r="AM49" s="8">
        <v>340.49944159099999</v>
      </c>
      <c r="AN49" s="8">
        <v>349.52442243500002</v>
      </c>
      <c r="AO49" s="8">
        <v>356.85398627799998</v>
      </c>
      <c r="AP49" s="8">
        <v>364.18952478599999</v>
      </c>
      <c r="AQ49" s="8">
        <v>373.41889294499998</v>
      </c>
      <c r="AR49" s="8">
        <v>380.80919775500001</v>
      </c>
      <c r="AS49" s="8">
        <v>389.22840595599996</v>
      </c>
      <c r="AT49" s="8">
        <v>396.87593436400005</v>
      </c>
      <c r="AU49" s="8">
        <v>405.01498492900004</v>
      </c>
      <c r="AV49" s="8">
        <v>412.74759276899999</v>
      </c>
      <c r="AW49" s="8">
        <v>419.95376633799998</v>
      </c>
      <c r="AX49" s="8">
        <v>427.83397202499998</v>
      </c>
      <c r="AY49" s="8">
        <v>435.19649820899997</v>
      </c>
      <c r="AZ49" s="8">
        <v>442.96654859899996</v>
      </c>
      <c r="BA49" s="8">
        <v>452.82818343500003</v>
      </c>
      <c r="BB49" s="8">
        <v>461.321944809</v>
      </c>
      <c r="BC49" s="8">
        <v>471.60915699499998</v>
      </c>
      <c r="BD49" s="57">
        <v>480.99343989800002</v>
      </c>
    </row>
    <row r="50" spans="1:56">
      <c r="A50" s="24"/>
      <c r="E50" s="19" t="s">
        <v>164</v>
      </c>
      <c r="R50" s="8">
        <v>40.069969979999996</v>
      </c>
      <c r="S50" s="8">
        <v>49.290437079999997</v>
      </c>
      <c r="T50" s="8">
        <v>44.181923900000001</v>
      </c>
      <c r="U50" s="8">
        <v>31.744433829999998</v>
      </c>
      <c r="V50" s="8">
        <v>54.459537689999998</v>
      </c>
      <c r="W50" s="8">
        <v>52.790640359999998</v>
      </c>
      <c r="X50" s="8">
        <v>43.922344730000006</v>
      </c>
      <c r="Y50" s="8">
        <v>39.602347330000001</v>
      </c>
      <c r="Z50" s="8">
        <v>40.60147078</v>
      </c>
      <c r="AA50" s="8">
        <v>38.540427280000003</v>
      </c>
      <c r="AB50" s="8">
        <v>36.793157460000003</v>
      </c>
      <c r="AC50" s="8">
        <v>28.552671589999999</v>
      </c>
      <c r="AD50" s="8">
        <v>33.155464689999995</v>
      </c>
      <c r="AE50" s="8">
        <v>33.495301169999998</v>
      </c>
      <c r="AF50" s="8">
        <v>34.286309600000003</v>
      </c>
      <c r="AG50" s="8">
        <v>33.144802120000001</v>
      </c>
      <c r="AH50" s="8">
        <v>33.626202620000001</v>
      </c>
      <c r="AI50" s="8">
        <v>34.126739890000003</v>
      </c>
      <c r="AJ50" s="8">
        <v>34.780895430000001</v>
      </c>
      <c r="AK50" s="8">
        <v>36.244839729999995</v>
      </c>
      <c r="AL50" s="8">
        <v>37.420937200000004</v>
      </c>
      <c r="AM50" s="8">
        <v>38.473067239999992</v>
      </c>
      <c r="AN50" s="8">
        <v>40.202551219999997</v>
      </c>
      <c r="AO50" s="8">
        <v>41.370203439999997</v>
      </c>
      <c r="AP50" s="8">
        <v>43.150932259999998</v>
      </c>
      <c r="AQ50" s="8">
        <v>45.879671370000004</v>
      </c>
      <c r="AR50" s="8">
        <v>48.70605999</v>
      </c>
      <c r="AS50" s="8">
        <v>51.457308989999994</v>
      </c>
      <c r="AT50" s="8">
        <v>53.141040789999998</v>
      </c>
      <c r="AU50" s="8">
        <v>56.153226480000001</v>
      </c>
      <c r="AV50" s="8">
        <v>58.431650570000002</v>
      </c>
      <c r="AW50" s="8">
        <v>60.591665920000004</v>
      </c>
      <c r="AX50" s="8">
        <v>63.375899869999998</v>
      </c>
      <c r="AY50" s="8">
        <v>66.403505870000004</v>
      </c>
      <c r="AZ50" s="8">
        <v>69.86596879999999</v>
      </c>
      <c r="BA50" s="8">
        <v>72.280622430000008</v>
      </c>
      <c r="BB50" s="8">
        <v>75.267093639999999</v>
      </c>
      <c r="BC50" s="8">
        <v>78.266267009999993</v>
      </c>
      <c r="BD50" s="57">
        <v>81.780487829999998</v>
      </c>
    </row>
    <row r="51" spans="1:56">
      <c r="A51" s="24"/>
      <c r="E51" s="19" t="s">
        <v>165</v>
      </c>
      <c r="R51" s="8">
        <v>6917.5240422659999</v>
      </c>
      <c r="S51" s="8">
        <v>7154.4176529240003</v>
      </c>
      <c r="T51" s="8">
        <v>6954.8331545249976</v>
      </c>
      <c r="U51" s="8">
        <v>7466.3359534339979</v>
      </c>
      <c r="V51" s="8">
        <v>6631.2142074649992</v>
      </c>
      <c r="W51" s="8">
        <v>6846.4082258890021</v>
      </c>
      <c r="X51" s="8">
        <v>7440.8036104329985</v>
      </c>
      <c r="Y51" s="8">
        <v>7458.7309479640007</v>
      </c>
      <c r="Z51" s="8">
        <v>8233.4972310660014</v>
      </c>
      <c r="AA51" s="8">
        <v>9313.2930892950026</v>
      </c>
      <c r="AB51" s="8">
        <v>9743.0205369740015</v>
      </c>
      <c r="AC51" s="8">
        <v>9752.3034524309987</v>
      </c>
      <c r="AD51" s="8">
        <v>8962.0381981580013</v>
      </c>
      <c r="AE51" s="8">
        <v>9637.3531107639992</v>
      </c>
      <c r="AF51" s="8">
        <v>10173.25204487</v>
      </c>
      <c r="AG51" s="8">
        <v>10594.191865034998</v>
      </c>
      <c r="AH51" s="8">
        <v>11032.142904065002</v>
      </c>
      <c r="AI51" s="8">
        <v>11281.860485834999</v>
      </c>
      <c r="AJ51" s="8">
        <v>11815.924299197</v>
      </c>
      <c r="AK51" s="8">
        <v>12627.433562175</v>
      </c>
      <c r="AL51" s="8">
        <v>13342.231498526004</v>
      </c>
      <c r="AM51" s="8">
        <v>13907.221966446996</v>
      </c>
      <c r="AN51" s="8">
        <v>14535.884613710003</v>
      </c>
      <c r="AO51" s="8">
        <v>15204.919609199997</v>
      </c>
      <c r="AP51" s="8">
        <v>15914.89630099</v>
      </c>
      <c r="AQ51" s="8">
        <v>16674.176611800001</v>
      </c>
      <c r="AR51" s="8">
        <v>17472.524792300002</v>
      </c>
      <c r="AS51" s="8">
        <v>18390.198080320002</v>
      </c>
      <c r="AT51" s="8">
        <v>19405.167201569995</v>
      </c>
      <c r="AU51" s="8">
        <v>20554.952096559999</v>
      </c>
      <c r="AV51" s="8">
        <v>21744.680702949998</v>
      </c>
      <c r="AW51" s="8">
        <v>22992.161447240003</v>
      </c>
      <c r="AX51" s="8">
        <v>24364.288151510002</v>
      </c>
      <c r="AY51" s="8">
        <v>25869.439730369999</v>
      </c>
      <c r="AZ51" s="8">
        <v>27436.209706380007</v>
      </c>
      <c r="BA51" s="8">
        <v>29041.345984470001</v>
      </c>
      <c r="BB51" s="8">
        <v>30698.865170899997</v>
      </c>
      <c r="BC51" s="8">
        <v>32520.86534353</v>
      </c>
      <c r="BD51" s="57">
        <v>34477.054020660005</v>
      </c>
    </row>
    <row r="52" spans="1:56">
      <c r="A52" s="24"/>
      <c r="E52" s="19" t="s">
        <v>5444</v>
      </c>
      <c r="R52" s="8">
        <v>4004.0712452110001</v>
      </c>
      <c r="S52" s="8">
        <v>4139.9692471550006</v>
      </c>
      <c r="T52" s="8">
        <v>4212.7945610890001</v>
      </c>
      <c r="U52" s="8">
        <v>4270.1149149959992</v>
      </c>
      <c r="V52" s="8">
        <v>4021.7182798519993</v>
      </c>
      <c r="W52" s="8">
        <v>4150.6466018599995</v>
      </c>
      <c r="X52" s="8">
        <v>4351.1031298949993</v>
      </c>
      <c r="Y52" s="8">
        <v>4871.9967591999994</v>
      </c>
      <c r="Z52" s="8">
        <v>5226.982737368</v>
      </c>
      <c r="AA52" s="8">
        <v>5449.5668509220013</v>
      </c>
      <c r="AB52" s="8">
        <v>5596.5540052040005</v>
      </c>
      <c r="AC52" s="8">
        <v>4880.9543222960001</v>
      </c>
      <c r="AD52" s="8">
        <v>3866.1307475399994</v>
      </c>
      <c r="AE52" s="8">
        <v>4116.998073406</v>
      </c>
      <c r="AF52" s="8">
        <v>4313.3771774679999</v>
      </c>
      <c r="AG52" s="8">
        <v>4408.5363508870005</v>
      </c>
      <c r="AH52" s="8">
        <v>4558.0099982909987</v>
      </c>
      <c r="AI52" s="8">
        <v>5034.196818389999</v>
      </c>
      <c r="AJ52" s="8">
        <v>5659.5598251069987</v>
      </c>
      <c r="AK52" s="8">
        <v>6158.1328354299994</v>
      </c>
      <c r="AL52" s="8">
        <v>6435.3298266309994</v>
      </c>
      <c r="AM52" s="8">
        <v>6577.8553597299997</v>
      </c>
      <c r="AN52" s="8">
        <v>6668.5964470170011</v>
      </c>
      <c r="AO52" s="8">
        <v>6774.3534499290008</v>
      </c>
      <c r="AP52" s="8">
        <v>7434.5784179790016</v>
      </c>
      <c r="AQ52" s="8">
        <v>8274.7204878779994</v>
      </c>
      <c r="AR52" s="8">
        <v>9049.5254223899992</v>
      </c>
      <c r="AS52" s="8">
        <v>9927.5343870100005</v>
      </c>
      <c r="AT52" s="8">
        <v>10699.432136129999</v>
      </c>
      <c r="AU52" s="8">
        <v>11432.242128400001</v>
      </c>
      <c r="AV52" s="8">
        <v>12002.471019949999</v>
      </c>
      <c r="AW52" s="8">
        <v>12434.962255500001</v>
      </c>
      <c r="AX52" s="8">
        <v>12720.46540175</v>
      </c>
      <c r="AY52" s="8">
        <v>12938.193516830001</v>
      </c>
      <c r="AZ52" s="8">
        <v>13023.805667720002</v>
      </c>
      <c r="BA52" s="8">
        <v>12926.167502920001</v>
      </c>
      <c r="BB52" s="8">
        <v>12608.537584080002</v>
      </c>
      <c r="BC52" s="8">
        <v>12231.06975337</v>
      </c>
      <c r="BD52" s="57">
        <v>11749.622137169999</v>
      </c>
    </row>
    <row r="53" spans="1:56">
      <c r="A53" s="24"/>
      <c r="E53" s="19" t="s">
        <v>166</v>
      </c>
      <c r="R53" s="8">
        <v>33164.658018429996</v>
      </c>
      <c r="S53" s="8">
        <v>33170.663591147008</v>
      </c>
      <c r="T53" s="8">
        <v>30528.007657471997</v>
      </c>
      <c r="U53" s="8">
        <v>32426.967795426008</v>
      </c>
      <c r="V53" s="8">
        <v>30920.321995161001</v>
      </c>
      <c r="W53" s="8">
        <v>30918.806798735004</v>
      </c>
      <c r="X53" s="8">
        <v>31688.631427576969</v>
      </c>
      <c r="Y53" s="8">
        <v>33667.820920850994</v>
      </c>
      <c r="Z53" s="8">
        <v>36171.043930711028</v>
      </c>
      <c r="AA53" s="8">
        <v>38514.50851054598</v>
      </c>
      <c r="AB53" s="8">
        <v>38765.897106021977</v>
      </c>
      <c r="AC53" s="8">
        <v>36751.652896097214</v>
      </c>
      <c r="AD53" s="8">
        <v>29684.407380997109</v>
      </c>
      <c r="AE53" s="8">
        <v>31122.570124542992</v>
      </c>
      <c r="AF53" s="8">
        <v>33369.053526689808</v>
      </c>
      <c r="AG53" s="8">
        <v>34686.239533983004</v>
      </c>
      <c r="AH53" s="8">
        <v>35006.043579642006</v>
      </c>
      <c r="AI53" s="8">
        <v>35780.386527227027</v>
      </c>
      <c r="AJ53" s="8">
        <v>37331.300932151978</v>
      </c>
      <c r="AK53" s="8">
        <v>39280.050456785</v>
      </c>
      <c r="AL53" s="8">
        <v>41012.036434937007</v>
      </c>
      <c r="AM53" s="8">
        <v>42512.371787620985</v>
      </c>
      <c r="AN53" s="8">
        <v>44091.424378505988</v>
      </c>
      <c r="AO53" s="8">
        <v>45839.260003023017</v>
      </c>
      <c r="AP53" s="8">
        <v>48686.493360303008</v>
      </c>
      <c r="AQ53" s="8">
        <v>52181.384680054995</v>
      </c>
      <c r="AR53" s="8">
        <v>55765.443304001979</v>
      </c>
      <c r="AS53" s="8">
        <v>59394.312592583978</v>
      </c>
      <c r="AT53" s="8">
        <v>63077.275256260007</v>
      </c>
      <c r="AU53" s="8">
        <v>66676.409568133022</v>
      </c>
      <c r="AV53" s="8">
        <v>69911.63728223498</v>
      </c>
      <c r="AW53" s="8">
        <v>72796.965253094982</v>
      </c>
      <c r="AX53" s="8">
        <v>75322.230096854008</v>
      </c>
      <c r="AY53" s="8">
        <v>77503.602833090001</v>
      </c>
      <c r="AZ53" s="8">
        <v>79373.138680899996</v>
      </c>
      <c r="BA53" s="8">
        <v>80563.943299710969</v>
      </c>
      <c r="BB53" s="8">
        <v>81148.460680114003</v>
      </c>
      <c r="BC53" s="8">
        <v>81286.754116567987</v>
      </c>
      <c r="BD53" s="57">
        <v>80839.849967893955</v>
      </c>
    </row>
    <row r="54" spans="1:56"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</row>
    <row r="55" spans="1:56">
      <c r="E55" s="19" t="s">
        <v>5445</v>
      </c>
      <c r="K55" s="1">
        <v>1990</v>
      </c>
      <c r="L55" s="1">
        <v>1991</v>
      </c>
      <c r="M55" s="1">
        <v>1992</v>
      </c>
      <c r="N55" s="1">
        <v>1993</v>
      </c>
      <c r="O55" s="1">
        <v>1994</v>
      </c>
      <c r="P55" s="1">
        <v>1995</v>
      </c>
      <c r="Q55" s="1">
        <v>1996</v>
      </c>
      <c r="R55" s="1">
        <v>1997</v>
      </c>
      <c r="S55" s="1">
        <v>1998</v>
      </c>
      <c r="T55" s="1">
        <v>1999</v>
      </c>
      <c r="U55" s="1">
        <v>2000</v>
      </c>
      <c r="V55" s="1">
        <v>2001</v>
      </c>
      <c r="W55" s="1">
        <v>2002</v>
      </c>
      <c r="X55" s="1">
        <v>2003</v>
      </c>
      <c r="Y55" s="1">
        <v>2004</v>
      </c>
      <c r="Z55" s="1">
        <v>2005</v>
      </c>
      <c r="AA55" s="1">
        <v>2006</v>
      </c>
      <c r="AB55" s="1">
        <v>2007</v>
      </c>
      <c r="AC55" s="1">
        <v>2008</v>
      </c>
      <c r="AD55" s="1">
        <v>2009</v>
      </c>
      <c r="AE55" s="1">
        <v>2010</v>
      </c>
      <c r="AF55" s="1">
        <v>2011</v>
      </c>
      <c r="AG55" s="1">
        <v>2012</v>
      </c>
      <c r="AH55" s="1">
        <v>2013</v>
      </c>
      <c r="AI55" s="1">
        <v>2014</v>
      </c>
      <c r="AJ55" s="1">
        <v>2015</v>
      </c>
      <c r="AK55" s="1">
        <v>2016</v>
      </c>
      <c r="AL55" s="1">
        <v>2017</v>
      </c>
      <c r="AM55" s="1">
        <v>2018</v>
      </c>
      <c r="AN55" s="1">
        <v>2019</v>
      </c>
      <c r="AO55" s="1">
        <v>2020</v>
      </c>
      <c r="AP55" s="1">
        <v>2021</v>
      </c>
      <c r="AQ55" s="1">
        <v>2022</v>
      </c>
      <c r="AR55" s="1">
        <v>2023</v>
      </c>
      <c r="AS55" s="1">
        <v>2024</v>
      </c>
      <c r="AT55" s="1">
        <v>2025</v>
      </c>
      <c r="AU55" s="1">
        <v>2026</v>
      </c>
      <c r="AV55" s="1">
        <v>2027</v>
      </c>
      <c r="AW55" s="1">
        <v>2028</v>
      </c>
      <c r="AX55" s="1">
        <v>2029</v>
      </c>
      <c r="AY55" s="1">
        <v>2030</v>
      </c>
      <c r="AZ55" s="1">
        <v>2031</v>
      </c>
      <c r="BA55" s="1">
        <v>2032</v>
      </c>
      <c r="BB55" s="1">
        <v>2033</v>
      </c>
      <c r="BC55" s="1">
        <v>2034</v>
      </c>
      <c r="BD55" s="1">
        <v>2035</v>
      </c>
    </row>
    <row r="56" spans="1:56">
      <c r="E56" s="19" t="s">
        <v>170</v>
      </c>
      <c r="K56" s="1">
        <v>52.55</v>
      </c>
      <c r="L56" s="1">
        <v>55.366999999999997</v>
      </c>
      <c r="M56" s="1">
        <v>57.883000000000003</v>
      </c>
      <c r="N56" s="1">
        <v>61.042000000000002</v>
      </c>
      <c r="O56" s="1">
        <v>62.982999999999997</v>
      </c>
      <c r="P56" s="1">
        <v>63.107999999999997</v>
      </c>
      <c r="Q56" s="1">
        <v>66.042000000000002</v>
      </c>
      <c r="R56" s="1">
        <v>68.266999999999996</v>
      </c>
      <c r="S56" s="1">
        <v>69.266999999999996</v>
      </c>
      <c r="T56" s="1">
        <v>68.957999999999998</v>
      </c>
      <c r="U56" s="1">
        <v>70.3</v>
      </c>
      <c r="V56" s="1">
        <v>69</v>
      </c>
      <c r="W56" s="1">
        <v>65.433000000000007</v>
      </c>
      <c r="X56" s="1">
        <v>62.392000000000003</v>
      </c>
      <c r="Y56" s="1">
        <v>62.25</v>
      </c>
      <c r="Z56" s="1">
        <v>63.55</v>
      </c>
      <c r="AA56" s="1">
        <v>66.091999999999999</v>
      </c>
      <c r="AB56" s="1">
        <v>66.242000000000004</v>
      </c>
      <c r="AC56" s="1">
        <v>62.957999999999998</v>
      </c>
      <c r="AD56" s="1">
        <v>54.8</v>
      </c>
      <c r="AE56" s="1">
        <v>53.2</v>
      </c>
      <c r="AF56" s="1">
        <v>54.825000000000003</v>
      </c>
      <c r="AG56" s="1">
        <v>56.966999999999999</v>
      </c>
      <c r="AH56" s="1">
        <v>59.725000000000001</v>
      </c>
      <c r="AI56" s="1">
        <v>59.93</v>
      </c>
      <c r="AJ56" s="1">
        <v>61.911000000000001</v>
      </c>
      <c r="AK56" s="1">
        <v>62.804000000000002</v>
      </c>
      <c r="AL56" s="1">
        <v>63.031999999999996</v>
      </c>
      <c r="AM56" s="1">
        <v>62.941000000000003</v>
      </c>
      <c r="AN56" s="1">
        <v>63.192</v>
      </c>
      <c r="AO56" s="1">
        <v>63.616999999999997</v>
      </c>
      <c r="AP56" s="1">
        <v>64.233000000000004</v>
      </c>
      <c r="AQ56" s="1">
        <v>64.849999999999994</v>
      </c>
      <c r="AR56" s="1">
        <v>65.454999999999998</v>
      </c>
      <c r="AS56" s="1">
        <v>66.040999999999997</v>
      </c>
      <c r="AT56" s="1">
        <v>66.3</v>
      </c>
      <c r="AU56" s="1">
        <v>66.400000000000006</v>
      </c>
      <c r="AV56" s="1">
        <v>66.418000000000006</v>
      </c>
      <c r="AW56" s="1">
        <v>66.183000000000007</v>
      </c>
      <c r="AX56" s="1">
        <v>65.784000000000006</v>
      </c>
      <c r="AY56" s="1">
        <v>65.465000000000003</v>
      </c>
      <c r="AZ56" s="1">
        <v>65.091999999999999</v>
      </c>
      <c r="BA56" s="1">
        <v>64.37</v>
      </c>
      <c r="BB56" s="1">
        <v>63.689</v>
      </c>
      <c r="BC56" s="1">
        <v>63.046999999999997</v>
      </c>
      <c r="BD56" s="1">
        <v>63.046999999999997</v>
      </c>
    </row>
    <row r="57" spans="1:56">
      <c r="E57" s="19" t="s">
        <v>171</v>
      </c>
      <c r="K57" s="28">
        <v>19.5</v>
      </c>
      <c r="L57" s="28">
        <v>19.132999999999999</v>
      </c>
      <c r="M57" s="28">
        <v>20</v>
      </c>
      <c r="N57" s="28">
        <v>20.399999999999999</v>
      </c>
      <c r="O57" s="28">
        <v>20.707999999999998</v>
      </c>
      <c r="P57" s="28">
        <v>21.308</v>
      </c>
      <c r="Q57" s="28">
        <v>22.007999999999999</v>
      </c>
      <c r="R57" s="28">
        <v>22.207999999999998</v>
      </c>
      <c r="S57" s="28">
        <v>22.183</v>
      </c>
      <c r="T57" s="28">
        <v>22.6</v>
      </c>
      <c r="U57" s="28">
        <v>22.55</v>
      </c>
      <c r="V57" s="28">
        <v>21.382999999999999</v>
      </c>
      <c r="W57" s="28">
        <v>20.016999999999999</v>
      </c>
      <c r="X57" s="28">
        <v>18.975000000000001</v>
      </c>
      <c r="Y57" s="28">
        <v>19.167000000000002</v>
      </c>
      <c r="Z57" s="28">
        <v>19.574999999999999</v>
      </c>
      <c r="AA57" s="28">
        <v>20.2</v>
      </c>
      <c r="AB57" s="28">
        <v>20.442</v>
      </c>
      <c r="AC57" s="28">
        <v>19.917000000000002</v>
      </c>
      <c r="AD57" s="28">
        <v>17.417000000000002</v>
      </c>
      <c r="AE57" s="28">
        <v>16.542000000000002</v>
      </c>
      <c r="AF57" s="28">
        <v>16.792000000000002</v>
      </c>
      <c r="AG57" s="28">
        <v>17.625</v>
      </c>
      <c r="AH57" s="28">
        <v>18.266999999999999</v>
      </c>
      <c r="AI57" s="28">
        <v>19.064</v>
      </c>
      <c r="AJ57" s="28">
        <v>19.638999999999999</v>
      </c>
      <c r="AK57" s="28">
        <v>20.027000000000001</v>
      </c>
      <c r="AL57" s="28">
        <v>20.114000000000001</v>
      </c>
      <c r="AM57" s="28">
        <v>20.010999999999999</v>
      </c>
      <c r="AN57" s="28">
        <v>20.032</v>
      </c>
      <c r="AO57" s="28">
        <v>20.135000000000002</v>
      </c>
      <c r="AP57" s="28">
        <v>20.167000000000002</v>
      </c>
      <c r="AQ57" s="28">
        <v>20.163</v>
      </c>
      <c r="AR57" s="28">
        <v>20.114999999999998</v>
      </c>
      <c r="AS57" s="28">
        <v>20.105</v>
      </c>
      <c r="AT57" s="28">
        <v>20.091999999999999</v>
      </c>
      <c r="AU57" s="28">
        <v>20.047999999999998</v>
      </c>
      <c r="AV57" s="28">
        <v>19.959</v>
      </c>
      <c r="AW57" s="28">
        <v>19.876999999999999</v>
      </c>
      <c r="AX57" s="28">
        <v>19.765999999999998</v>
      </c>
      <c r="AY57" s="28">
        <v>19.782</v>
      </c>
      <c r="AZ57" s="28">
        <v>19.763000000000002</v>
      </c>
      <c r="BA57" s="28">
        <v>19.581</v>
      </c>
      <c r="BB57" s="28">
        <v>19.47</v>
      </c>
      <c r="BC57" s="28">
        <v>19.446999999999999</v>
      </c>
      <c r="BD57" s="29">
        <v>19.446999999999999</v>
      </c>
    </row>
    <row r="58" spans="1:56">
      <c r="E58" s="19" t="s">
        <v>172</v>
      </c>
      <c r="K58" s="28">
        <v>204.15700000000001</v>
      </c>
      <c r="L58" s="28">
        <v>196.375</v>
      </c>
      <c r="M58" s="28">
        <v>193.01</v>
      </c>
      <c r="N58" s="28">
        <v>194.80099999999999</v>
      </c>
      <c r="O58" s="28">
        <v>202.876</v>
      </c>
      <c r="P58" s="28">
        <v>210.71700000000001</v>
      </c>
      <c r="Q58" s="28">
        <v>217.52500000000001</v>
      </c>
      <c r="R58" s="28">
        <v>226.88200000000001</v>
      </c>
      <c r="S58" s="28">
        <v>228.47300000000001</v>
      </c>
      <c r="T58" s="28">
        <v>224.44900000000001</v>
      </c>
      <c r="U58" s="28">
        <v>225.08199999999999</v>
      </c>
      <c r="V58" s="28">
        <v>215.715</v>
      </c>
      <c r="W58" s="28">
        <v>201.59100000000001</v>
      </c>
      <c r="X58" s="28">
        <v>194.80799999999999</v>
      </c>
      <c r="Y58" s="28">
        <v>199.892</v>
      </c>
      <c r="Z58" s="28">
        <v>203.98400000000001</v>
      </c>
      <c r="AA58" s="28">
        <v>207.45</v>
      </c>
      <c r="AB58" s="28">
        <v>204.02500000000001</v>
      </c>
      <c r="AC58" s="28">
        <v>195.083</v>
      </c>
      <c r="AD58" s="28">
        <v>167.04900000000001</v>
      </c>
      <c r="AE58" s="28">
        <v>163.9</v>
      </c>
      <c r="AF58" s="28">
        <v>168.26599999999999</v>
      </c>
      <c r="AG58" s="28">
        <v>171.90799999999999</v>
      </c>
      <c r="AH58" s="28">
        <v>174.85</v>
      </c>
      <c r="AI58" s="28">
        <v>178.91399999999999</v>
      </c>
      <c r="AJ58" s="28">
        <v>184.66499999999999</v>
      </c>
      <c r="AK58" s="28">
        <v>188.88</v>
      </c>
      <c r="AL58" s="28">
        <v>190.99700000000001</v>
      </c>
      <c r="AM58" s="28">
        <v>191.631</v>
      </c>
      <c r="AN58" s="28">
        <v>192.779</v>
      </c>
      <c r="AO58" s="28">
        <v>194.07400000000001</v>
      </c>
      <c r="AP58" s="28">
        <v>194.911</v>
      </c>
      <c r="AQ58" s="28">
        <v>196.626</v>
      </c>
      <c r="AR58" s="28">
        <v>199.547</v>
      </c>
      <c r="AS58" s="28">
        <v>201.07499999999999</v>
      </c>
      <c r="AT58" s="28">
        <v>201.41</v>
      </c>
      <c r="AU58" s="28">
        <v>201.44399999999999</v>
      </c>
      <c r="AV58" s="28">
        <v>201.279</v>
      </c>
      <c r="AW58" s="28">
        <v>200.619</v>
      </c>
      <c r="AX58" s="28">
        <v>199.93</v>
      </c>
      <c r="AY58" s="28">
        <v>199.774</v>
      </c>
      <c r="AZ58" s="28">
        <v>199.66499999999999</v>
      </c>
      <c r="BA58" s="28">
        <v>198.48099999999999</v>
      </c>
      <c r="BB58" s="28">
        <v>197.708</v>
      </c>
      <c r="BC58" s="28">
        <v>197.71700000000001</v>
      </c>
      <c r="BD58" s="29">
        <v>197.71700000000001</v>
      </c>
    </row>
    <row r="59" spans="1:56">
      <c r="E59" s="19" t="s">
        <v>173</v>
      </c>
      <c r="K59" s="28">
        <v>335.97500000000002</v>
      </c>
      <c r="L59" s="28">
        <v>328.6</v>
      </c>
      <c r="M59" s="28">
        <v>325.17500000000001</v>
      </c>
      <c r="N59" s="28">
        <v>317.25</v>
      </c>
      <c r="O59" s="28">
        <v>311.733</v>
      </c>
      <c r="P59" s="28">
        <v>311.30799999999999</v>
      </c>
      <c r="Q59" s="28">
        <v>324.84199999999998</v>
      </c>
      <c r="R59" s="28">
        <v>350.40800000000002</v>
      </c>
      <c r="S59" s="28">
        <v>360.625</v>
      </c>
      <c r="T59" s="28">
        <v>343.56700000000001</v>
      </c>
      <c r="U59" s="28">
        <v>331.88299999999998</v>
      </c>
      <c r="V59" s="28">
        <v>316.05</v>
      </c>
      <c r="W59" s="28">
        <v>284.94200000000001</v>
      </c>
      <c r="X59" s="28">
        <v>267.19200000000001</v>
      </c>
      <c r="Y59" s="28">
        <v>263.72500000000002</v>
      </c>
      <c r="Z59" s="28">
        <v>272.58300000000003</v>
      </c>
      <c r="AA59" s="28">
        <v>285.82499999999999</v>
      </c>
      <c r="AB59" s="28">
        <v>293.21699999999998</v>
      </c>
      <c r="AC59" s="28">
        <v>291.04199999999997</v>
      </c>
      <c r="AD59" s="28">
        <v>265.483</v>
      </c>
      <c r="AE59" s="28">
        <v>258.11700000000002</v>
      </c>
      <c r="AF59" s="28">
        <v>268.58300000000003</v>
      </c>
      <c r="AG59" s="28">
        <v>280.33300000000003</v>
      </c>
      <c r="AH59" s="28">
        <v>286.32499999999999</v>
      </c>
      <c r="AI59" s="28">
        <v>286.90699999999998</v>
      </c>
      <c r="AJ59" s="28">
        <v>293.16300000000001</v>
      </c>
      <c r="AK59" s="28">
        <v>297.52999999999997</v>
      </c>
      <c r="AL59" s="28">
        <v>299.46499999999997</v>
      </c>
      <c r="AM59" s="28">
        <v>298.91800000000001</v>
      </c>
      <c r="AN59" s="28">
        <v>297.81799999999998</v>
      </c>
      <c r="AO59" s="28">
        <v>297.42500000000001</v>
      </c>
      <c r="AP59" s="28">
        <v>297.226</v>
      </c>
      <c r="AQ59" s="28">
        <v>296.94299999999998</v>
      </c>
      <c r="AR59" s="28">
        <v>296.69600000000003</v>
      </c>
      <c r="AS59" s="28">
        <v>297.45600000000002</v>
      </c>
      <c r="AT59" s="28">
        <v>297.697</v>
      </c>
      <c r="AU59" s="28">
        <v>297.44400000000002</v>
      </c>
      <c r="AV59" s="28">
        <v>296.53300000000002</v>
      </c>
      <c r="AW59" s="28">
        <v>295.07299999999998</v>
      </c>
      <c r="AX59" s="28">
        <v>293.27999999999997</v>
      </c>
      <c r="AY59" s="28">
        <v>292.33600000000001</v>
      </c>
      <c r="AZ59" s="28">
        <v>292.19</v>
      </c>
      <c r="BA59" s="28">
        <v>291.495</v>
      </c>
      <c r="BB59" s="28">
        <v>290.05200000000002</v>
      </c>
      <c r="BC59" s="28">
        <v>288.69499999999999</v>
      </c>
      <c r="BD59" s="29">
        <v>288.69499999999999</v>
      </c>
    </row>
    <row r="60" spans="1:56">
      <c r="E60" s="19" t="s">
        <v>174</v>
      </c>
      <c r="K60" s="28">
        <v>612.18200000000002</v>
      </c>
      <c r="L60" s="28">
        <v>599.47500000000002</v>
      </c>
      <c r="M60" s="28">
        <v>596.06799999999998</v>
      </c>
      <c r="N60" s="28">
        <v>593.49299999999994</v>
      </c>
      <c r="O60" s="28">
        <v>598.29999999999995</v>
      </c>
      <c r="P60" s="28">
        <v>606.44100000000003</v>
      </c>
      <c r="Q60" s="28">
        <v>630.41699999999992</v>
      </c>
      <c r="R60" s="28">
        <v>667.76499999999999</v>
      </c>
      <c r="S60" s="28">
        <v>680.548</v>
      </c>
      <c r="T60" s="28">
        <v>659.57400000000007</v>
      </c>
      <c r="U60" s="28">
        <v>649.81500000000005</v>
      </c>
      <c r="V60" s="28">
        <v>622.14800000000002</v>
      </c>
      <c r="W60" s="28">
        <v>571.98299999999995</v>
      </c>
      <c r="X60" s="28">
        <v>543.36699999999996</v>
      </c>
      <c r="Y60" s="28">
        <v>545.03399999999999</v>
      </c>
      <c r="Z60" s="28">
        <v>559.69200000000001</v>
      </c>
      <c r="AA60" s="28">
        <v>579.56700000000001</v>
      </c>
      <c r="AB60" s="28">
        <v>583.92599999999993</v>
      </c>
      <c r="AC60" s="28">
        <v>569</v>
      </c>
      <c r="AD60" s="28">
        <v>504.74900000000002</v>
      </c>
      <c r="AE60" s="28">
        <v>491.75900000000001</v>
      </c>
      <c r="AF60" s="28">
        <v>508.46600000000001</v>
      </c>
      <c r="AG60" s="28">
        <v>526.83300000000008</v>
      </c>
      <c r="AH60" s="28">
        <v>539.16699999999992</v>
      </c>
      <c r="AI60" s="28">
        <v>544.81500000000005</v>
      </c>
      <c r="AJ60" s="28">
        <v>559.37799999999993</v>
      </c>
      <c r="AK60" s="28">
        <v>569.24099999999999</v>
      </c>
      <c r="AL60" s="28">
        <v>573.60799999999995</v>
      </c>
      <c r="AM60" s="28">
        <v>573.50099999999998</v>
      </c>
      <c r="AN60" s="28">
        <v>573.82099999999991</v>
      </c>
      <c r="AO60" s="28">
        <v>575.25099999999998</v>
      </c>
      <c r="AP60" s="28">
        <v>576.53700000000003</v>
      </c>
      <c r="AQ60" s="28">
        <v>578.58199999999999</v>
      </c>
      <c r="AR60" s="28">
        <v>581.81299999999999</v>
      </c>
      <c r="AS60" s="28">
        <v>584.67700000000002</v>
      </c>
      <c r="AT60" s="28">
        <v>585.49900000000002</v>
      </c>
      <c r="AU60" s="28">
        <v>585.33600000000001</v>
      </c>
      <c r="AV60" s="28">
        <v>584.18900000000008</v>
      </c>
      <c r="AW60" s="28">
        <v>581.75199999999995</v>
      </c>
      <c r="AX60" s="28">
        <v>578.76</v>
      </c>
      <c r="AY60" s="28">
        <v>577.35699999999997</v>
      </c>
      <c r="AZ60" s="28">
        <v>576.71</v>
      </c>
      <c r="BA60" s="28">
        <v>573.92700000000002</v>
      </c>
      <c r="BB60" s="28">
        <v>570.91899999999998</v>
      </c>
      <c r="BC60" s="28">
        <v>568.90599999999995</v>
      </c>
      <c r="BD60" s="29">
        <v>568.90599999999995</v>
      </c>
    </row>
    <row r="61" spans="1:56"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</row>
    <row r="62" spans="1:56">
      <c r="A62" s="3"/>
      <c r="B62" s="3"/>
      <c r="C62" s="3"/>
      <c r="D62" s="3"/>
      <c r="E62" s="30" t="s">
        <v>175</v>
      </c>
    </row>
    <row r="63" spans="1:56">
      <c r="A63" s="24"/>
      <c r="B63" s="23"/>
      <c r="E63" s="20" t="s">
        <v>148</v>
      </c>
      <c r="R63" s="1">
        <v>5561</v>
      </c>
      <c r="S63" s="1">
        <v>5511</v>
      </c>
      <c r="T63" s="1">
        <v>5838</v>
      </c>
      <c r="U63" s="1">
        <v>5356</v>
      </c>
      <c r="V63" s="1">
        <v>5261</v>
      </c>
      <c r="W63" s="1">
        <v>5442</v>
      </c>
      <c r="X63" s="1">
        <v>5246</v>
      </c>
      <c r="Y63" s="1">
        <v>5046</v>
      </c>
      <c r="Z63" s="1">
        <v>5210</v>
      </c>
      <c r="AA63" s="1">
        <v>5741</v>
      </c>
      <c r="AB63" s="1">
        <v>5611</v>
      </c>
      <c r="AC63" s="1">
        <v>4441</v>
      </c>
      <c r="AD63" s="1">
        <v>4359</v>
      </c>
      <c r="AE63" s="1">
        <v>4070</v>
      </c>
      <c r="AF63" s="1">
        <v>3937</v>
      </c>
      <c r="AG63" s="1">
        <v>3810</v>
      </c>
      <c r="AH63" s="1">
        <v>3648</v>
      </c>
      <c r="AI63" s="1">
        <v>3562</v>
      </c>
      <c r="AJ63" s="1">
        <v>3509</v>
      </c>
      <c r="AK63" s="1">
        <v>3486</v>
      </c>
      <c r="AL63" s="1">
        <v>3492</v>
      </c>
      <c r="AM63" s="1">
        <v>3498</v>
      </c>
      <c r="AN63" s="1">
        <v>3498</v>
      </c>
      <c r="AO63" s="1">
        <v>3524</v>
      </c>
      <c r="AP63" s="1">
        <v>3553</v>
      </c>
      <c r="AQ63" s="1">
        <v>3597</v>
      </c>
      <c r="AR63" s="1">
        <v>3595</v>
      </c>
      <c r="AS63" s="1">
        <v>3580</v>
      </c>
      <c r="AT63" s="1">
        <v>3597</v>
      </c>
      <c r="AU63" s="1">
        <v>3625</v>
      </c>
      <c r="AV63" s="1">
        <v>3645</v>
      </c>
      <c r="AW63" s="1">
        <v>3676</v>
      </c>
      <c r="AX63" s="1">
        <v>3708</v>
      </c>
      <c r="AY63" s="1">
        <v>3728</v>
      </c>
      <c r="AZ63" s="1">
        <v>3765</v>
      </c>
      <c r="BA63" s="1">
        <v>3800</v>
      </c>
      <c r="BB63" s="1">
        <v>3838</v>
      </c>
      <c r="BC63" s="1">
        <v>3874</v>
      </c>
      <c r="BD63" s="1">
        <v>3909</v>
      </c>
    </row>
    <row r="64" spans="1:56">
      <c r="A64" s="24"/>
      <c r="B64" s="23"/>
      <c r="E64" s="19" t="s">
        <v>149</v>
      </c>
      <c r="R64" s="8">
        <v>471</v>
      </c>
      <c r="S64" s="8">
        <v>472</v>
      </c>
      <c r="T64" s="8">
        <v>532</v>
      </c>
      <c r="U64" s="8">
        <v>572</v>
      </c>
      <c r="V64" s="8">
        <v>511</v>
      </c>
      <c r="W64" s="8">
        <v>1141</v>
      </c>
      <c r="X64" s="8">
        <v>311</v>
      </c>
      <c r="Y64" s="8">
        <v>528</v>
      </c>
      <c r="Z64" s="8">
        <v>686</v>
      </c>
      <c r="AA64" s="8">
        <v>622</v>
      </c>
      <c r="AB64" s="8">
        <v>494</v>
      </c>
      <c r="AC64" s="8">
        <v>528</v>
      </c>
      <c r="AD64" s="8">
        <v>1</v>
      </c>
      <c r="AE64" s="8">
        <v>21</v>
      </c>
      <c r="AF64" s="8">
        <v>22</v>
      </c>
      <c r="AG64" s="8">
        <v>22</v>
      </c>
      <c r="AH64" s="8">
        <v>23</v>
      </c>
      <c r="AI64" s="8">
        <v>22</v>
      </c>
      <c r="AJ64" s="8">
        <v>22</v>
      </c>
      <c r="AK64" s="8">
        <v>23</v>
      </c>
      <c r="AL64" s="8">
        <v>23</v>
      </c>
      <c r="AM64" s="8">
        <v>22</v>
      </c>
      <c r="AN64" s="8">
        <v>24</v>
      </c>
      <c r="AO64" s="8">
        <v>24</v>
      </c>
      <c r="AP64" s="8">
        <v>23</v>
      </c>
      <c r="AQ64" s="8">
        <v>24</v>
      </c>
      <c r="AR64" s="8">
        <v>24</v>
      </c>
      <c r="AS64" s="8">
        <v>26</v>
      </c>
      <c r="AT64" s="8">
        <v>26</v>
      </c>
      <c r="AU64" s="8">
        <v>26</v>
      </c>
      <c r="AV64" s="8">
        <v>27</v>
      </c>
      <c r="AW64" s="8">
        <v>28</v>
      </c>
      <c r="AX64" s="8">
        <v>28</v>
      </c>
      <c r="AY64" s="8">
        <v>28</v>
      </c>
      <c r="AZ64" s="8">
        <v>31</v>
      </c>
      <c r="BA64" s="8">
        <v>32</v>
      </c>
      <c r="BB64" s="8">
        <v>32</v>
      </c>
      <c r="BC64" s="8">
        <v>33</v>
      </c>
      <c r="BD64" s="1">
        <v>33</v>
      </c>
    </row>
    <row r="65" spans="1:56">
      <c r="A65" s="24"/>
      <c r="B65" s="23"/>
      <c r="E65" s="19" t="s">
        <v>150</v>
      </c>
      <c r="R65" s="8">
        <v>20517</v>
      </c>
      <c r="S65" s="8">
        <v>20752</v>
      </c>
      <c r="T65" s="8">
        <v>19820</v>
      </c>
      <c r="U65" s="8">
        <v>18901</v>
      </c>
      <c r="V65" s="8">
        <v>18107</v>
      </c>
      <c r="W65" s="8">
        <v>15947</v>
      </c>
      <c r="X65" s="8">
        <v>16534</v>
      </c>
      <c r="Y65" s="8">
        <v>15968</v>
      </c>
      <c r="Z65" s="8">
        <v>14992</v>
      </c>
      <c r="AA65" s="8">
        <v>14275</v>
      </c>
      <c r="AB65" s="8">
        <v>13733</v>
      </c>
      <c r="AC65" s="8">
        <v>14005</v>
      </c>
      <c r="AD65" s="8">
        <v>13118</v>
      </c>
      <c r="AE65" s="8">
        <v>11896</v>
      </c>
      <c r="AF65" s="8">
        <v>11438</v>
      </c>
      <c r="AG65" s="8">
        <v>11143</v>
      </c>
      <c r="AH65" s="8">
        <v>11021</v>
      </c>
      <c r="AI65" s="8">
        <v>10869</v>
      </c>
      <c r="AJ65" s="8">
        <v>10780</v>
      </c>
      <c r="AK65" s="8">
        <v>10756</v>
      </c>
      <c r="AL65" s="8">
        <v>10828</v>
      </c>
      <c r="AM65" s="8">
        <v>10894</v>
      </c>
      <c r="AN65" s="8">
        <v>10971</v>
      </c>
      <c r="AO65" s="8">
        <v>11024</v>
      </c>
      <c r="AP65" s="8">
        <v>11124</v>
      </c>
      <c r="AQ65" s="8">
        <v>11206</v>
      </c>
      <c r="AR65" s="8">
        <v>11167</v>
      </c>
      <c r="AS65" s="8">
        <v>11086</v>
      </c>
      <c r="AT65" s="8">
        <v>11070</v>
      </c>
      <c r="AU65" s="8">
        <v>11077</v>
      </c>
      <c r="AV65" s="8">
        <v>11115</v>
      </c>
      <c r="AW65" s="8">
        <v>11143</v>
      </c>
      <c r="AX65" s="8">
        <v>11172</v>
      </c>
      <c r="AY65" s="8">
        <v>11193</v>
      </c>
      <c r="AZ65" s="8">
        <v>11220</v>
      </c>
      <c r="BA65" s="8">
        <v>11266</v>
      </c>
      <c r="BB65" s="8">
        <v>11308</v>
      </c>
      <c r="BC65" s="8">
        <v>11361</v>
      </c>
      <c r="BD65" s="1">
        <v>11402</v>
      </c>
    </row>
    <row r="66" spans="1:56">
      <c r="A66" s="24"/>
      <c r="B66" s="23"/>
      <c r="E66" s="19" t="s">
        <v>151</v>
      </c>
      <c r="R66" s="8">
        <v>16784</v>
      </c>
      <c r="S66" s="8">
        <v>16968</v>
      </c>
      <c r="T66" s="8">
        <v>16248</v>
      </c>
      <c r="U66" s="8">
        <v>15603</v>
      </c>
      <c r="V66" s="8">
        <v>14433</v>
      </c>
      <c r="W66" s="8">
        <v>12367</v>
      </c>
      <c r="X66" s="8">
        <v>11875</v>
      </c>
      <c r="Y66" s="8">
        <v>11897</v>
      </c>
      <c r="Z66" s="8">
        <v>12704</v>
      </c>
      <c r="AA66" s="8">
        <v>13455</v>
      </c>
      <c r="AB66" s="8">
        <v>14273</v>
      </c>
      <c r="AC66" s="8">
        <v>14356</v>
      </c>
      <c r="AD66" s="8">
        <v>12445</v>
      </c>
      <c r="AE66" s="8">
        <v>12051</v>
      </c>
      <c r="AF66" s="8">
        <v>12911</v>
      </c>
      <c r="AG66" s="8">
        <v>13156</v>
      </c>
      <c r="AH66" s="8">
        <v>13090</v>
      </c>
      <c r="AI66" s="8">
        <v>13021</v>
      </c>
      <c r="AJ66" s="8">
        <v>13161</v>
      </c>
      <c r="AK66" s="8">
        <v>13560</v>
      </c>
      <c r="AL66" s="8">
        <v>13849</v>
      </c>
      <c r="AM66" s="8">
        <v>13914</v>
      </c>
      <c r="AN66" s="8">
        <v>13980</v>
      </c>
      <c r="AO66" s="8">
        <v>14049</v>
      </c>
      <c r="AP66" s="8">
        <v>13578</v>
      </c>
      <c r="AQ66" s="8">
        <v>12820</v>
      </c>
      <c r="AR66" s="8">
        <v>12112</v>
      </c>
      <c r="AS66" s="8">
        <v>11369</v>
      </c>
      <c r="AT66" s="8">
        <v>10514</v>
      </c>
      <c r="AU66" s="8">
        <v>9570</v>
      </c>
      <c r="AV66" s="8">
        <v>8624</v>
      </c>
      <c r="AW66" s="8">
        <v>7679</v>
      </c>
      <c r="AX66" s="8">
        <v>6743</v>
      </c>
      <c r="AY66" s="8">
        <v>5885</v>
      </c>
      <c r="AZ66" s="8">
        <v>5053</v>
      </c>
      <c r="BA66" s="8">
        <v>4304</v>
      </c>
      <c r="BB66" s="8">
        <v>3625</v>
      </c>
      <c r="BC66" s="8">
        <v>3033</v>
      </c>
      <c r="BD66" s="1">
        <v>2497</v>
      </c>
    </row>
    <row r="67" spans="1:56">
      <c r="A67" s="24"/>
      <c r="B67" s="23"/>
      <c r="E67" s="19" t="s">
        <v>152</v>
      </c>
      <c r="R67" s="8">
        <v>14657</v>
      </c>
      <c r="S67" s="8">
        <v>14498</v>
      </c>
      <c r="T67" s="8">
        <v>14353</v>
      </c>
      <c r="U67" s="8">
        <v>13734</v>
      </c>
      <c r="V67" s="8">
        <v>13209</v>
      </c>
      <c r="W67" s="8">
        <v>12665</v>
      </c>
      <c r="X67" s="8">
        <v>12555</v>
      </c>
      <c r="Y67" s="8">
        <v>12330</v>
      </c>
      <c r="Z67" s="8">
        <v>11864</v>
      </c>
      <c r="AA67" s="8">
        <v>12741</v>
      </c>
      <c r="AB67" s="8">
        <v>11430</v>
      </c>
      <c r="AC67" s="8">
        <v>12221</v>
      </c>
      <c r="AD67" s="8">
        <v>12099</v>
      </c>
      <c r="AE67" s="8">
        <v>11904</v>
      </c>
      <c r="AF67" s="8">
        <v>11567</v>
      </c>
      <c r="AG67" s="8">
        <v>11816</v>
      </c>
      <c r="AH67" s="8">
        <v>11999</v>
      </c>
      <c r="AI67" s="8">
        <v>11968</v>
      </c>
      <c r="AJ67" s="8">
        <v>11866</v>
      </c>
      <c r="AK67" s="8">
        <v>11746</v>
      </c>
      <c r="AL67" s="8">
        <v>11722</v>
      </c>
      <c r="AM67" s="8">
        <v>11638</v>
      </c>
      <c r="AN67" s="8">
        <v>11487</v>
      </c>
      <c r="AO67" s="8">
        <v>11404</v>
      </c>
      <c r="AP67" s="8">
        <v>11345</v>
      </c>
      <c r="AQ67" s="8">
        <v>11282</v>
      </c>
      <c r="AR67" s="8">
        <v>11192</v>
      </c>
      <c r="AS67" s="8">
        <v>11126</v>
      </c>
      <c r="AT67" s="8">
        <v>11040</v>
      </c>
      <c r="AU67" s="8">
        <v>10972</v>
      </c>
      <c r="AV67" s="8">
        <v>10909</v>
      </c>
      <c r="AW67" s="8">
        <v>10841</v>
      </c>
      <c r="AX67" s="8">
        <v>10763</v>
      </c>
      <c r="AY67" s="8">
        <v>10690</v>
      </c>
      <c r="AZ67" s="8">
        <v>10605</v>
      </c>
      <c r="BA67" s="8">
        <v>10515</v>
      </c>
      <c r="BB67" s="8">
        <v>10442</v>
      </c>
      <c r="BC67" s="8">
        <v>10380</v>
      </c>
      <c r="BD67" s="1">
        <v>10301</v>
      </c>
    </row>
    <row r="68" spans="1:56">
      <c r="A68" s="24"/>
      <c r="B68" s="23"/>
      <c r="E68" s="19" t="s">
        <v>153</v>
      </c>
      <c r="R68" s="8">
        <v>64864</v>
      </c>
      <c r="S68" s="8">
        <v>63666</v>
      </c>
      <c r="T68" s="8">
        <v>64446</v>
      </c>
      <c r="U68" s="8">
        <v>64955</v>
      </c>
      <c r="V68" s="8">
        <v>62868</v>
      </c>
      <c r="W68" s="8">
        <v>60760</v>
      </c>
      <c r="X68" s="8">
        <v>60488</v>
      </c>
      <c r="Y68" s="8">
        <v>59934</v>
      </c>
      <c r="Z68" s="8">
        <v>58992</v>
      </c>
      <c r="AA68" s="8">
        <v>59320</v>
      </c>
      <c r="AB68" s="8">
        <v>62434</v>
      </c>
      <c r="AC68" s="8">
        <v>62832</v>
      </c>
      <c r="AD68" s="8">
        <v>62266</v>
      </c>
      <c r="AE68" s="8">
        <v>62860</v>
      </c>
      <c r="AF68" s="8">
        <v>64845</v>
      </c>
      <c r="AG68" s="8">
        <v>66970</v>
      </c>
      <c r="AH68" s="8">
        <v>69918</v>
      </c>
      <c r="AI68" s="8">
        <v>71181</v>
      </c>
      <c r="AJ68" s="8">
        <v>71788</v>
      </c>
      <c r="AK68" s="8">
        <v>72526</v>
      </c>
      <c r="AL68" s="8">
        <v>73536</v>
      </c>
      <c r="AM68" s="8">
        <v>74311</v>
      </c>
      <c r="AN68" s="8">
        <v>74718</v>
      </c>
      <c r="AO68" s="8">
        <v>75077</v>
      </c>
      <c r="AP68" s="8">
        <v>75390</v>
      </c>
      <c r="AQ68" s="8">
        <v>75814</v>
      </c>
      <c r="AR68" s="8">
        <v>75872</v>
      </c>
      <c r="AS68" s="8">
        <v>75841</v>
      </c>
      <c r="AT68" s="8">
        <v>75870</v>
      </c>
      <c r="AU68" s="8">
        <v>75778</v>
      </c>
      <c r="AV68" s="8">
        <v>75787</v>
      </c>
      <c r="AW68" s="8">
        <v>75828</v>
      </c>
      <c r="AX68" s="8">
        <v>75911</v>
      </c>
      <c r="AY68" s="8">
        <v>75957</v>
      </c>
      <c r="AZ68" s="8">
        <v>75913</v>
      </c>
      <c r="BA68" s="8">
        <v>75897</v>
      </c>
      <c r="BB68" s="8">
        <v>75833</v>
      </c>
      <c r="BC68" s="8">
        <v>75774</v>
      </c>
      <c r="BD68" s="1">
        <v>75683</v>
      </c>
    </row>
    <row r="69" spans="1:56">
      <c r="A69" s="24"/>
      <c r="B69" s="25"/>
      <c r="E69" s="19" t="s">
        <v>168</v>
      </c>
      <c r="R69" s="8">
        <v>26496</v>
      </c>
      <c r="S69" s="8">
        <v>25874</v>
      </c>
      <c r="T69" s="8">
        <v>24842</v>
      </c>
      <c r="U69" s="8">
        <v>25486</v>
      </c>
      <c r="V69" s="8">
        <v>22660</v>
      </c>
      <c r="W69" s="8">
        <v>22153</v>
      </c>
      <c r="X69" s="8">
        <v>22029</v>
      </c>
      <c r="Y69" s="8">
        <v>22790</v>
      </c>
      <c r="Z69" s="8">
        <v>23420</v>
      </c>
      <c r="AA69" s="8">
        <v>23046</v>
      </c>
      <c r="AB69" s="8">
        <v>21291</v>
      </c>
      <c r="AC69" s="8">
        <v>19378</v>
      </c>
      <c r="AD69" s="8">
        <v>15880</v>
      </c>
      <c r="AE69" s="8">
        <v>15041</v>
      </c>
      <c r="AF69" s="8">
        <v>14957</v>
      </c>
      <c r="AG69" s="8">
        <v>14602</v>
      </c>
      <c r="AH69" s="8">
        <v>16087</v>
      </c>
      <c r="AI69" s="8">
        <v>19928</v>
      </c>
      <c r="AJ69" s="8">
        <v>24478</v>
      </c>
      <c r="AK69" s="8">
        <v>26512</v>
      </c>
      <c r="AL69" s="8">
        <v>26433</v>
      </c>
      <c r="AM69" s="8">
        <v>26334</v>
      </c>
      <c r="AN69" s="8">
        <v>26210</v>
      </c>
      <c r="AO69" s="8">
        <v>25953</v>
      </c>
      <c r="AP69" s="8">
        <v>24450</v>
      </c>
      <c r="AQ69" s="8">
        <v>22844</v>
      </c>
      <c r="AR69" s="8">
        <v>21328</v>
      </c>
      <c r="AS69" s="8">
        <v>20248</v>
      </c>
      <c r="AT69" s="8">
        <v>19059</v>
      </c>
      <c r="AU69" s="8">
        <v>17622</v>
      </c>
      <c r="AV69" s="8">
        <v>15898</v>
      </c>
      <c r="AW69" s="8">
        <v>13973</v>
      </c>
      <c r="AX69" s="8">
        <v>12191</v>
      </c>
      <c r="AY69" s="8">
        <v>10537</v>
      </c>
      <c r="AZ69" s="8">
        <v>9019</v>
      </c>
      <c r="BA69" s="8">
        <v>7592</v>
      </c>
      <c r="BB69" s="8">
        <v>6301</v>
      </c>
      <c r="BC69" s="8">
        <v>5248</v>
      </c>
      <c r="BD69" s="1">
        <v>4362</v>
      </c>
    </row>
    <row r="70" spans="1:56">
      <c r="A70" s="24"/>
      <c r="B70" s="23"/>
      <c r="E70" s="19" t="s">
        <v>155</v>
      </c>
      <c r="R70" s="8">
        <v>12252</v>
      </c>
      <c r="S70" s="8">
        <v>11657</v>
      </c>
      <c r="T70" s="8">
        <v>12130</v>
      </c>
      <c r="U70" s="8">
        <v>12879</v>
      </c>
      <c r="V70" s="8">
        <v>9662</v>
      </c>
      <c r="W70" s="8">
        <v>10770</v>
      </c>
      <c r="X70" s="8">
        <v>7440</v>
      </c>
      <c r="Y70" s="8">
        <v>10362</v>
      </c>
      <c r="Z70" s="8">
        <v>10507</v>
      </c>
      <c r="AA70" s="8">
        <v>9746</v>
      </c>
      <c r="AB70" s="8">
        <v>9142</v>
      </c>
      <c r="AC70" s="8">
        <v>8120</v>
      </c>
      <c r="AD70" s="8">
        <v>6428</v>
      </c>
      <c r="AE70" s="8">
        <v>6879</v>
      </c>
      <c r="AF70" s="8">
        <v>6685</v>
      </c>
      <c r="AG70" s="8">
        <v>6629</v>
      </c>
      <c r="AH70" s="8">
        <v>7328</v>
      </c>
      <c r="AI70" s="8">
        <v>9058</v>
      </c>
      <c r="AJ70" s="8">
        <v>11303</v>
      </c>
      <c r="AK70" s="8">
        <v>12302</v>
      </c>
      <c r="AL70" s="8">
        <v>12405</v>
      </c>
      <c r="AM70" s="8">
        <v>12476</v>
      </c>
      <c r="AN70" s="8">
        <v>12539</v>
      </c>
      <c r="AO70" s="8">
        <v>12511</v>
      </c>
      <c r="AP70" s="8">
        <v>11826</v>
      </c>
      <c r="AQ70" s="8">
        <v>11138</v>
      </c>
      <c r="AR70" s="8">
        <v>10505</v>
      </c>
      <c r="AS70" s="8">
        <v>10083</v>
      </c>
      <c r="AT70" s="8">
        <v>9616</v>
      </c>
      <c r="AU70" s="8">
        <v>8999</v>
      </c>
      <c r="AV70" s="8">
        <v>8256</v>
      </c>
      <c r="AW70" s="8">
        <v>7353</v>
      </c>
      <c r="AX70" s="8">
        <v>6485</v>
      </c>
      <c r="AY70" s="8">
        <v>5692</v>
      </c>
      <c r="AZ70" s="8">
        <v>4935</v>
      </c>
      <c r="BA70" s="8">
        <v>4204</v>
      </c>
      <c r="BB70" s="8">
        <v>3541</v>
      </c>
      <c r="BC70" s="8">
        <v>2981</v>
      </c>
      <c r="BD70" s="1">
        <v>2516</v>
      </c>
    </row>
    <row r="71" spans="1:56">
      <c r="A71" s="24"/>
      <c r="B71" s="25"/>
      <c r="E71" s="26" t="s">
        <v>169</v>
      </c>
      <c r="R71" s="8">
        <v>38812</v>
      </c>
      <c r="S71" s="8">
        <v>37565</v>
      </c>
      <c r="T71" s="8">
        <v>37205</v>
      </c>
      <c r="U71" s="8">
        <v>34589</v>
      </c>
      <c r="V71" s="8">
        <v>34285</v>
      </c>
      <c r="W71" s="8">
        <v>31009</v>
      </c>
      <c r="X71" s="8">
        <v>32445</v>
      </c>
      <c r="Y71" s="8">
        <v>30309</v>
      </c>
      <c r="Z71" s="8">
        <v>31736</v>
      </c>
      <c r="AA71" s="8">
        <v>33173</v>
      </c>
      <c r="AB71" s="8">
        <v>31198</v>
      </c>
      <c r="AC71" s="8">
        <v>26786</v>
      </c>
      <c r="AD71" s="8">
        <v>19729</v>
      </c>
      <c r="AE71" s="8">
        <v>18380</v>
      </c>
      <c r="AF71" s="8">
        <v>17756</v>
      </c>
      <c r="AG71" s="8">
        <v>17626</v>
      </c>
      <c r="AH71" s="8">
        <v>19105</v>
      </c>
      <c r="AI71" s="8">
        <v>23332</v>
      </c>
      <c r="AJ71" s="8">
        <v>28332</v>
      </c>
      <c r="AK71" s="8">
        <v>30628</v>
      </c>
      <c r="AL71" s="8">
        <v>30547</v>
      </c>
      <c r="AM71" s="8">
        <v>30342</v>
      </c>
      <c r="AN71" s="8">
        <v>30225</v>
      </c>
      <c r="AO71" s="8">
        <v>29933</v>
      </c>
      <c r="AP71" s="8">
        <v>28196</v>
      </c>
      <c r="AQ71" s="8">
        <v>26529</v>
      </c>
      <c r="AR71" s="8">
        <v>24941</v>
      </c>
      <c r="AS71" s="8">
        <v>23855</v>
      </c>
      <c r="AT71" s="8">
        <v>22745</v>
      </c>
      <c r="AU71" s="8">
        <v>21382</v>
      </c>
      <c r="AV71" s="8">
        <v>19664</v>
      </c>
      <c r="AW71" s="8">
        <v>17582</v>
      </c>
      <c r="AX71" s="8">
        <v>15821</v>
      </c>
      <c r="AY71" s="8">
        <v>14190</v>
      </c>
      <c r="AZ71" s="8">
        <v>12766</v>
      </c>
      <c r="BA71" s="8">
        <v>11346</v>
      </c>
      <c r="BB71" s="8">
        <v>10056</v>
      </c>
      <c r="BC71" s="8">
        <v>9118</v>
      </c>
      <c r="BD71" s="1">
        <v>8286</v>
      </c>
    </row>
    <row r="72" spans="1:56">
      <c r="A72" s="24"/>
      <c r="E72" s="19" t="s">
        <v>157</v>
      </c>
      <c r="R72" s="8">
        <v>11310</v>
      </c>
      <c r="S72" s="8">
        <v>11351</v>
      </c>
      <c r="T72" s="8">
        <v>10908</v>
      </c>
      <c r="U72" s="8">
        <v>11080</v>
      </c>
      <c r="V72" s="8">
        <v>11527</v>
      </c>
      <c r="W72" s="8">
        <v>10644</v>
      </c>
      <c r="X72" s="8">
        <v>10047</v>
      </c>
      <c r="Y72" s="8">
        <v>9659</v>
      </c>
      <c r="Z72" s="8">
        <v>9617</v>
      </c>
      <c r="AA72" s="8">
        <v>9655</v>
      </c>
      <c r="AB72" s="8">
        <v>10137</v>
      </c>
      <c r="AC72" s="8">
        <v>10393</v>
      </c>
      <c r="AD72" s="8">
        <v>10385</v>
      </c>
      <c r="AE72" s="8">
        <v>10513</v>
      </c>
      <c r="AF72" s="8">
        <v>10472</v>
      </c>
      <c r="AG72" s="8">
        <v>10704</v>
      </c>
      <c r="AH72" s="8">
        <v>11029</v>
      </c>
      <c r="AI72" s="8">
        <v>11144</v>
      </c>
      <c r="AJ72" s="8">
        <v>11202</v>
      </c>
      <c r="AK72" s="8">
        <v>11306</v>
      </c>
      <c r="AL72" s="8">
        <v>11407</v>
      </c>
      <c r="AM72" s="8">
        <v>11419</v>
      </c>
      <c r="AN72" s="8">
        <v>11350</v>
      </c>
      <c r="AO72" s="8">
        <v>11315</v>
      </c>
      <c r="AP72" s="8">
        <v>11293</v>
      </c>
      <c r="AQ72" s="8">
        <v>11252</v>
      </c>
      <c r="AR72" s="8">
        <v>11171</v>
      </c>
      <c r="AS72" s="8">
        <v>11123</v>
      </c>
      <c r="AT72" s="8">
        <v>11081</v>
      </c>
      <c r="AU72" s="8">
        <v>11006</v>
      </c>
      <c r="AV72" s="8">
        <v>10910</v>
      </c>
      <c r="AW72" s="8">
        <v>10887</v>
      </c>
      <c r="AX72" s="8">
        <v>10792</v>
      </c>
      <c r="AY72" s="8">
        <v>10736</v>
      </c>
      <c r="AZ72" s="8">
        <v>10693</v>
      </c>
      <c r="BA72" s="8">
        <v>10665</v>
      </c>
      <c r="BB72" s="8">
        <v>10637</v>
      </c>
      <c r="BC72" s="8">
        <v>10558</v>
      </c>
      <c r="BD72" s="1">
        <v>10503</v>
      </c>
    </row>
    <row r="73" spans="1:56">
      <c r="A73" s="24"/>
      <c r="E73" s="19" t="s">
        <v>158</v>
      </c>
      <c r="R73" s="8">
        <v>55429</v>
      </c>
      <c r="S73" s="8">
        <v>57601</v>
      </c>
      <c r="T73" s="8">
        <v>69099</v>
      </c>
      <c r="U73" s="8">
        <v>73302</v>
      </c>
      <c r="V73" s="8">
        <v>75464</v>
      </c>
      <c r="W73" s="8">
        <v>63198</v>
      </c>
      <c r="X73" s="8">
        <v>53968</v>
      </c>
      <c r="Y73" s="8">
        <v>53006</v>
      </c>
      <c r="Z73" s="8">
        <v>54157</v>
      </c>
      <c r="AA73" s="8">
        <v>56045</v>
      </c>
      <c r="AB73" s="8">
        <v>53965</v>
      </c>
      <c r="AC73" s="8">
        <v>50956</v>
      </c>
      <c r="AD73" s="8">
        <v>45309</v>
      </c>
      <c r="AE73" s="8">
        <v>44491</v>
      </c>
      <c r="AF73" s="8">
        <v>46722</v>
      </c>
      <c r="AG73" s="8">
        <v>47651</v>
      </c>
      <c r="AH73" s="8">
        <v>48493</v>
      </c>
      <c r="AI73" s="8">
        <v>48996</v>
      </c>
      <c r="AJ73" s="8">
        <v>49756</v>
      </c>
      <c r="AK73" s="8">
        <v>50666</v>
      </c>
      <c r="AL73" s="8">
        <v>51959</v>
      </c>
      <c r="AM73" s="8">
        <v>53374</v>
      </c>
      <c r="AN73" s="8">
        <v>54341</v>
      </c>
      <c r="AO73" s="8">
        <v>54955</v>
      </c>
      <c r="AP73" s="8">
        <v>57513</v>
      </c>
      <c r="AQ73" s="8">
        <v>60018</v>
      </c>
      <c r="AR73" s="8">
        <v>61754</v>
      </c>
      <c r="AS73" s="8">
        <v>61016</v>
      </c>
      <c r="AT73" s="8">
        <v>59607</v>
      </c>
      <c r="AU73" s="8">
        <v>57643</v>
      </c>
      <c r="AV73" s="8">
        <v>55371</v>
      </c>
      <c r="AW73" s="8">
        <v>52729</v>
      </c>
      <c r="AX73" s="8">
        <v>49933</v>
      </c>
      <c r="AY73" s="8">
        <v>46917</v>
      </c>
      <c r="AZ73" s="8">
        <v>43790</v>
      </c>
      <c r="BA73" s="8">
        <v>40570</v>
      </c>
      <c r="BB73" s="8">
        <v>37286</v>
      </c>
      <c r="BC73" s="8">
        <v>33977</v>
      </c>
      <c r="BD73" s="1">
        <v>30727</v>
      </c>
    </row>
    <row r="74" spans="1:56">
      <c r="A74" s="24"/>
      <c r="E74" s="19" t="s">
        <v>159</v>
      </c>
      <c r="R74" s="8">
        <v>1969</v>
      </c>
      <c r="S74" s="8">
        <v>1920</v>
      </c>
      <c r="T74" s="8">
        <v>1820</v>
      </c>
      <c r="U74" s="8">
        <v>1906</v>
      </c>
      <c r="V74" s="8">
        <v>1506</v>
      </c>
      <c r="W74" s="8">
        <v>1223</v>
      </c>
      <c r="X74" s="8">
        <v>844</v>
      </c>
      <c r="Y74" s="8">
        <v>782</v>
      </c>
      <c r="Z74" s="8">
        <v>765</v>
      </c>
      <c r="AA74" s="8">
        <v>714</v>
      </c>
      <c r="AB74" s="8">
        <v>898</v>
      </c>
      <c r="AC74" s="8">
        <v>895</v>
      </c>
      <c r="AD74" s="8">
        <v>1130</v>
      </c>
      <c r="AE74" s="8">
        <v>1160</v>
      </c>
      <c r="AF74" s="8">
        <v>1189</v>
      </c>
      <c r="AG74" s="8">
        <v>1283</v>
      </c>
      <c r="AH74" s="8">
        <v>1283</v>
      </c>
      <c r="AI74" s="8">
        <v>1259</v>
      </c>
      <c r="AJ74" s="8">
        <v>1262</v>
      </c>
      <c r="AK74" s="8">
        <v>1260</v>
      </c>
      <c r="AL74" s="8">
        <v>1229</v>
      </c>
      <c r="AM74" s="8">
        <v>1186</v>
      </c>
      <c r="AN74" s="8">
        <v>1136</v>
      </c>
      <c r="AO74" s="8">
        <v>1084</v>
      </c>
      <c r="AP74" s="8">
        <v>1028</v>
      </c>
      <c r="AQ74" s="8">
        <v>971</v>
      </c>
      <c r="AR74" s="8">
        <v>916</v>
      </c>
      <c r="AS74" s="8">
        <v>870</v>
      </c>
      <c r="AT74" s="8">
        <v>828</v>
      </c>
      <c r="AU74" s="8">
        <v>781</v>
      </c>
      <c r="AV74" s="8">
        <v>735</v>
      </c>
      <c r="AW74" s="8">
        <v>693</v>
      </c>
      <c r="AX74" s="8">
        <v>652</v>
      </c>
      <c r="AY74" s="8">
        <v>615</v>
      </c>
      <c r="AZ74" s="8">
        <v>577</v>
      </c>
      <c r="BA74" s="8">
        <v>544</v>
      </c>
      <c r="BB74" s="8">
        <v>514</v>
      </c>
      <c r="BC74" s="8">
        <v>484</v>
      </c>
      <c r="BD74" s="1">
        <v>458</v>
      </c>
    </row>
    <row r="75" spans="1:56">
      <c r="A75" s="24"/>
      <c r="E75" s="19" t="s">
        <v>160</v>
      </c>
      <c r="R75" s="8">
        <v>41716</v>
      </c>
      <c r="S75" s="8">
        <v>42787</v>
      </c>
      <c r="T75" s="8">
        <v>41996</v>
      </c>
      <c r="U75" s="8">
        <v>42475</v>
      </c>
      <c r="V75" s="8">
        <v>40521</v>
      </c>
      <c r="W75" s="8">
        <v>37406</v>
      </c>
      <c r="X75" s="8">
        <v>36377</v>
      </c>
      <c r="Y75" s="8">
        <v>38029</v>
      </c>
      <c r="Z75" s="8">
        <v>40003</v>
      </c>
      <c r="AA75" s="8">
        <v>41483</v>
      </c>
      <c r="AB75" s="8">
        <v>43588</v>
      </c>
      <c r="AC75" s="8">
        <v>44269</v>
      </c>
      <c r="AD75" s="8">
        <v>37338</v>
      </c>
      <c r="AE75" s="8">
        <v>36808</v>
      </c>
      <c r="AF75" s="8">
        <v>38788</v>
      </c>
      <c r="AG75" s="8">
        <v>41200</v>
      </c>
      <c r="AH75" s="8">
        <v>41756</v>
      </c>
      <c r="AI75" s="8">
        <v>43050</v>
      </c>
      <c r="AJ75" s="8">
        <v>44479</v>
      </c>
      <c r="AK75" s="8">
        <v>45872</v>
      </c>
      <c r="AL75" s="8">
        <v>46871</v>
      </c>
      <c r="AM75" s="8">
        <v>47342</v>
      </c>
      <c r="AN75" s="8">
        <v>47963</v>
      </c>
      <c r="AO75" s="8">
        <v>48927</v>
      </c>
      <c r="AP75" s="8">
        <v>47935</v>
      </c>
      <c r="AQ75" s="8">
        <v>48123</v>
      </c>
      <c r="AR75" s="8">
        <v>46752</v>
      </c>
      <c r="AS75" s="8">
        <v>45234</v>
      </c>
      <c r="AT75" s="8">
        <v>42825</v>
      </c>
      <c r="AU75" s="8">
        <v>39963</v>
      </c>
      <c r="AV75" s="8">
        <v>36935</v>
      </c>
      <c r="AW75" s="8">
        <v>33872</v>
      </c>
      <c r="AX75" s="8">
        <v>30662</v>
      </c>
      <c r="AY75" s="8">
        <v>27356</v>
      </c>
      <c r="AZ75" s="8">
        <v>24099</v>
      </c>
      <c r="BA75" s="8">
        <v>21061</v>
      </c>
      <c r="BB75" s="8">
        <v>18147</v>
      </c>
      <c r="BC75" s="8">
        <v>15470</v>
      </c>
      <c r="BD75" s="1">
        <v>13017</v>
      </c>
    </row>
    <row r="76" spans="1:56">
      <c r="A76" s="27"/>
      <c r="E76" s="19" t="s">
        <v>161</v>
      </c>
      <c r="R76" s="8">
        <v>136196</v>
      </c>
      <c r="S76" s="8">
        <v>145117</v>
      </c>
      <c r="T76" s="8">
        <v>133689</v>
      </c>
      <c r="U76" s="8">
        <v>120895</v>
      </c>
      <c r="V76" s="8">
        <v>116259</v>
      </c>
      <c r="W76" s="8">
        <v>103705</v>
      </c>
      <c r="X76" s="8">
        <v>94377</v>
      </c>
      <c r="Y76" s="8">
        <v>92283</v>
      </c>
      <c r="Z76" s="8">
        <v>99083</v>
      </c>
      <c r="AA76" s="8">
        <v>109159</v>
      </c>
      <c r="AB76" s="8">
        <v>114018</v>
      </c>
      <c r="AC76" s="8">
        <v>113610</v>
      </c>
      <c r="AD76" s="8">
        <v>104792</v>
      </c>
      <c r="AE76" s="8">
        <v>102399</v>
      </c>
      <c r="AF76" s="8">
        <v>109230</v>
      </c>
      <c r="AG76" s="8">
        <v>117137</v>
      </c>
      <c r="AH76" s="8">
        <v>120054</v>
      </c>
      <c r="AI76" s="8">
        <v>120194</v>
      </c>
      <c r="AJ76" s="8">
        <v>121402</v>
      </c>
      <c r="AK76" s="8">
        <v>125997</v>
      </c>
      <c r="AL76" s="8">
        <v>127141</v>
      </c>
      <c r="AM76" s="8">
        <v>124643</v>
      </c>
      <c r="AN76" s="8">
        <v>122957</v>
      </c>
      <c r="AO76" s="8">
        <v>121995</v>
      </c>
      <c r="AP76" s="8">
        <v>117123</v>
      </c>
      <c r="AQ76" s="8">
        <v>109832</v>
      </c>
      <c r="AR76" s="8">
        <v>104051</v>
      </c>
      <c r="AS76" s="8">
        <v>97675</v>
      </c>
      <c r="AT76" s="8">
        <v>89748</v>
      </c>
      <c r="AU76" s="8">
        <v>81272</v>
      </c>
      <c r="AV76" s="8">
        <v>72196</v>
      </c>
      <c r="AW76" s="8">
        <v>63013</v>
      </c>
      <c r="AX76" s="8">
        <v>54250</v>
      </c>
      <c r="AY76" s="8">
        <v>46242</v>
      </c>
      <c r="AZ76" s="8">
        <v>38977</v>
      </c>
      <c r="BA76" s="8">
        <v>32425</v>
      </c>
      <c r="BB76" s="8">
        <v>26477</v>
      </c>
      <c r="BC76" s="8">
        <v>21247</v>
      </c>
      <c r="BD76" s="1">
        <v>16921</v>
      </c>
    </row>
    <row r="77" spans="1:56">
      <c r="A77" s="24"/>
      <c r="E77" s="19" t="s">
        <v>162</v>
      </c>
      <c r="R77" s="8">
        <v>4522</v>
      </c>
      <c r="S77" s="8">
        <v>4417</v>
      </c>
      <c r="T77" s="8">
        <v>4358</v>
      </c>
      <c r="U77" s="8">
        <v>4131</v>
      </c>
      <c r="V77" s="8">
        <v>4143</v>
      </c>
      <c r="W77" s="8">
        <v>4491</v>
      </c>
      <c r="X77" s="8">
        <v>4541</v>
      </c>
      <c r="Y77" s="8">
        <v>3992</v>
      </c>
      <c r="Z77" s="8">
        <v>3894</v>
      </c>
      <c r="AA77" s="8">
        <v>3842</v>
      </c>
      <c r="AB77" s="8">
        <v>3986</v>
      </c>
      <c r="AC77" s="8">
        <v>4010</v>
      </c>
      <c r="AD77" s="8">
        <v>3788</v>
      </c>
      <c r="AE77" s="8">
        <v>3799</v>
      </c>
      <c r="AF77" s="8">
        <v>3769</v>
      </c>
      <c r="AG77" s="8">
        <v>3964</v>
      </c>
      <c r="AH77" s="8">
        <v>3927</v>
      </c>
      <c r="AI77" s="8">
        <v>3898</v>
      </c>
      <c r="AJ77" s="8">
        <v>3851</v>
      </c>
      <c r="AK77" s="8">
        <v>3802</v>
      </c>
      <c r="AL77" s="8">
        <v>3755</v>
      </c>
      <c r="AM77" s="8">
        <v>3703</v>
      </c>
      <c r="AN77" s="8">
        <v>3677</v>
      </c>
      <c r="AO77" s="8">
        <v>3638</v>
      </c>
      <c r="AP77" s="8">
        <v>3586</v>
      </c>
      <c r="AQ77" s="8">
        <v>3529</v>
      </c>
      <c r="AR77" s="8">
        <v>3477</v>
      </c>
      <c r="AS77" s="8">
        <v>3440</v>
      </c>
      <c r="AT77" s="8">
        <v>3397</v>
      </c>
      <c r="AU77" s="8">
        <v>3353</v>
      </c>
      <c r="AV77" s="8">
        <v>3304</v>
      </c>
      <c r="AW77" s="8">
        <v>3259</v>
      </c>
      <c r="AX77" s="8">
        <v>3207</v>
      </c>
      <c r="AY77" s="8">
        <v>3166</v>
      </c>
      <c r="AZ77" s="8">
        <v>3120</v>
      </c>
      <c r="BA77" s="8">
        <v>3070</v>
      </c>
      <c r="BB77" s="8">
        <v>3032</v>
      </c>
      <c r="BC77" s="8">
        <v>3002</v>
      </c>
      <c r="BD77" s="1">
        <v>2958</v>
      </c>
    </row>
    <row r="78" spans="1:56">
      <c r="A78" s="24"/>
      <c r="E78" s="19" t="s">
        <v>163</v>
      </c>
      <c r="R78" s="8">
        <v>7719</v>
      </c>
      <c r="S78" s="8">
        <v>8266</v>
      </c>
      <c r="T78" s="8">
        <v>8083</v>
      </c>
      <c r="U78" s="8">
        <v>6149</v>
      </c>
      <c r="V78" s="8">
        <v>7395</v>
      </c>
      <c r="W78" s="8">
        <v>7256</v>
      </c>
      <c r="X78" s="8">
        <v>3020</v>
      </c>
      <c r="Y78" s="8">
        <v>2667</v>
      </c>
      <c r="Z78" s="8">
        <v>3108</v>
      </c>
      <c r="AA78" s="8">
        <v>3455</v>
      </c>
      <c r="AB78" s="8">
        <v>3252</v>
      </c>
      <c r="AC78" s="8">
        <v>2718</v>
      </c>
      <c r="AD78" s="8">
        <v>2714</v>
      </c>
      <c r="AE78" s="8">
        <v>3162</v>
      </c>
      <c r="AF78" s="8">
        <v>3215</v>
      </c>
      <c r="AG78" s="8">
        <v>3260</v>
      </c>
      <c r="AH78" s="8">
        <v>3266</v>
      </c>
      <c r="AI78" s="8">
        <v>3366</v>
      </c>
      <c r="AJ78" s="8">
        <v>3442</v>
      </c>
      <c r="AK78" s="8">
        <v>3487</v>
      </c>
      <c r="AL78" s="8">
        <v>3526</v>
      </c>
      <c r="AM78" s="8">
        <v>3551</v>
      </c>
      <c r="AN78" s="8">
        <v>3560</v>
      </c>
      <c r="AO78" s="8">
        <v>3555</v>
      </c>
      <c r="AP78" s="8">
        <v>3539</v>
      </c>
      <c r="AQ78" s="8">
        <v>3534</v>
      </c>
      <c r="AR78" s="8">
        <v>3529</v>
      </c>
      <c r="AS78" s="8">
        <v>3537</v>
      </c>
      <c r="AT78" s="8">
        <v>3534</v>
      </c>
      <c r="AU78" s="8">
        <v>3537</v>
      </c>
      <c r="AV78" s="8">
        <v>3532</v>
      </c>
      <c r="AW78" s="8">
        <v>3520</v>
      </c>
      <c r="AX78" s="8">
        <v>3515</v>
      </c>
      <c r="AY78" s="8">
        <v>3490</v>
      </c>
      <c r="AZ78" s="8">
        <v>3461</v>
      </c>
      <c r="BA78" s="8">
        <v>3444</v>
      </c>
      <c r="BB78" s="8">
        <v>3408</v>
      </c>
      <c r="BC78" s="8">
        <v>3382</v>
      </c>
      <c r="BD78" s="1">
        <v>3342</v>
      </c>
    </row>
    <row r="79" spans="1:56">
      <c r="A79" s="24"/>
      <c r="E79" s="19" t="s">
        <v>164</v>
      </c>
      <c r="R79" s="8">
        <v>415</v>
      </c>
      <c r="S79" s="8">
        <v>438</v>
      </c>
      <c r="T79" s="8">
        <v>392</v>
      </c>
      <c r="U79" s="8">
        <v>289</v>
      </c>
      <c r="V79" s="8">
        <v>493</v>
      </c>
      <c r="W79" s="8">
        <v>465</v>
      </c>
      <c r="X79" s="8">
        <v>484</v>
      </c>
      <c r="Y79" s="8">
        <v>457</v>
      </c>
      <c r="Z79" s="8">
        <v>477</v>
      </c>
      <c r="AA79" s="8">
        <v>441</v>
      </c>
      <c r="AB79" s="8">
        <v>439</v>
      </c>
      <c r="AC79" s="8">
        <v>321</v>
      </c>
      <c r="AD79" s="8">
        <v>363</v>
      </c>
      <c r="AE79" s="8">
        <v>338</v>
      </c>
      <c r="AF79" s="8">
        <v>334</v>
      </c>
      <c r="AG79" s="8">
        <v>333</v>
      </c>
      <c r="AH79" s="8">
        <v>346</v>
      </c>
      <c r="AI79" s="8">
        <v>358</v>
      </c>
      <c r="AJ79" s="8">
        <v>364</v>
      </c>
      <c r="AK79" s="8">
        <v>378</v>
      </c>
      <c r="AL79" s="8">
        <v>390</v>
      </c>
      <c r="AM79" s="8">
        <v>398</v>
      </c>
      <c r="AN79" s="8">
        <v>407</v>
      </c>
      <c r="AO79" s="8">
        <v>410</v>
      </c>
      <c r="AP79" s="8">
        <v>418</v>
      </c>
      <c r="AQ79" s="8">
        <v>434</v>
      </c>
      <c r="AR79" s="8">
        <v>452</v>
      </c>
      <c r="AS79" s="8">
        <v>469</v>
      </c>
      <c r="AT79" s="8">
        <v>475</v>
      </c>
      <c r="AU79" s="8">
        <v>493</v>
      </c>
      <c r="AV79" s="8">
        <v>504</v>
      </c>
      <c r="AW79" s="8">
        <v>513</v>
      </c>
      <c r="AX79" s="8">
        <v>526</v>
      </c>
      <c r="AY79" s="8">
        <v>538</v>
      </c>
      <c r="AZ79" s="8">
        <v>552</v>
      </c>
      <c r="BA79" s="8">
        <v>557</v>
      </c>
      <c r="BB79" s="8">
        <v>563</v>
      </c>
      <c r="BC79" s="8">
        <v>569</v>
      </c>
      <c r="BD79" s="1">
        <v>576</v>
      </c>
    </row>
    <row r="80" spans="1:56">
      <c r="A80" s="24"/>
      <c r="E80" s="19" t="s">
        <v>165</v>
      </c>
      <c r="R80" s="8">
        <v>10704</v>
      </c>
      <c r="S80" s="8">
        <v>11187</v>
      </c>
      <c r="T80" s="8">
        <v>10829</v>
      </c>
      <c r="U80" s="8">
        <v>11239</v>
      </c>
      <c r="V80" s="8">
        <v>10120</v>
      </c>
      <c r="W80" s="8">
        <v>9916</v>
      </c>
      <c r="X80" s="8">
        <v>10325</v>
      </c>
      <c r="Y80" s="8">
        <v>10128</v>
      </c>
      <c r="Z80" s="8">
        <v>10274</v>
      </c>
      <c r="AA80" s="8">
        <v>11333</v>
      </c>
      <c r="AB80" s="8">
        <v>11574</v>
      </c>
      <c r="AC80" s="8">
        <v>12133</v>
      </c>
      <c r="AD80" s="8">
        <v>11425</v>
      </c>
      <c r="AE80" s="8">
        <v>11543</v>
      </c>
      <c r="AF80" s="8">
        <v>12185</v>
      </c>
      <c r="AG80" s="8">
        <v>13387</v>
      </c>
      <c r="AH80" s="8">
        <v>13925</v>
      </c>
      <c r="AI80" s="8">
        <v>14025</v>
      </c>
      <c r="AJ80" s="8">
        <v>14260</v>
      </c>
      <c r="AK80" s="8">
        <v>14580</v>
      </c>
      <c r="AL80" s="8">
        <v>14779</v>
      </c>
      <c r="AM80" s="8">
        <v>14872</v>
      </c>
      <c r="AN80" s="8">
        <v>14888</v>
      </c>
      <c r="AO80" s="8">
        <v>14848</v>
      </c>
      <c r="AP80" s="8">
        <v>14796</v>
      </c>
      <c r="AQ80" s="8">
        <v>14787</v>
      </c>
      <c r="AR80" s="8">
        <v>14707</v>
      </c>
      <c r="AS80" s="8">
        <v>14621</v>
      </c>
      <c r="AT80" s="8">
        <v>14528</v>
      </c>
      <c r="AU80" s="8">
        <v>14451</v>
      </c>
      <c r="AV80" s="8">
        <v>14357</v>
      </c>
      <c r="AW80" s="8">
        <v>14272</v>
      </c>
      <c r="AX80" s="8">
        <v>14201</v>
      </c>
      <c r="AY80" s="8">
        <v>14149</v>
      </c>
      <c r="AZ80" s="8">
        <v>14090</v>
      </c>
      <c r="BA80" s="8">
        <v>14016</v>
      </c>
      <c r="BB80" s="8">
        <v>13914</v>
      </c>
      <c r="BC80" s="8">
        <v>13838</v>
      </c>
      <c r="BD80" s="1">
        <v>13769</v>
      </c>
    </row>
    <row r="81" spans="1:56">
      <c r="A81" s="24"/>
      <c r="E81" s="19" t="s">
        <v>5444</v>
      </c>
      <c r="R81" s="8">
        <v>15915</v>
      </c>
      <c r="S81" s="8">
        <v>16513</v>
      </c>
      <c r="T81" s="8">
        <v>16722</v>
      </c>
      <c r="U81" s="8">
        <v>17285</v>
      </c>
      <c r="V81" s="8">
        <v>16260</v>
      </c>
      <c r="W81" s="8">
        <v>15733</v>
      </c>
      <c r="X81" s="8">
        <v>16244</v>
      </c>
      <c r="Y81" s="8">
        <v>18165</v>
      </c>
      <c r="Z81" s="8">
        <v>18418</v>
      </c>
      <c r="AA81" s="8">
        <v>19210</v>
      </c>
      <c r="AB81" s="8">
        <v>19936</v>
      </c>
      <c r="AC81" s="8">
        <v>18985</v>
      </c>
      <c r="AD81" s="8">
        <v>16540</v>
      </c>
      <c r="AE81" s="8">
        <v>15951</v>
      </c>
      <c r="AF81" s="8">
        <v>15871</v>
      </c>
      <c r="AG81" s="8">
        <v>16291</v>
      </c>
      <c r="AH81" s="8">
        <v>16411</v>
      </c>
      <c r="AI81" s="8">
        <v>17337</v>
      </c>
      <c r="AJ81" s="8">
        <v>18355</v>
      </c>
      <c r="AK81" s="8">
        <v>19072</v>
      </c>
      <c r="AL81" s="8">
        <v>19220</v>
      </c>
      <c r="AM81" s="8">
        <v>19292</v>
      </c>
      <c r="AN81" s="8">
        <v>19158</v>
      </c>
      <c r="AO81" s="8">
        <v>18971</v>
      </c>
      <c r="AP81" s="8">
        <v>21338</v>
      </c>
      <c r="AQ81" s="8">
        <v>24324</v>
      </c>
      <c r="AR81" s="8">
        <v>27076</v>
      </c>
      <c r="AS81" s="8">
        <v>30126</v>
      </c>
      <c r="AT81" s="8">
        <v>32814</v>
      </c>
      <c r="AU81" s="8">
        <v>35302</v>
      </c>
      <c r="AV81" s="8">
        <v>37398</v>
      </c>
      <c r="AW81" s="8">
        <v>39063</v>
      </c>
      <c r="AX81" s="8">
        <v>40301</v>
      </c>
      <c r="AY81" s="8">
        <v>41368</v>
      </c>
      <c r="AZ81" s="8">
        <v>41999</v>
      </c>
      <c r="BA81" s="8">
        <v>42101</v>
      </c>
      <c r="BB81" s="8">
        <v>41448</v>
      </c>
      <c r="BC81" s="8">
        <v>40609</v>
      </c>
      <c r="BD81" s="1">
        <v>39393</v>
      </c>
    </row>
    <row r="82" spans="1:56">
      <c r="A82" s="24"/>
      <c r="E82" s="19" t="s">
        <v>166</v>
      </c>
      <c r="R82" s="8">
        <v>179937</v>
      </c>
      <c r="S82" s="8">
        <v>182930</v>
      </c>
      <c r="T82" s="8">
        <v>165785</v>
      </c>
      <c r="U82" s="8">
        <v>166299</v>
      </c>
      <c r="V82" s="8">
        <v>158635</v>
      </c>
      <c r="W82" s="8">
        <v>148754</v>
      </c>
      <c r="X82" s="8">
        <v>144987</v>
      </c>
      <c r="Y82" s="8">
        <v>147412</v>
      </c>
      <c r="Z82" s="8">
        <v>150939</v>
      </c>
      <c r="AA82" s="8">
        <v>153451</v>
      </c>
      <c r="AB82" s="8">
        <v>153455</v>
      </c>
      <c r="AC82" s="8">
        <v>148403</v>
      </c>
      <c r="AD82" s="8">
        <v>125607</v>
      </c>
      <c r="AE82" s="8">
        <v>119972</v>
      </c>
      <c r="AF82" s="8">
        <v>122826</v>
      </c>
      <c r="AG82" s="8">
        <v>126576</v>
      </c>
      <c r="AH82" s="8">
        <v>126719</v>
      </c>
      <c r="AI82" s="8">
        <v>125858</v>
      </c>
      <c r="AJ82" s="8">
        <v>126064</v>
      </c>
      <c r="AK82" s="8">
        <v>128205</v>
      </c>
      <c r="AL82" s="8">
        <v>130073</v>
      </c>
      <c r="AM82" s="8">
        <v>130982</v>
      </c>
      <c r="AN82" s="8">
        <v>131652</v>
      </c>
      <c r="AO82" s="8">
        <v>132532</v>
      </c>
      <c r="AP82" s="8">
        <v>139143</v>
      </c>
      <c r="AQ82" s="8">
        <v>148623</v>
      </c>
      <c r="AR82" s="8">
        <v>158279</v>
      </c>
      <c r="AS82" s="8">
        <v>168465</v>
      </c>
      <c r="AT82" s="8">
        <v>179351</v>
      </c>
      <c r="AU82" s="8">
        <v>190773</v>
      </c>
      <c r="AV82" s="8">
        <v>202790</v>
      </c>
      <c r="AW82" s="8">
        <v>214941</v>
      </c>
      <c r="AX82" s="8">
        <v>227666</v>
      </c>
      <c r="AY82" s="8">
        <v>240830</v>
      </c>
      <c r="AZ82" s="8">
        <v>254860</v>
      </c>
      <c r="BA82" s="8">
        <v>268075</v>
      </c>
      <c r="BB82" s="8">
        <v>280193</v>
      </c>
      <c r="BC82" s="8">
        <v>291603</v>
      </c>
      <c r="BD82" s="1">
        <v>302272</v>
      </c>
    </row>
    <row r="83" spans="1:56">
      <c r="E83" s="19" t="s">
        <v>176</v>
      </c>
      <c r="R83" s="8">
        <v>666246</v>
      </c>
      <c r="S83" s="8">
        <v>679490</v>
      </c>
      <c r="T83" s="8">
        <v>659095</v>
      </c>
      <c r="U83" s="8">
        <v>647125</v>
      </c>
      <c r="V83" s="8">
        <v>623319</v>
      </c>
      <c r="W83" s="8">
        <v>575045</v>
      </c>
      <c r="X83" s="8">
        <v>544137</v>
      </c>
      <c r="Y83" s="8">
        <v>545744</v>
      </c>
      <c r="Z83" s="8">
        <v>560846</v>
      </c>
      <c r="AA83" s="8">
        <v>580907</v>
      </c>
      <c r="AB83" s="8">
        <v>584854</v>
      </c>
      <c r="AC83" s="8">
        <v>569360</v>
      </c>
      <c r="AD83" s="8">
        <v>505716</v>
      </c>
      <c r="AE83" s="8">
        <v>493238</v>
      </c>
      <c r="AF83" s="8">
        <v>508719</v>
      </c>
      <c r="AG83" s="8">
        <v>527560</v>
      </c>
      <c r="AH83" s="8">
        <v>539428</v>
      </c>
      <c r="AI83" s="8">
        <v>552426</v>
      </c>
      <c r="AJ83" s="8">
        <v>569676</v>
      </c>
      <c r="AK83" s="8">
        <v>586164</v>
      </c>
      <c r="AL83" s="8">
        <v>593185</v>
      </c>
      <c r="AM83" s="8">
        <v>594191</v>
      </c>
      <c r="AN83" s="8">
        <v>594741</v>
      </c>
      <c r="AO83" s="8">
        <v>595729</v>
      </c>
      <c r="AP83" s="8">
        <v>597197</v>
      </c>
      <c r="AQ83" s="8">
        <v>600681</v>
      </c>
      <c r="AR83" s="8">
        <v>602900</v>
      </c>
      <c r="AS83" s="8">
        <v>603790</v>
      </c>
      <c r="AT83" s="8">
        <v>601725</v>
      </c>
      <c r="AU83" s="8">
        <v>597625</v>
      </c>
      <c r="AV83" s="8">
        <v>591957</v>
      </c>
      <c r="AW83" s="8">
        <v>584865</v>
      </c>
      <c r="AX83" s="8">
        <v>578527</v>
      </c>
      <c r="AY83" s="8">
        <v>573307</v>
      </c>
      <c r="AZ83" s="8">
        <v>569525</v>
      </c>
      <c r="BA83" s="8">
        <v>565484</v>
      </c>
      <c r="BB83" s="8">
        <v>560595</v>
      </c>
      <c r="BC83" s="8">
        <v>556541</v>
      </c>
      <c r="BD83" s="1">
        <v>552925</v>
      </c>
    </row>
    <row r="84" spans="1:56">
      <c r="A84" s="3"/>
      <c r="B84" s="31"/>
      <c r="C84" s="3"/>
      <c r="D84" s="3"/>
      <c r="E84" s="3" t="s">
        <v>177</v>
      </c>
      <c r="R84" s="14">
        <v>0.99772524765448922</v>
      </c>
      <c r="S84" s="14">
        <v>0.99844537049554183</v>
      </c>
      <c r="T84" s="14">
        <v>0.99927377367816184</v>
      </c>
      <c r="U84" s="14">
        <v>0.99586036025638069</v>
      </c>
      <c r="V84" s="14">
        <v>1.0018821888039502</v>
      </c>
      <c r="W84" s="14">
        <v>1.0053533059548974</v>
      </c>
      <c r="X84" s="14">
        <v>1.0014170901066866</v>
      </c>
      <c r="Y84" s="14">
        <v>1.0013026710260278</v>
      </c>
      <c r="Z84" s="14">
        <v>1.0020618483022805</v>
      </c>
      <c r="AA84" s="14">
        <v>1.002312070908109</v>
      </c>
      <c r="AB84" s="14">
        <v>1.0015892424725052</v>
      </c>
      <c r="AC84" s="14">
        <v>1.0006326889279438</v>
      </c>
      <c r="AD84" s="14">
        <v>1.0019158036964908</v>
      </c>
      <c r="AE84" s="14">
        <v>1.0030075707816226</v>
      </c>
      <c r="AF84" s="14">
        <v>1.0004975750590994</v>
      </c>
      <c r="AG84" s="14">
        <v>1.0013799439291007</v>
      </c>
      <c r="AH84" s="14">
        <v>1.0004840800716663</v>
      </c>
      <c r="AI84" s="14">
        <v>1.0139698796839294</v>
      </c>
      <c r="AJ84" s="14">
        <v>1.0184097336684677</v>
      </c>
      <c r="AK84" s="14">
        <v>1.0297290602749978</v>
      </c>
      <c r="AL84" s="14">
        <v>1.0341295797827088</v>
      </c>
      <c r="AM84" s="14">
        <v>1.0360766589770549</v>
      </c>
      <c r="AN84" s="14">
        <v>1.0364573621390645</v>
      </c>
      <c r="AO84" s="14">
        <v>1.0355983735795331</v>
      </c>
      <c r="AP84" s="14">
        <v>1.0358346472125812</v>
      </c>
      <c r="AQ84" s="14">
        <v>1.0381951045832742</v>
      </c>
      <c r="AR84" s="14">
        <v>1.0362436040445986</v>
      </c>
      <c r="AS84" s="14">
        <v>1.032689844136164</v>
      </c>
      <c r="AT84" s="14">
        <v>1.0277131130881521</v>
      </c>
      <c r="AU84" s="14">
        <v>1.0209947790670657</v>
      </c>
      <c r="AV84" s="14">
        <v>1.0132970665315504</v>
      </c>
      <c r="AW84" s="14">
        <v>1.0053510774350582</v>
      </c>
      <c r="AX84" s="14">
        <v>0.99959741516345291</v>
      </c>
      <c r="AY84" s="14">
        <v>0.99298527600773867</v>
      </c>
      <c r="AZ84" s="14">
        <v>0.98754139862322488</v>
      </c>
      <c r="BA84" s="14">
        <v>0.98528906986428588</v>
      </c>
      <c r="BB84" s="14">
        <v>0.9819168743727219</v>
      </c>
      <c r="BC84" s="14">
        <v>0.97826530217645802</v>
      </c>
      <c r="BD84" s="57">
        <v>0.97190924335478968</v>
      </c>
    </row>
    <row r="85" spans="1:56">
      <c r="A85" s="3"/>
      <c r="B85" s="31"/>
      <c r="C85" s="3"/>
      <c r="D85" s="3"/>
      <c r="E85" s="3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</row>
    <row r="86" spans="1:56">
      <c r="A86" s="3"/>
      <c r="B86" s="31"/>
      <c r="C86" s="3"/>
      <c r="D86" s="3"/>
      <c r="E86" s="3"/>
    </row>
    <row r="87" spans="1:56">
      <c r="A87" s="24"/>
      <c r="B87" s="31"/>
      <c r="C87" s="3"/>
      <c r="D87" s="3"/>
      <c r="E87" s="3"/>
    </row>
    <row r="88" spans="1:56">
      <c r="A88" s="24"/>
      <c r="B88" s="31"/>
      <c r="C88" s="3"/>
      <c r="D88" s="3"/>
      <c r="E88" s="3"/>
    </row>
    <row r="89" spans="1:56">
      <c r="A89" s="24"/>
      <c r="B89" s="31"/>
      <c r="C89" s="3"/>
      <c r="D89" s="3"/>
      <c r="E89" s="3"/>
    </row>
    <row r="90" spans="1:56">
      <c r="A90" s="24"/>
      <c r="B90" s="31"/>
      <c r="C90" s="3"/>
      <c r="D90" s="3"/>
      <c r="E90" s="3"/>
    </row>
    <row r="91" spans="1:56">
      <c r="A91" s="24"/>
      <c r="B91" s="31"/>
      <c r="C91" s="3"/>
      <c r="D91" s="3"/>
      <c r="E91" s="3"/>
    </row>
    <row r="92" spans="1:56">
      <c r="A92" s="24"/>
      <c r="B92" s="31"/>
      <c r="C92" s="3"/>
      <c r="D92" s="3"/>
      <c r="E92" s="3"/>
    </row>
    <row r="93" spans="1:56">
      <c r="A93" s="24"/>
      <c r="B93" s="31"/>
      <c r="C93" s="3"/>
      <c r="D93" s="3"/>
      <c r="E93" s="3"/>
    </row>
    <row r="94" spans="1:56">
      <c r="A94" s="24"/>
      <c r="B94" s="31"/>
      <c r="C94" s="3"/>
      <c r="D94" s="3"/>
      <c r="E94" s="3"/>
    </row>
    <row r="95" spans="1:56">
      <c r="A95" s="24"/>
      <c r="B95" s="3"/>
      <c r="C95" s="3"/>
      <c r="D95" s="3"/>
      <c r="E95" s="30"/>
    </row>
    <row r="96" spans="1:56">
      <c r="A96" s="24"/>
      <c r="B96" s="3"/>
      <c r="C96" s="3"/>
      <c r="D96" s="3"/>
      <c r="E96" s="30"/>
    </row>
    <row r="97" spans="1:5">
      <c r="A97" s="24"/>
      <c r="B97" s="3"/>
      <c r="C97" s="3"/>
      <c r="D97" s="3"/>
      <c r="E97" s="30"/>
    </row>
    <row r="98" spans="1:5">
      <c r="A98" s="24"/>
      <c r="B98" s="3"/>
      <c r="C98" s="3"/>
      <c r="D98" s="3"/>
      <c r="E98" s="30"/>
    </row>
    <row r="99" spans="1:5">
      <c r="A99" s="24"/>
      <c r="B99" s="3"/>
      <c r="C99" s="3"/>
      <c r="D99" s="3"/>
      <c r="E99" s="30"/>
    </row>
    <row r="100" spans="1:5">
      <c r="A100" s="27"/>
      <c r="B100" s="3"/>
      <c r="C100" s="3"/>
      <c r="D100" s="3"/>
      <c r="E100" s="30"/>
    </row>
    <row r="101" spans="1:5">
      <c r="A101" s="24"/>
      <c r="B101" s="3"/>
      <c r="C101" s="3"/>
      <c r="D101" s="3"/>
      <c r="E101" s="30"/>
    </row>
    <row r="102" spans="1:5">
      <c r="A102" s="24"/>
      <c r="B102" s="3"/>
      <c r="C102" s="3"/>
      <c r="D102" s="3"/>
      <c r="E102" s="30"/>
    </row>
    <row r="103" spans="1:5">
      <c r="A103" s="24"/>
      <c r="B103" s="3"/>
      <c r="C103" s="3"/>
      <c r="D103" s="3"/>
      <c r="E103" s="30"/>
    </row>
    <row r="104" spans="1:5">
      <c r="A104" s="24"/>
      <c r="B104" s="3"/>
      <c r="C104" s="3"/>
      <c r="D104" s="3"/>
      <c r="E104" s="30"/>
    </row>
    <row r="105" spans="1:5">
      <c r="A105" s="24"/>
      <c r="B105" s="3"/>
      <c r="C105" s="3"/>
      <c r="D105" s="3"/>
      <c r="E105" s="30"/>
    </row>
    <row r="106" spans="1:5">
      <c r="A106" s="3"/>
      <c r="B106" s="3"/>
      <c r="C106" s="3"/>
      <c r="D106" s="3"/>
      <c r="E106" s="30"/>
    </row>
    <row r="107" spans="1:5">
      <c r="A107" s="3"/>
      <c r="B107" s="3"/>
      <c r="C107" s="3"/>
      <c r="D107" s="3"/>
      <c r="E107" s="30"/>
    </row>
    <row r="108" spans="1:5">
      <c r="A108" s="3"/>
      <c r="B108" s="3"/>
      <c r="C108" s="3"/>
      <c r="D108" s="3"/>
      <c r="E108" s="30"/>
    </row>
    <row r="109" spans="1:5">
      <c r="A109" s="3"/>
      <c r="B109" s="3"/>
      <c r="C109" s="3"/>
      <c r="D109" s="3"/>
      <c r="E109" s="30"/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B1:BD32"/>
  <sheetViews>
    <sheetView topLeftCell="AH1" workbookViewId="0">
      <selection activeCell="AA32" sqref="AA32:BD32"/>
    </sheetView>
  </sheetViews>
  <sheetFormatPr defaultRowHeight="12.75"/>
  <cols>
    <col min="2" max="2" width="32" customWidth="1"/>
    <col min="5" max="5" width="28.28515625" customWidth="1"/>
    <col min="28" max="56" width="11.28515625" bestFit="1" customWidth="1"/>
  </cols>
  <sheetData>
    <row r="1" spans="2:56" ht="18">
      <c r="B1" s="1"/>
      <c r="C1" s="18" t="s">
        <v>143</v>
      </c>
      <c r="D1" s="1"/>
      <c r="E1" s="19" t="s">
        <v>144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>
      <c r="B2" s="1"/>
      <c r="C2" s="1" t="s">
        <v>0</v>
      </c>
      <c r="D2" s="1"/>
      <c r="E2" s="19" t="s">
        <v>5443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>
      <c r="B3" s="1"/>
      <c r="C3" s="1"/>
      <c r="D3" s="1"/>
      <c r="E3" s="1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>
      <c r="B4" s="1"/>
      <c r="C4" s="1" t="s">
        <v>1</v>
      </c>
      <c r="D4" s="1" t="s">
        <v>2</v>
      </c>
      <c r="E4" s="1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>
      <c r="B5" s="1"/>
      <c r="C5" s="1" t="s">
        <v>3</v>
      </c>
      <c r="D5" s="1" t="s">
        <v>4</v>
      </c>
      <c r="E5" s="1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>
      <c r="B6" s="1"/>
      <c r="C6" s="1"/>
      <c r="D6" s="1"/>
      <c r="E6" s="1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>
      <c r="B7" s="1"/>
      <c r="C7" s="1"/>
      <c r="D7" s="1"/>
      <c r="E7" s="19"/>
      <c r="F7" s="1"/>
      <c r="G7" s="1"/>
      <c r="H7" s="1"/>
      <c r="I7" s="1"/>
      <c r="J7" s="1"/>
      <c r="K7" s="1"/>
      <c r="L7" s="1" t="s">
        <v>5598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>
      <c r="B8" s="1"/>
      <c r="C8" s="1" t="s">
        <v>5</v>
      </c>
      <c r="D8" s="1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>
      <c r="B9" s="1"/>
      <c r="C9" s="1"/>
      <c r="D9" s="1"/>
      <c r="E9" s="1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>
      <c r="B10" s="1"/>
      <c r="C10" s="1"/>
      <c r="D10" s="1"/>
      <c r="E10" s="1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>
      <c r="B11" s="1"/>
      <c r="C11" s="1"/>
      <c r="D11" s="1"/>
      <c r="E11" s="19" t="s">
        <v>145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>
      <c r="B12" s="262" t="s">
        <v>5511</v>
      </c>
      <c r="C12" s="1"/>
      <c r="D12" s="1" t="s">
        <v>146</v>
      </c>
      <c r="E12" s="20" t="s">
        <v>147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1">
        <v>2031</v>
      </c>
      <c r="BA12" s="1">
        <v>2032</v>
      </c>
      <c r="BB12" s="1">
        <v>2033</v>
      </c>
      <c r="BC12" s="1">
        <v>2034</v>
      </c>
      <c r="BD12" s="1">
        <v>2035</v>
      </c>
    </row>
    <row r="13" spans="2:56">
      <c r="B13" s="1" t="str">
        <f>CONCATENATE('Forecast Switchboard'!$H$4,E13,"Stock")</f>
        <v>RegionMechanical PulpStock</v>
      </c>
      <c r="C13" s="1"/>
      <c r="D13" s="1"/>
      <c r="E13" s="19" t="s">
        <v>148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37">
        <v>4561.1994862000001</v>
      </c>
      <c r="AB13" s="338">
        <v>4291.3674862800754</v>
      </c>
      <c r="AC13" s="338">
        <v>4039.152466208744</v>
      </c>
      <c r="AD13" s="338">
        <v>3803.2952229694592</v>
      </c>
      <c r="AE13" s="338">
        <v>3582.6338793042892</v>
      </c>
      <c r="AF13" s="338">
        <v>3376.0958849311746</v>
      </c>
      <c r="AG13" s="338">
        <v>3182.6907046044462</v>
      </c>
      <c r="AH13" s="338">
        <v>3001.503132304661</v>
      </c>
      <c r="AI13" s="338">
        <v>2831.6871763091394</v>
      </c>
      <c r="AJ13" s="338">
        <v>2889.2936088006086</v>
      </c>
      <c r="AK13" s="338">
        <v>2948.1642802382944</v>
      </c>
      <c r="AL13" s="338">
        <v>3008.3281447381873</v>
      </c>
      <c r="AM13" s="338">
        <v>3069.8148342124118</v>
      </c>
      <c r="AN13" s="338">
        <v>3132.6546744067437</v>
      </c>
      <c r="AO13" s="338">
        <v>3196.8787013195451</v>
      </c>
      <c r="AP13" s="338">
        <v>3262.5186780111922</v>
      </c>
      <c r="AQ13" s="338">
        <v>3329.6071118133304</v>
      </c>
      <c r="AR13" s="338">
        <v>3398.1772719474698</v>
      </c>
      <c r="AS13" s="338">
        <v>3468.2632075626884</v>
      </c>
      <c r="AT13" s="338">
        <v>3539.8997662024367</v>
      </c>
      <c r="AU13" s="338">
        <v>3613.1226127106679</v>
      </c>
      <c r="AV13" s="338">
        <v>3687.9682485877788</v>
      </c>
      <c r="AW13" s="338">
        <v>3764.4740318070753</v>
      </c>
      <c r="AX13" s="338">
        <v>3842.6781971027553</v>
      </c>
      <c r="AY13" s="338">
        <v>3922.619876740644</v>
      </c>
      <c r="AZ13" s="338">
        <v>4004.339121783195</v>
      </c>
      <c r="BA13" s="338">
        <v>4087.8769238605455</v>
      </c>
      <c r="BB13" s="338">
        <v>4173.2752374596957</v>
      </c>
      <c r="BC13" s="338">
        <v>4260.5770027441595</v>
      </c>
      <c r="BD13" s="338">
        <v>4349.8261689167502</v>
      </c>
    </row>
    <row r="14" spans="2:56">
      <c r="B14" s="1" t="str">
        <f>CONCATENATE('Forecast Switchboard'!$H$4,E14,"Stock")</f>
        <v>RegionKraft PulpStock</v>
      </c>
      <c r="C14" s="1"/>
      <c r="D14" s="3"/>
      <c r="E14" s="21" t="s">
        <v>149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37">
        <v>2642.7611710000001</v>
      </c>
      <c r="AB14" s="338">
        <v>2514.404893127471</v>
      </c>
      <c r="AC14" s="338">
        <v>2392.3707496851316</v>
      </c>
      <c r="AD14" s="338">
        <v>2276.3433977890977</v>
      </c>
      <c r="AE14" s="338">
        <v>2166.0233983326525</v>
      </c>
      <c r="AF14" s="338">
        <v>2061.1264062715509</v>
      </c>
      <c r="AG14" s="338">
        <v>1961.3824024645651</v>
      </c>
      <c r="AH14" s="338">
        <v>1866.5349649224977</v>
      </c>
      <c r="AI14" s="338">
        <v>1776.3405774303917</v>
      </c>
      <c r="AJ14" s="338">
        <v>1809.8633469943438</v>
      </c>
      <c r="AK14" s="338">
        <v>1844.0865569536918</v>
      </c>
      <c r="AL14" s="338">
        <v>1879.0258097067281</v>
      </c>
      <c r="AM14" s="338">
        <v>1914.6970676548053</v>
      </c>
      <c r="AN14" s="338">
        <v>1951.116661659426</v>
      </c>
      <c r="AO14" s="338">
        <v>1988.3012996997577</v>
      </c>
      <c r="AP14" s="338">
        <v>2026.2680757353442</v>
      </c>
      <c r="AQ14" s="338">
        <v>2065.0344787789027</v>
      </c>
      <c r="AR14" s="338">
        <v>2104.6184021841973</v>
      </c>
      <c r="AS14" s="338">
        <v>2145.0381531541188</v>
      </c>
      <c r="AT14" s="338">
        <v>2186.3124624742031</v>
      </c>
      <c r="AU14" s="338">
        <v>2228.4604944769635</v>
      </c>
      <c r="AV14" s="338">
        <v>2271.5018572425251</v>
      </c>
      <c r="AW14" s="338">
        <v>2315.4566130411904</v>
      </c>
      <c r="AX14" s="338">
        <v>2360.345289023694</v>
      </c>
      <c r="AY14" s="338">
        <v>2406.1888881650452</v>
      </c>
      <c r="AZ14" s="338">
        <v>2453.008900467999</v>
      </c>
      <c r="BA14" s="338">
        <v>2500.8273144323289</v>
      </c>
      <c r="BB14" s="338">
        <v>2549.6666287962421</v>
      </c>
      <c r="BC14" s="338">
        <v>2599.5498645564098</v>
      </c>
      <c r="BD14" s="338">
        <v>2650.5005772732493</v>
      </c>
    </row>
    <row r="15" spans="2:56" ht="15">
      <c r="B15" s="1" t="str">
        <f>CONCATENATE('Forecast Switchboard'!$H$4,E15,"Stock")</f>
        <v>RegionPaperStock</v>
      </c>
      <c r="C15" s="54"/>
      <c r="D15" s="261"/>
      <c r="E15" s="19" t="s">
        <v>150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37">
        <v>3156.7896102565296</v>
      </c>
      <c r="AB15" s="338">
        <v>3179.7667231135665</v>
      </c>
      <c r="AC15" s="338">
        <v>3204.5252741300196</v>
      </c>
      <c r="AD15" s="338">
        <v>3231.0512511526595</v>
      </c>
      <c r="AE15" s="338">
        <v>3259.3345399603818</v>
      </c>
      <c r="AF15" s="338">
        <v>3289.3688626559865</v>
      </c>
      <c r="AG15" s="338">
        <v>3321.1517264096788</v>
      </c>
      <c r="AH15" s="338">
        <v>3354.6843823602417</v>
      </c>
      <c r="AI15" s="338">
        <v>3389.9717945081106</v>
      </c>
      <c r="AJ15" s="338">
        <v>3464.8278095932378</v>
      </c>
      <c r="AK15" s="338">
        <v>3541.3822464484065</v>
      </c>
      <c r="AL15" s="338">
        <v>3619.6744807705581</v>
      </c>
      <c r="AM15" s="338">
        <v>3699.7448186054335</v>
      </c>
      <c r="AN15" s="338">
        <v>3781.6345187302277</v>
      </c>
      <c r="AO15" s="338">
        <v>3865.3858155844928</v>
      </c>
      <c r="AP15" s="338">
        <v>3951.0419427629704</v>
      </c>
      <c r="AQ15" s="338">
        <v>4038.6471570843587</v>
      </c>
      <c r="AR15" s="338">
        <v>4128.246763250414</v>
      </c>
      <c r="AS15" s="338">
        <v>4219.8871391101056</v>
      </c>
      <c r="AT15" s="338">
        <v>4313.6157615439533</v>
      </c>
      <c r="AU15" s="338">
        <v>4409.4812329840452</v>
      </c>
      <c r="AV15" s="338">
        <v>4507.5333085856355</v>
      </c>
      <c r="AW15" s="338">
        <v>4607.8229240666178</v>
      </c>
      <c r="AX15" s="338">
        <v>4710.4022242315878</v>
      </c>
      <c r="AY15" s="338">
        <v>4815.324592197645</v>
      </c>
      <c r="AZ15" s="338">
        <v>4922.6446793395007</v>
      </c>
      <c r="BA15" s="338">
        <v>5032.418435971932</v>
      </c>
      <c r="BB15" s="338">
        <v>5144.703142788052</v>
      </c>
      <c r="BC15" s="338">
        <v>5259.5574430723673</v>
      </c>
      <c r="BD15" s="338">
        <v>5377.0413757080605</v>
      </c>
    </row>
    <row r="16" spans="2:56" ht="15">
      <c r="B16" s="1" t="str">
        <f>CONCATENATE('Forecast Switchboard'!$H$4,E16,"Stock")</f>
        <v>RegionFoundriesStock</v>
      </c>
      <c r="C16" s="54"/>
      <c r="D16" s="261"/>
      <c r="E16" s="19" t="s">
        <v>151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37">
        <v>1025.7819263999997</v>
      </c>
      <c r="AB16" s="338">
        <v>1015.7490606720912</v>
      </c>
      <c r="AC16" s="338">
        <v>1005.8996497547258</v>
      </c>
      <c r="AD16" s="338">
        <v>996.22736906761838</v>
      </c>
      <c r="AE16" s="338">
        <v>986.72631177655273</v>
      </c>
      <c r="AF16" s="338">
        <v>977.39095124936659</v>
      </c>
      <c r="AG16" s="338">
        <v>968.21610718521492</v>
      </c>
      <c r="AH16" s="338">
        <v>959.19691505141896</v>
      </c>
      <c r="AI16" s="338">
        <v>950.32879849875269</v>
      </c>
      <c r="AJ16" s="338">
        <v>935.47340220174112</v>
      </c>
      <c r="AK16" s="338">
        <v>920.8844924433613</v>
      </c>
      <c r="AL16" s="338">
        <v>906.5566153819849</v>
      </c>
      <c r="AM16" s="338">
        <v>892.48444189376517</v>
      </c>
      <c r="AN16" s="338">
        <v>878.66276442432502</v>
      </c>
      <c r="AO16" s="338">
        <v>865.08649392889697</v>
      </c>
      <c r="AP16" s="338">
        <v>851.75065689809207</v>
      </c>
      <c r="AQ16" s="338">
        <v>838.65039246657886</v>
      </c>
      <c r="AR16" s="338">
        <v>825.78094960204828</v>
      </c>
      <c r="AS16" s="338">
        <v>813.13768437194346</v>
      </c>
      <c r="AT16" s="338">
        <v>800.71605728551515</v>
      </c>
      <c r="AU16" s="338">
        <v>788.51163070885923</v>
      </c>
      <c r="AV16" s="338">
        <v>776.52006635067119</v>
      </c>
      <c r="AW16" s="338">
        <v>764.73712281653548</v>
      </c>
      <c r="AX16" s="338">
        <v>753.15865322964521</v>
      </c>
      <c r="AY16" s="338">
        <v>741.78060291591885</v>
      </c>
      <c r="AZ16" s="338">
        <v>730.59900715155698</v>
      </c>
      <c r="BA16" s="338">
        <v>719.60998897114257</v>
      </c>
      <c r="BB16" s="338">
        <v>708.80975703446541</v>
      </c>
      <c r="BC16" s="338">
        <v>698.1946035503006</v>
      </c>
      <c r="BD16" s="338">
        <v>687.76090225544351</v>
      </c>
    </row>
    <row r="17" spans="2:56" ht="15">
      <c r="B17" s="1" t="str">
        <f>CONCATENATE('Forecast Switchboard'!$H$4,E17,"Stock")</f>
        <v>RegionFrozen FoodStock</v>
      </c>
      <c r="C17" s="54"/>
      <c r="D17" s="261"/>
      <c r="E17" s="19" t="s">
        <v>152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337">
        <v>1586.4604750861834</v>
      </c>
      <c r="AB17" s="338">
        <v>1278.6175627284658</v>
      </c>
      <c r="AC17" s="338">
        <v>1291.7263733412299</v>
      </c>
      <c r="AD17" s="338">
        <v>1319.4152984684142</v>
      </c>
      <c r="AE17" s="338">
        <v>1322.5490800961479</v>
      </c>
      <c r="AF17" s="338">
        <v>1303.6034657674752</v>
      </c>
      <c r="AG17" s="338">
        <v>1314.594129181409</v>
      </c>
      <c r="AH17" s="338">
        <v>1328.6281680042118</v>
      </c>
      <c r="AI17" s="338">
        <v>1336.44663364094</v>
      </c>
      <c r="AJ17" s="338">
        <v>1331.1021634205752</v>
      </c>
      <c r="AK17" s="338">
        <v>1326.2704512059404</v>
      </c>
      <c r="AL17" s="338">
        <v>1323.9813386000881</v>
      </c>
      <c r="AM17" s="338">
        <v>1317.7648792310624</v>
      </c>
      <c r="AN17" s="338">
        <v>1310.7292765038592</v>
      </c>
      <c r="AO17" s="338">
        <v>1305.2850036935686</v>
      </c>
      <c r="AP17" s="338">
        <v>1300.6709812627159</v>
      </c>
      <c r="AQ17" s="338">
        <v>1296.5067333388122</v>
      </c>
      <c r="AR17" s="338">
        <v>1291.9043490444474</v>
      </c>
      <c r="AS17" s="338">
        <v>1287.8788745324393</v>
      </c>
      <c r="AT17" s="338">
        <v>1283.9230199667113</v>
      </c>
      <c r="AU17" s="338">
        <v>1280.354120227478</v>
      </c>
      <c r="AV17" s="338">
        <v>1277.4260963003267</v>
      </c>
      <c r="AW17" s="338">
        <v>1274.885436197422</v>
      </c>
      <c r="AX17" s="338">
        <v>1272.6055090058139</v>
      </c>
      <c r="AY17" s="338">
        <v>1270.967153515104</v>
      </c>
      <c r="AZ17" s="338">
        <v>1268.1945616095647</v>
      </c>
      <c r="BA17" s="338">
        <v>1266.2543952034009</v>
      </c>
      <c r="BB17" s="338">
        <v>1264.7663762602162</v>
      </c>
      <c r="BC17" s="338">
        <v>1264.1114239513313</v>
      </c>
      <c r="BD17" s="338">
        <v>1264.1630280328018</v>
      </c>
    </row>
    <row r="18" spans="2:56" ht="15">
      <c r="B18" s="1" t="str">
        <f>CONCATENATE('Forecast Switchboard'!$H$4,E18,"Stock")</f>
        <v>RegionOther FoodStock</v>
      </c>
      <c r="C18" s="54"/>
      <c r="D18" s="261"/>
      <c r="E18" s="19" t="s">
        <v>153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37">
        <v>2774.6385126852151</v>
      </c>
      <c r="AB18" s="338">
        <v>2528.3141087377294</v>
      </c>
      <c r="AC18" s="338">
        <v>2480.8349833205848</v>
      </c>
      <c r="AD18" s="338">
        <v>2411.0066672632461</v>
      </c>
      <c r="AE18" s="338">
        <v>2394.0239288677963</v>
      </c>
      <c r="AF18" s="338">
        <v>2363.8147042397372</v>
      </c>
      <c r="AG18" s="338">
        <v>2330.5165220562199</v>
      </c>
      <c r="AH18" s="338">
        <v>2339.610313602167</v>
      </c>
      <c r="AI18" s="338">
        <v>2330.0249054833607</v>
      </c>
      <c r="AJ18" s="338">
        <v>2372.2410366392023</v>
      </c>
      <c r="AK18" s="338">
        <v>2414.1059411876122</v>
      </c>
      <c r="AL18" s="338">
        <v>2454.9586295988738</v>
      </c>
      <c r="AM18" s="338">
        <v>2494.5392297267517</v>
      </c>
      <c r="AN18" s="338">
        <v>2531.4266829626595</v>
      </c>
      <c r="AO18" s="338">
        <v>2571.6915938343591</v>
      </c>
      <c r="AP18" s="338">
        <v>2609.707780383641</v>
      </c>
      <c r="AQ18" s="338">
        <v>2650.0647938099805</v>
      </c>
      <c r="AR18" s="338">
        <v>2688.6999450032017</v>
      </c>
      <c r="AS18" s="338">
        <v>2729.2025056295906</v>
      </c>
      <c r="AT18" s="338">
        <v>2770.1950055925736</v>
      </c>
      <c r="AU18" s="338">
        <v>2810.7813310761176</v>
      </c>
      <c r="AV18" s="338">
        <v>2854.2322083670147</v>
      </c>
      <c r="AW18" s="338">
        <v>2898.8917319034672</v>
      </c>
      <c r="AX18" s="338">
        <v>2944.8673057796263</v>
      </c>
      <c r="AY18" s="338">
        <v>2991.706215343404</v>
      </c>
      <c r="AZ18" s="338">
        <v>3037.7146356486705</v>
      </c>
      <c r="BA18" s="338">
        <v>3085.5659699430189</v>
      </c>
      <c r="BB18" s="338">
        <v>3133.888390302629</v>
      </c>
      <c r="BC18" s="338">
        <v>3183.9147221557419</v>
      </c>
      <c r="BD18" s="338">
        <v>3235.7168791279573</v>
      </c>
    </row>
    <row r="19" spans="2:56" ht="15">
      <c r="B19" s="1" t="str">
        <f>CONCATENATE('Forecast Switchboard'!$H$4,E19,"Stock")</f>
        <v>RegionWood - LumberStock</v>
      </c>
      <c r="C19" s="54"/>
      <c r="D19" s="261"/>
      <c r="E19" s="19" t="s">
        <v>154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37">
        <v>1088.7441097200001</v>
      </c>
      <c r="AB19" s="338">
        <v>1067.4589436074689</v>
      </c>
      <c r="AC19" s="338">
        <v>1046.72349553616</v>
      </c>
      <c r="AD19" s="338">
        <v>1026.5232538547486</v>
      </c>
      <c r="AE19" s="338">
        <v>1006.8440959944876</v>
      </c>
      <c r="AF19" s="338">
        <v>987.67227791759569</v>
      </c>
      <c r="AG19" s="338">
        <v>968.99442385486554</v>
      </c>
      <c r="AH19" s="338">
        <v>950.79751632449484</v>
      </c>
      <c r="AI19" s="338">
        <v>933.06888642435433</v>
      </c>
      <c r="AJ19" s="338">
        <v>915.85261719660616</v>
      </c>
      <c r="AK19" s="338">
        <v>898.98150487659473</v>
      </c>
      <c r="AL19" s="338">
        <v>882.44816061088636</v>
      </c>
      <c r="AM19" s="338">
        <v>866.24536139899942</v>
      </c>
      <c r="AN19" s="338">
        <v>850.36604624833035</v>
      </c>
      <c r="AO19" s="338">
        <v>834.80331242014472</v>
      </c>
      <c r="AP19" s="338">
        <v>819.55041176444252</v>
      </c>
      <c r="AQ19" s="338">
        <v>804.60074714156974</v>
      </c>
      <c r="AR19" s="338">
        <v>789.94786892848902</v>
      </c>
      <c r="AS19" s="338">
        <v>775.58547160767989</v>
      </c>
      <c r="AT19" s="338">
        <v>761.50739043668716</v>
      </c>
      <c r="AU19" s="338">
        <v>747.70759819638033</v>
      </c>
      <c r="AV19" s="338">
        <v>734.18020201603861</v>
      </c>
      <c r="AW19" s="338">
        <v>720.91944027341992</v>
      </c>
      <c r="AX19" s="338">
        <v>707.91967956801363</v>
      </c>
      <c r="AY19" s="338">
        <v>695.17541176572718</v>
      </c>
      <c r="AZ19" s="338">
        <v>682.68125111329186</v>
      </c>
      <c r="BA19" s="338">
        <v>670.43193142071937</v>
      </c>
      <c r="BB19" s="338">
        <v>658.42230331018004</v>
      </c>
      <c r="BC19" s="338">
        <v>646.64733152971121</v>
      </c>
      <c r="BD19" s="338">
        <v>635.10209233020419</v>
      </c>
    </row>
    <row r="20" spans="2:56" ht="15">
      <c r="B20" s="1" t="str">
        <f>CONCATENATE('Forecast Switchboard'!$H$4,E20,"Stock")</f>
        <v>RegionWood - PanelStock</v>
      </c>
      <c r="C20" s="54"/>
      <c r="D20" s="261"/>
      <c r="E20" s="19" t="s">
        <v>155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37">
        <v>1244.8905336498829</v>
      </c>
      <c r="AB20" s="338">
        <v>1244.9829846686816</v>
      </c>
      <c r="AC20" s="338">
        <v>1245.4483034383359</v>
      </c>
      <c r="AD20" s="338">
        <v>1246.2766886653824</v>
      </c>
      <c r="AE20" s="338">
        <v>1247.4587208960511</v>
      </c>
      <c r="AF20" s="338">
        <v>1248.9853489221371</v>
      </c>
      <c r="AG20" s="338">
        <v>1250.8478766863234</v>
      </c>
      <c r="AH20" s="338">
        <v>1253.0379506686245</v>
      </c>
      <c r="AI20" s="338">
        <v>1255.5475477362913</v>
      </c>
      <c r="AJ20" s="338">
        <v>1222.8979671647055</v>
      </c>
      <c r="AK20" s="338">
        <v>1191.20998414786</v>
      </c>
      <c r="AL20" s="338">
        <v>1160.4503891523543</v>
      </c>
      <c r="AM20" s="338">
        <v>1130.5873094289927</v>
      </c>
      <c r="AN20" s="338">
        <v>1101.5901488277877</v>
      </c>
      <c r="AO20" s="338">
        <v>1073.4295305093387</v>
      </c>
      <c r="AP20" s="338">
        <v>1046.0772424082138</v>
      </c>
      <c r="AQ20" s="338">
        <v>1019.506185311267</v>
      </c>
      <c r="AR20" s="338">
        <v>993.69032342079618</v>
      </c>
      <c r="AS20" s="338">
        <v>968.60463727902459</v>
      </c>
      <c r="AT20" s="338">
        <v>944.22507893665602</v>
      </c>
      <c r="AU20" s="338">
        <v>920.52852925418983</v>
      </c>
      <c r="AV20" s="338">
        <v>897.49275723031246</v>
      </c>
      <c r="AW20" s="338">
        <v>875.09638125703361</v>
      </c>
      <c r="AX20" s="338">
        <v>853.31883220630107</v>
      </c>
      <c r="AY20" s="338">
        <v>832.1403182576496</v>
      </c>
      <c r="AZ20" s="338">
        <v>811.54179138099903</v>
      </c>
      <c r="BA20" s="338">
        <v>791.50491539305676</v>
      </c>
      <c r="BB20" s="338">
        <v>772.01203550989067</v>
      </c>
      <c r="BC20" s="338">
        <v>753.04614932214076</v>
      </c>
      <c r="BD20" s="338">
        <v>734.59087912304335</v>
      </c>
    </row>
    <row r="21" spans="2:56" ht="15">
      <c r="B21" s="1" t="str">
        <f>CONCATENATE('Forecast Switchboard'!$H$4,E21,"Stock")</f>
        <v>RegionWood - OtherStock</v>
      </c>
      <c r="C21" s="54"/>
      <c r="D21" s="261"/>
      <c r="E21" s="19" t="s">
        <v>156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37">
        <v>1612.2858579091808</v>
      </c>
      <c r="AB21" s="338">
        <v>1677.2771359536212</v>
      </c>
      <c r="AC21" s="338">
        <v>1746.8610068350033</v>
      </c>
      <c r="AD21" s="338">
        <v>1821.3147590600609</v>
      </c>
      <c r="AE21" s="338">
        <v>1900.9349409162439</v>
      </c>
      <c r="AF21" s="338">
        <v>1986.0386780693141</v>
      </c>
      <c r="AG21" s="338">
        <v>2076.9650854899978</v>
      </c>
      <c r="AH21" s="338">
        <v>2174.0767804580669</v>
      </c>
      <c r="AI21" s="338">
        <v>2277.7615038826257</v>
      </c>
      <c r="AJ21" s="338">
        <v>2235.8689758313444</v>
      </c>
      <c r="AK21" s="338">
        <v>2194.8583319556637</v>
      </c>
      <c r="AL21" s="338">
        <v>2154.7085301562875</v>
      </c>
      <c r="AM21" s="338">
        <v>2115.3991001110112</v>
      </c>
      <c r="AN21" s="338">
        <v>2076.9101253442577</v>
      </c>
      <c r="AO21" s="338">
        <v>2039.2222259451796</v>
      </c>
      <c r="AP21" s="338">
        <v>2002.3165419079482</v>
      </c>
      <c r="AQ21" s="338">
        <v>1966.1747170690237</v>
      </c>
      <c r="AR21" s="338">
        <v>1930.7788836173013</v>
      </c>
      <c r="AS21" s="338">
        <v>1896.1116471540834</v>
      </c>
      <c r="AT21" s="338">
        <v>1862.1560722808408</v>
      </c>
      <c r="AU21" s="338">
        <v>1828.8956686936801</v>
      </c>
      <c r="AV21" s="338">
        <v>1796.3143777643577</v>
      </c>
      <c r="AW21" s="338">
        <v>1764.3965595885491</v>
      </c>
      <c r="AX21" s="338">
        <v>1733.1269804829285</v>
      </c>
      <c r="AY21" s="338">
        <v>1702.4908009133931</v>
      </c>
      <c r="AZ21" s="338">
        <v>1672.4735638375505</v>
      </c>
      <c r="BA21" s="338">
        <v>1643.0611834452857</v>
      </c>
      <c r="BB21" s="338">
        <v>1614.2399342819456</v>
      </c>
      <c r="BC21" s="338">
        <v>1585.9964407393179</v>
      </c>
      <c r="BD21" s="338">
        <v>1558.3176669002271</v>
      </c>
    </row>
    <row r="22" spans="2:56" ht="15">
      <c r="B22" s="1" t="str">
        <f>CONCATENATE('Forecast Switchboard'!$H$4,E22,"Stock")</f>
        <v>RegionSugarStock</v>
      </c>
      <c r="C22" s="54"/>
      <c r="D22" s="261"/>
      <c r="E22" s="19" t="s">
        <v>157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37">
        <v>409.10644079503919</v>
      </c>
      <c r="AB22" s="338">
        <v>407.76914488460557</v>
      </c>
      <c r="AC22" s="338">
        <v>406.66720970027029</v>
      </c>
      <c r="AD22" s="338">
        <v>405.80117726546774</v>
      </c>
      <c r="AE22" s="338">
        <v>405.17188090373162</v>
      </c>
      <c r="AF22" s="338">
        <v>404.78044706098331</v>
      </c>
      <c r="AG22" s="338">
        <v>404.62829753994129</v>
      </c>
      <c r="AH22" s="338">
        <v>404.71715215110095</v>
      </c>
      <c r="AI22" s="338">
        <v>405.04903178533613</v>
      </c>
      <c r="AJ22" s="338">
        <v>411.95402047241078</v>
      </c>
      <c r="AK22" s="338">
        <v>419.03358575414029</v>
      </c>
      <c r="AL22" s="338">
        <v>426.29296125271264</v>
      </c>
      <c r="AM22" s="338">
        <v>433.73754925545694</v>
      </c>
      <c r="AN22" s="338">
        <v>441.37292637509557</v>
      </c>
      <c r="AO22" s="338">
        <v>449.20484940514905</v>
      </c>
      <c r="AP22" s="338">
        <v>457.23926137734856</v>
      </c>
      <c r="AQ22" s="338">
        <v>465.48229782815525</v>
      </c>
      <c r="AR22" s="338">
        <v>473.94029328173849</v>
      </c>
      <c r="AS22" s="338">
        <v>482.61978795702663</v>
      </c>
      <c r="AT22" s="338">
        <v>491.52753470671519</v>
      </c>
      <c r="AU22" s="338">
        <v>500.6705061963973</v>
      </c>
      <c r="AV22" s="338">
        <v>510.05590233227485</v>
      </c>
      <c r="AW22" s="338">
        <v>519.69115794620609</v>
      </c>
      <c r="AX22" s="338">
        <v>529.58395074716134</v>
      </c>
      <c r="AY22" s="338">
        <v>539.74220954848101</v>
      </c>
      <c r="AZ22" s="338">
        <v>550.17412278066331</v>
      </c>
      <c r="BA22" s="338">
        <v>560.88814729975775</v>
      </c>
      <c r="BB22" s="338">
        <v>571.89301750180186</v>
      </c>
      <c r="BC22" s="338">
        <v>583.19775475410665</v>
      </c>
      <c r="BD22" s="338">
        <v>594.81167715458696</v>
      </c>
    </row>
    <row r="23" spans="2:56" ht="15">
      <c r="B23" s="1" t="str">
        <f>CONCATENATE('Forecast Switchboard'!$H$4,E23,"Stock")</f>
        <v>RegionHi Tech - Chip FabStock</v>
      </c>
      <c r="C23" s="54"/>
      <c r="D23" s="261"/>
      <c r="E23" s="19" t="s">
        <v>158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37">
        <v>974.93269999036283</v>
      </c>
      <c r="AB23" s="338">
        <v>975.192687524539</v>
      </c>
      <c r="AC23" s="338">
        <v>976.99343282155621</v>
      </c>
      <c r="AD23" s="338">
        <v>980.29193054004759</v>
      </c>
      <c r="AE23" s="338">
        <v>985.05177404903213</v>
      </c>
      <c r="AF23" s="338">
        <v>991.24302473949729</v>
      </c>
      <c r="AG23" s="338">
        <v>998.84211776357358</v>
      </c>
      <c r="AH23" s="338">
        <v>1007.8318042397732</v>
      </c>
      <c r="AI23" s="338">
        <v>1018.2011301888987</v>
      </c>
      <c r="AJ23" s="338">
        <v>1013.0266950131548</v>
      </c>
      <c r="AK23" s="338">
        <v>1008.0710953035681</v>
      </c>
      <c r="AL23" s="338">
        <v>1003.3541261721419</v>
      </c>
      <c r="AM23" s="338">
        <v>998.89895496653469</v>
      </c>
      <c r="AN23" s="338">
        <v>994.73267811782011</v>
      </c>
      <c r="AO23" s="338">
        <v>990.88697020707957</v>
      </c>
      <c r="AP23" s="338">
        <v>987.3988405215855</v>
      </c>
      <c r="AQ23" s="338">
        <v>984.31151490008551</v>
      </c>
      <c r="AR23" s="338">
        <v>981.67546361419454</v>
      </c>
      <c r="AS23" s="338">
        <v>979.54959946848874</v>
      </c>
      <c r="AT23" s="338">
        <v>978.00267430639497</v>
      </c>
      <c r="AU23" s="338">
        <v>977.11490677659253</v>
      </c>
      <c r="AV23" s="338">
        <v>976.97987965519474</v>
      </c>
      <c r="AW23" s="338">
        <v>977.70675136046202</v>
      </c>
      <c r="AX23" s="338">
        <v>979.42283368838252</v>
      </c>
      <c r="AY23" s="338">
        <v>982.27659641305672</v>
      </c>
      <c r="AZ23" s="338">
        <v>986.44116943811161</v>
      </c>
      <c r="BA23" s="338">
        <v>992.11842489060302</v>
      </c>
      <c r="BB23" s="338">
        <v>999.54373519242347</v>
      </c>
      <c r="BC23" s="338">
        <v>1008.9915190470806</v>
      </c>
      <c r="BD23" s="338">
        <v>1020.7817058159829</v>
      </c>
    </row>
    <row r="24" spans="2:56" ht="15">
      <c r="B24" s="1" t="str">
        <f>CONCATENATE('Forecast Switchboard'!$H$4,E24,"Stock")</f>
        <v>RegionHi Tech - SiliconStock</v>
      </c>
      <c r="C24" s="54"/>
      <c r="D24" s="261"/>
      <c r="E24" s="19" t="s">
        <v>159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37">
        <v>248.38475113285062</v>
      </c>
      <c r="AB24" s="338">
        <v>251.82831275786953</v>
      </c>
      <c r="AC24" s="338">
        <v>255.35960301337855</v>
      </c>
      <c r="AD24" s="338">
        <v>258.98128061433397</v>
      </c>
      <c r="AE24" s="338">
        <v>262.69608733573858</v>
      </c>
      <c r="AF24" s="338">
        <v>266.50685058937961</v>
      </c>
      <c r="AG24" s="338">
        <v>270.41648611218096</v>
      </c>
      <c r="AH24" s="338">
        <v>274.42800072685174</v>
      </c>
      <c r="AI24" s="338">
        <v>278.54449519876249</v>
      </c>
      <c r="AJ24" s="338">
        <v>281.70529046428237</v>
      </c>
      <c r="AK24" s="338">
        <v>284.90812238379988</v>
      </c>
      <c r="AL24" s="338">
        <v>288.15364266840027</v>
      </c>
      <c r="AM24" s="338">
        <v>291.44251438369827</v>
      </c>
      <c r="AN24" s="338">
        <v>294.77541216084461</v>
      </c>
      <c r="AO24" s="338">
        <v>298.15302241168069</v>
      </c>
      <c r="AP24" s="338">
        <v>301.57604355358268</v>
      </c>
      <c r="AQ24" s="338">
        <v>305.04518623105776</v>
      </c>
      <c r="AR24" s="338">
        <v>308.56117354790075</v>
      </c>
      <c r="AS24" s="338">
        <v>312.12474130117664</v>
      </c>
      <c r="AT24" s="338">
        <v>315.73663821963987</v>
      </c>
      <c r="AU24" s="338">
        <v>319.39762620555985</v>
      </c>
      <c r="AV24" s="338">
        <v>323.1084805870484</v>
      </c>
      <c r="AW24" s="338">
        <v>326.86999036726053</v>
      </c>
      <c r="AX24" s="338">
        <v>330.68295848428772</v>
      </c>
      <c r="AY24" s="338">
        <v>334.54820207442219</v>
      </c>
      <c r="AZ24" s="338">
        <v>338.46655273945146</v>
      </c>
      <c r="BA24" s="338">
        <v>342.43885682130741</v>
      </c>
      <c r="BB24" s="338">
        <v>346.46597567997389</v>
      </c>
      <c r="BC24" s="338">
        <v>350.54878597839939</v>
      </c>
      <c r="BD24" s="338">
        <v>354.68817997228535</v>
      </c>
    </row>
    <row r="25" spans="2:56">
      <c r="B25" s="1" t="str">
        <f>CONCATENATE('Forecast Switchboard'!$H$4,E25,"Stock")</f>
        <v>RegionMetal FabStock</v>
      </c>
      <c r="C25" s="1"/>
      <c r="D25" s="3"/>
      <c r="E25" s="19" t="s">
        <v>160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37">
        <v>1345.1642174474302</v>
      </c>
      <c r="AB25" s="338">
        <v>1337.6329100192124</v>
      </c>
      <c r="AC25" s="338">
        <v>1330.5956913754974</v>
      </c>
      <c r="AD25" s="338">
        <v>1324.0427385794487</v>
      </c>
      <c r="AE25" s="338">
        <v>1317.9645426047675</v>
      </c>
      <c r="AF25" s="338">
        <v>1312.3519008321512</v>
      </c>
      <c r="AG25" s="338">
        <v>1307.1959097687002</v>
      </c>
      <c r="AH25" s="338">
        <v>1302.4879579848271</v>
      </c>
      <c r="AI25" s="338">
        <v>1298.2197192634071</v>
      </c>
      <c r="AJ25" s="338">
        <v>1258.5907878230857</v>
      </c>
      <c r="AK25" s="338">
        <v>1220.2224153751997</v>
      </c>
      <c r="AL25" s="338">
        <v>1183.072924657366</v>
      </c>
      <c r="AM25" s="338">
        <v>1147.1020647358978</v>
      </c>
      <c r="AN25" s="338">
        <v>1112.2709607307127</v>
      </c>
      <c r="AO25" s="338">
        <v>1078.5420653561703</v>
      </c>
      <c r="AP25" s="338">
        <v>1045.879112210918</v>
      </c>
      <c r="AQ25" s="338">
        <v>1014.247070752356</v>
      </c>
      <c r="AR25" s="338">
        <v>983.61210289372411</v>
      </c>
      <c r="AS25" s="338">
        <v>953.94152116414136</v>
      </c>
      <c r="AT25" s="338">
        <v>925.20374837415307</v>
      </c>
      <c r="AU25" s="338">
        <v>897.36827873149389</v>
      </c>
      <c r="AV25" s="338">
        <v>870.40564035383238</v>
      </c>
      <c r="AW25" s="338">
        <v>844.28735912725699</v>
      </c>
      <c r="AX25" s="338">
        <v>818.98592386116809</v>
      </c>
      <c r="AY25" s="338">
        <v>794.47475269208462</v>
      </c>
      <c r="AZ25" s="338">
        <v>770.72816069064049</v>
      </c>
      <c r="BA25" s="338">
        <v>747.72132862775379</v>
      </c>
      <c r="BB25" s="338">
        <v>725.43027285758353</v>
      </c>
      <c r="BC25" s="338">
        <v>703.83181627647014</v>
      </c>
      <c r="BD25" s="338">
        <v>682.90356031857357</v>
      </c>
    </row>
    <row r="26" spans="2:56">
      <c r="B26" s="1" t="str">
        <f>CONCATENATE('Forecast Switchboard'!$H$4,E26,"Stock")</f>
        <v>RegionTransportation, EquipStock</v>
      </c>
      <c r="C26" s="1"/>
      <c r="D26" s="3"/>
      <c r="E26" s="19" t="s">
        <v>161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37">
        <v>1064.4422265209962</v>
      </c>
      <c r="AB26" s="338">
        <v>1060.7652266811501</v>
      </c>
      <c r="AC26" s="338">
        <v>1057.4698851045262</v>
      </c>
      <c r="AD26" s="338">
        <v>1054.543624543388</v>
      </c>
      <c r="AE26" s="338">
        <v>1051.9744453959024</v>
      </c>
      <c r="AF26" s="338">
        <v>1049.7509045557492</v>
      </c>
      <c r="AG26" s="338">
        <v>1047.8620952228659</v>
      </c>
      <c r="AH26" s="338">
        <v>1046.2976276396553</v>
      </c>
      <c r="AI26" s="338">
        <v>1045.0476107185702</v>
      </c>
      <c r="AJ26" s="338">
        <v>1059.3485817721644</v>
      </c>
      <c r="AK26" s="338">
        <v>1078.784414937496</v>
      </c>
      <c r="AL26" s="338">
        <v>1101.2682488590438</v>
      </c>
      <c r="AM26" s="338">
        <v>1125.765876450783</v>
      </c>
      <c r="AN26" s="338">
        <v>1151.771391313458</v>
      </c>
      <c r="AO26" s="338">
        <v>1179.0442656022119</v>
      </c>
      <c r="AP26" s="338">
        <v>1207.4775214341148</v>
      </c>
      <c r="AQ26" s="338">
        <v>1237.0316387528692</v>
      </c>
      <c r="AR26" s="338">
        <v>1267.7014267797988</v>
      </c>
      <c r="AS26" s="338">
        <v>1299.4994253207367</v>
      </c>
      <c r="AT26" s="338">
        <v>1332.4475953541082</v>
      </c>
      <c r="AU26" s="338">
        <v>1366.5731667303721</v>
      </c>
      <c r="AV26" s="338">
        <v>1401.9065709462097</v>
      </c>
      <c r="AW26" s="338">
        <v>1438.4804199977248</v>
      </c>
      <c r="AX26" s="338">
        <v>1476.3290103290039</v>
      </c>
      <c r="AY26" s="338">
        <v>1515.4880906466954</v>
      </c>
      <c r="AZ26" s="338">
        <v>1555.9947626239016</v>
      </c>
      <c r="BA26" s="338">
        <v>1597.8874488315641</v>
      </c>
      <c r="BB26" s="338">
        <v>1641.205894987809</v>
      </c>
      <c r="BC26" s="338">
        <v>1685.9911900397199</v>
      </c>
      <c r="BD26" s="338">
        <v>1732.2857958283068</v>
      </c>
    </row>
    <row r="27" spans="2:56">
      <c r="B27" s="1" t="str">
        <f>CONCATENATE('Forecast Switchboard'!$H$4,E27,"Stock")</f>
        <v>RegionRefineryStock</v>
      </c>
      <c r="C27" s="1"/>
      <c r="D27" s="1"/>
      <c r="E27" s="19" t="s">
        <v>162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37">
        <v>834.846272458219</v>
      </c>
      <c r="AB27" s="338">
        <v>820.37056112635446</v>
      </c>
      <c r="AC27" s="338">
        <v>806.47603263167878</v>
      </c>
      <c r="AD27" s="338">
        <v>793.13669888636127</v>
      </c>
      <c r="AE27" s="338">
        <v>780.32791888735437</v>
      </c>
      <c r="AF27" s="338">
        <v>768.02633316184335</v>
      </c>
      <c r="AG27" s="338">
        <v>756.20980157323606</v>
      </c>
      <c r="AH27" s="338">
        <v>744.85734432168306</v>
      </c>
      <c r="AI27" s="338">
        <v>733.94908598155564</v>
      </c>
      <c r="AJ27" s="338">
        <v>750.14957108151032</v>
      </c>
      <c r="AK27" s="338">
        <v>766.72774896601993</v>
      </c>
      <c r="AL27" s="338">
        <v>783.69269467213223</v>
      </c>
      <c r="AM27" s="338">
        <v>801.05370477150836</v>
      </c>
      <c r="AN27" s="338">
        <v>818.82030282310916</v>
      </c>
      <c r="AO27" s="338">
        <v>837.00224496067483</v>
      </c>
      <c r="AP27" s="338">
        <v>855.60952561833381</v>
      </c>
      <c r="AQ27" s="338">
        <v>874.65238339776738</v>
      </c>
      <c r="AR27" s="338">
        <v>894.14130708043399</v>
      </c>
      <c r="AS27" s="338">
        <v>914.08704178845267</v>
      </c>
      <c r="AT27" s="338">
        <v>934.50059529782379</v>
      </c>
      <c r="AU27" s="338">
        <v>955.39324450776746</v>
      </c>
      <c r="AV27" s="338">
        <v>976.77654207004616</v>
      </c>
      <c r="AW27" s="338">
        <v>998.66232318223706</v>
      </c>
      <c r="AX27" s="338">
        <v>1021.0627125490167</v>
      </c>
      <c r="AY27" s="338">
        <v>1043.9901315156244</v>
      </c>
      <c r="AZ27" s="338">
        <v>1067.457305377769</v>
      </c>
      <c r="BA27" s="338">
        <v>1091.4772708723569</v>
      </c>
      <c r="BB27" s="338">
        <v>1116.0633838535161</v>
      </c>
      <c r="BC27" s="338">
        <v>1141.2293271585186</v>
      </c>
      <c r="BD27" s="338">
        <v>1166.9891186683001</v>
      </c>
    </row>
    <row r="28" spans="2:56">
      <c r="B28" s="1" t="str">
        <f>CONCATENATE('Forecast Switchboard'!$H$4,E28,"Stock")</f>
        <v>RegionCold StorageStock</v>
      </c>
      <c r="C28" s="1"/>
      <c r="D28" s="1"/>
      <c r="E28" s="19" t="s">
        <v>163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37">
        <v>454.26761868288855</v>
      </c>
      <c r="AB28" s="338">
        <v>681.63861816275801</v>
      </c>
      <c r="AC28" s="338">
        <v>678.81460296406567</v>
      </c>
      <c r="AD28" s="338">
        <v>678.84041207076712</v>
      </c>
      <c r="AE28" s="338">
        <v>681.91312884798253</v>
      </c>
      <c r="AF28" s="338">
        <v>688.25901210421341</v>
      </c>
      <c r="AG28" s="338">
        <v>698.13679090194307</v>
      </c>
      <c r="AH28" s="338">
        <v>711.84137059010311</v>
      </c>
      <c r="AI28" s="338">
        <v>729.70800000000008</v>
      </c>
      <c r="AJ28" s="338">
        <v>745.57080801948325</v>
      </c>
      <c r="AK28" s="338">
        <v>761.79980587658281</v>
      </c>
      <c r="AL28" s="338">
        <v>778.40393635084297</v>
      </c>
      <c r="AM28" s="338">
        <v>795.39237159293214</v>
      </c>
      <c r="AN28" s="338">
        <v>812.77451924582363</v>
      </c>
      <c r="AO28" s="338">
        <v>830.56002873431544</v>
      </c>
      <c r="AP28" s="338">
        <v>848.75879772761812</v>
      </c>
      <c r="AQ28" s="338">
        <v>867.38097877987582</v>
      </c>
      <c r="AR28" s="338">
        <v>886.43698615362678</v>
      </c>
      <c r="AS28" s="338">
        <v>905.93750283134807</v>
      </c>
      <c r="AT28" s="338">
        <v>925.89348772038022</v>
      </c>
      <c r="AU28" s="338">
        <v>946.31618305667598</v>
      </c>
      <c r="AV28" s="338">
        <v>967.21712201297419</v>
      </c>
      <c r="AW28" s="338">
        <v>988.6081365171608</v>
      </c>
      <c r="AX28" s="338">
        <v>1010.5013652867398</v>
      </c>
      <c r="AY28" s="338">
        <v>1032.9092620855115</v>
      </c>
      <c r="AZ28" s="338">
        <v>1055.8446042087257</v>
      </c>
      <c r="BA28" s="338">
        <v>1079.3205012031594</v>
      </c>
      <c r="BB28" s="338">
        <v>1103.3504038287485</v>
      </c>
      <c r="BC28" s="338">
        <v>1127.9481132686024</v>
      </c>
      <c r="BD28" s="338">
        <v>1153.1277905944137</v>
      </c>
    </row>
    <row r="29" spans="2:56">
      <c r="B29" s="1" t="str">
        <f>CONCATENATE('Forecast Switchboard'!$H$4,E29,"Stock")</f>
        <v>RegionFruit StorageStock</v>
      </c>
      <c r="C29" s="1"/>
      <c r="D29" s="1"/>
      <c r="E29" s="19" t="s">
        <v>164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37">
        <v>351.0279236163106</v>
      </c>
      <c r="AB29" s="338">
        <v>1760.5128539559303</v>
      </c>
      <c r="AC29" s="338">
        <v>1728.0959536535725</v>
      </c>
      <c r="AD29" s="338">
        <v>1696.2958043939682</v>
      </c>
      <c r="AE29" s="338">
        <v>1665.1005719498482</v>
      </c>
      <c r="AF29" s="338">
        <v>1634.498649682648</v>
      </c>
      <c r="AG29" s="338">
        <v>1604.4786541626968</v>
      </c>
      <c r="AH29" s="338">
        <v>1575.0294208737153</v>
      </c>
      <c r="AI29" s="338">
        <v>1546.1399999999999</v>
      </c>
      <c r="AJ29" s="338">
        <v>1604.0085418369285</v>
      </c>
      <c r="AK29" s="338">
        <v>1664.2333421014262</v>
      </c>
      <c r="AL29" s="338">
        <v>1726.9244408468553</v>
      </c>
      <c r="AM29" s="338">
        <v>1792.1979805752758</v>
      </c>
      <c r="AN29" s="338">
        <v>1860.1766021473998</v>
      </c>
      <c r="AO29" s="338">
        <v>1930.9898692690399</v>
      </c>
      <c r="AP29" s="338">
        <v>2004.774723741006</v>
      </c>
      <c r="AQ29" s="338">
        <v>2081.6759738315786</v>
      </c>
      <c r="AR29" s="338">
        <v>2161.8468183165883</v>
      </c>
      <c r="AS29" s="338">
        <v>2245.4494089328673</v>
      </c>
      <c r="AT29" s="338">
        <v>2332.655454207596</v>
      </c>
      <c r="AU29" s="338">
        <v>2423.6468678601323</v>
      </c>
      <c r="AV29" s="338">
        <v>2518.6164652256621</v>
      </c>
      <c r="AW29" s="338">
        <v>2617.768711422967</v>
      </c>
      <c r="AX29" s="338">
        <v>2721.3205252833795</v>
      </c>
      <c r="AY29" s="338">
        <v>2829.5021433763195</v>
      </c>
      <c r="AZ29" s="338">
        <v>2942.558048810617</v>
      </c>
      <c r="BA29" s="338">
        <v>3060.7479698621196</v>
      </c>
      <c r="BB29" s="338">
        <v>3184.3479538790975</v>
      </c>
      <c r="BC29" s="338">
        <v>3313.6515223500755</v>
      </c>
      <c r="BD29" s="338">
        <v>3448.9709134865138</v>
      </c>
    </row>
    <row r="30" spans="2:56">
      <c r="B30" s="1" t="str">
        <f>CONCATENATE('Forecast Switchboard'!$H$4,E30,"Stock")</f>
        <v>RegionChemicalStock</v>
      </c>
      <c r="C30" s="1"/>
      <c r="D30" s="1"/>
      <c r="E30" s="19" t="s">
        <v>165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337">
        <v>2814.7928689667669</v>
      </c>
      <c r="AB30" s="338">
        <v>2691.6904331208793</v>
      </c>
      <c r="AC30" s="338">
        <v>2612.3624185169983</v>
      </c>
      <c r="AD30" s="338">
        <v>2527.6284138583146</v>
      </c>
      <c r="AE30" s="338">
        <v>2441.7973067022031</v>
      </c>
      <c r="AF30" s="338">
        <v>2372.7191580555036</v>
      </c>
      <c r="AG30" s="338">
        <v>2306.0073348473006</v>
      </c>
      <c r="AH30" s="338">
        <v>2247.9741951346882</v>
      </c>
      <c r="AI30" s="338">
        <v>2184.545297647438</v>
      </c>
      <c r="AJ30" s="338">
        <v>2248.1439334989645</v>
      </c>
      <c r="AK30" s="338">
        <v>2317.57507836065</v>
      </c>
      <c r="AL30" s="338">
        <v>2387.4598675327097</v>
      </c>
      <c r="AM30" s="338">
        <v>2459.1702709685005</v>
      </c>
      <c r="AN30" s="338">
        <v>2533.9723314433368</v>
      </c>
      <c r="AO30" s="338">
        <v>2612.9669151864719</v>
      </c>
      <c r="AP30" s="338">
        <v>2696.1282019618893</v>
      </c>
      <c r="AQ30" s="338">
        <v>2785.2522784319494</v>
      </c>
      <c r="AR30" s="338">
        <v>2880.1684915785554</v>
      </c>
      <c r="AS30" s="338">
        <v>2980.4249303582533</v>
      </c>
      <c r="AT30" s="338">
        <v>3087.2145981368049</v>
      </c>
      <c r="AU30" s="338">
        <v>3201.3314652723025</v>
      </c>
      <c r="AV30" s="338">
        <v>3321.1867584232882</v>
      </c>
      <c r="AW30" s="338">
        <v>3447.5024870966158</v>
      </c>
      <c r="AX30" s="338">
        <v>3583.2528573590726</v>
      </c>
      <c r="AY30" s="338">
        <v>3726.8083254603025</v>
      </c>
      <c r="AZ30" s="338">
        <v>3879.1559101476246</v>
      </c>
      <c r="BA30" s="338">
        <v>4039.991033503939</v>
      </c>
      <c r="BB30" s="338">
        <v>4209.5843126958616</v>
      </c>
      <c r="BC30" s="338">
        <v>4390.7086323127151</v>
      </c>
      <c r="BD30" s="338">
        <v>4583.7087373864806</v>
      </c>
    </row>
    <row r="31" spans="2:56">
      <c r="B31" s="1" t="str">
        <f>CONCATENATE('Forecast Switchboard'!$H$4,E31,"Stock")</f>
        <v>RegionMisc ManfStock</v>
      </c>
      <c r="C31" s="1"/>
      <c r="D31" s="1"/>
      <c r="E31" s="19" t="s">
        <v>166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337">
        <v>4389.5996923742186</v>
      </c>
      <c r="AB31" s="338">
        <v>4764.2484161520351</v>
      </c>
      <c r="AC31" s="338">
        <v>4627.3747238014439</v>
      </c>
      <c r="AD31" s="338">
        <v>4257.1927344720971</v>
      </c>
      <c r="AE31" s="338">
        <v>4120.5066299211767</v>
      </c>
      <c r="AF31" s="338">
        <v>4106.9923057276992</v>
      </c>
      <c r="AG31" s="338">
        <v>4067.7293351340354</v>
      </c>
      <c r="AH31" s="338">
        <v>3989.4872610772277</v>
      </c>
      <c r="AI31" s="338">
        <v>3940.9757349026654</v>
      </c>
      <c r="AJ31" s="338">
        <v>3984.32822627105</v>
      </c>
      <c r="AK31" s="338">
        <v>4033.4572058014587</v>
      </c>
      <c r="AL31" s="338">
        <v>4066.8374481862925</v>
      </c>
      <c r="AM31" s="338">
        <v>4066.1219534195034</v>
      </c>
      <c r="AN31" s="338">
        <v>4123.4920398600407</v>
      </c>
      <c r="AO31" s="338">
        <v>4142.2417760509552</v>
      </c>
      <c r="AP31" s="338">
        <v>4212.9603505906416</v>
      </c>
      <c r="AQ31" s="338">
        <v>4304.6917444650644</v>
      </c>
      <c r="AR31" s="338">
        <v>4386.5486518160305</v>
      </c>
      <c r="AS31" s="338">
        <v>4447.374604182457</v>
      </c>
      <c r="AT31" s="338">
        <v>4528.8173117473625</v>
      </c>
      <c r="AU31" s="338">
        <v>4581.7808890154029</v>
      </c>
      <c r="AV31" s="338">
        <v>4630.8759893758779</v>
      </c>
      <c r="AW31" s="338">
        <v>4654.2833726525314</v>
      </c>
      <c r="AX31" s="338">
        <v>4680.6249261704352</v>
      </c>
      <c r="AY31" s="338">
        <v>4715.4114223662573</v>
      </c>
      <c r="AZ31" s="338">
        <v>4740.9067485871155</v>
      </c>
      <c r="BA31" s="338">
        <v>4757.3953505268591</v>
      </c>
      <c r="BB31" s="338">
        <v>4755.4337790187446</v>
      </c>
      <c r="BC31" s="338">
        <v>4768.912122120154</v>
      </c>
      <c r="BD31" s="338">
        <v>4771.5065799364456</v>
      </c>
    </row>
    <row r="32" spans="2:56">
      <c r="B32" s="22"/>
      <c r="C32" s="1"/>
      <c r="D32" s="1"/>
      <c r="E32" s="19" t="s">
        <v>5474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337">
        <f>SUM(AA13:AA31)</f>
        <v>32580.11639489208</v>
      </c>
      <c r="AB32" s="337">
        <f t="shared" ref="AB32:BD32" si="0">SUM(AB13:AB31)</f>
        <v>33549.588063274503</v>
      </c>
      <c r="AC32" s="337">
        <f t="shared" si="0"/>
        <v>32933.751855832917</v>
      </c>
      <c r="AD32" s="337">
        <f t="shared" si="0"/>
        <v>32108.208723514883</v>
      </c>
      <c r="AE32" s="337">
        <f t="shared" si="0"/>
        <v>31579.03318274234</v>
      </c>
      <c r="AF32" s="337">
        <f t="shared" si="0"/>
        <v>31189.225166534015</v>
      </c>
      <c r="AG32" s="337">
        <f t="shared" si="0"/>
        <v>30836.865800959193</v>
      </c>
      <c r="AH32" s="337">
        <f t="shared" si="0"/>
        <v>30533.022258436016</v>
      </c>
      <c r="AI32" s="337">
        <f t="shared" si="0"/>
        <v>30261.557929600604</v>
      </c>
      <c r="AJ32" s="337">
        <f t="shared" si="0"/>
        <v>30534.247384095397</v>
      </c>
      <c r="AK32" s="337">
        <f t="shared" si="0"/>
        <v>30834.756604317769</v>
      </c>
      <c r="AL32" s="337">
        <f t="shared" si="0"/>
        <v>31135.59238991444</v>
      </c>
      <c r="AM32" s="337">
        <f t="shared" si="0"/>
        <v>31412.160283383324</v>
      </c>
      <c r="AN32" s="337">
        <f t="shared" si="0"/>
        <v>31759.250063325257</v>
      </c>
      <c r="AO32" s="337">
        <f t="shared" si="0"/>
        <v>32089.675984119032</v>
      </c>
      <c r="AP32" s="337">
        <f t="shared" si="0"/>
        <v>32487.704689871596</v>
      </c>
      <c r="AQ32" s="337">
        <f t="shared" si="0"/>
        <v>32928.563384184585</v>
      </c>
      <c r="AR32" s="337">
        <f t="shared" si="0"/>
        <v>33376.477472060957</v>
      </c>
      <c r="AS32" s="337">
        <f t="shared" si="0"/>
        <v>33824.717883706631</v>
      </c>
      <c r="AT32" s="337">
        <f t="shared" si="0"/>
        <v>34314.550252790556</v>
      </c>
      <c r="AU32" s="337">
        <f t="shared" si="0"/>
        <v>34797.43635268107</v>
      </c>
      <c r="AV32" s="337">
        <f t="shared" si="0"/>
        <v>35300.298473427072</v>
      </c>
      <c r="AW32" s="337">
        <f t="shared" si="0"/>
        <v>35800.54095062174</v>
      </c>
      <c r="AX32" s="337">
        <f t="shared" si="0"/>
        <v>36330.189734389009</v>
      </c>
      <c r="AY32" s="337">
        <f t="shared" si="0"/>
        <v>36893.544995993288</v>
      </c>
      <c r="AZ32" s="337">
        <f t="shared" si="0"/>
        <v>37470.924897736943</v>
      </c>
      <c r="BA32" s="337">
        <f t="shared" si="0"/>
        <v>38067.537391080856</v>
      </c>
      <c r="BB32" s="337">
        <f t="shared" si="0"/>
        <v>38673.102535238875</v>
      </c>
      <c r="BC32" s="337">
        <f t="shared" si="0"/>
        <v>39326.605764927328</v>
      </c>
      <c r="BD32" s="337">
        <f t="shared" si="0"/>
        <v>40002.793628829633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tabColor theme="4"/>
  </sheetPr>
  <dimension ref="A2:BP30"/>
  <sheetViews>
    <sheetView topLeftCell="A9" workbookViewId="0">
      <selection activeCell="B25" sqref="B25"/>
    </sheetView>
  </sheetViews>
  <sheetFormatPr defaultRowHeight="12.75"/>
  <cols>
    <col min="2" max="2" width="22.42578125" customWidth="1"/>
    <col min="3" max="3" width="24.140625" customWidth="1"/>
  </cols>
  <sheetData>
    <row r="2" spans="3:54">
      <c r="C2" t="s">
        <v>0</v>
      </c>
      <c r="D2" t="s">
        <v>178</v>
      </c>
    </row>
    <row r="4" spans="3:54">
      <c r="C4" t="s">
        <v>1</v>
      </c>
      <c r="D4" t="s">
        <v>5484</v>
      </c>
    </row>
    <row r="5" spans="3:54">
      <c r="C5" t="s">
        <v>3</v>
      </c>
      <c r="D5" t="s">
        <v>4</v>
      </c>
    </row>
    <row r="8" spans="3:54">
      <c r="C8" t="s">
        <v>5</v>
      </c>
      <c r="D8" t="s">
        <v>6</v>
      </c>
    </row>
    <row r="9" spans="3:54" ht="15">
      <c r="C9" s="195" t="s">
        <v>179</v>
      </c>
    </row>
    <row r="12" spans="3:54">
      <c r="C12" s="194" t="s">
        <v>180</v>
      </c>
      <c r="D12">
        <v>1985</v>
      </c>
      <c r="E12">
        <v>1986</v>
      </c>
      <c r="F12">
        <v>1987</v>
      </c>
      <c r="G12">
        <v>1988</v>
      </c>
      <c r="H12">
        <v>1989</v>
      </c>
      <c r="I12">
        <v>1990</v>
      </c>
      <c r="J12">
        <v>1991</v>
      </c>
      <c r="K12">
        <v>1992</v>
      </c>
      <c r="L12">
        <v>1993</v>
      </c>
      <c r="M12">
        <v>1994</v>
      </c>
      <c r="N12">
        <v>1995</v>
      </c>
      <c r="O12">
        <v>1996</v>
      </c>
      <c r="P12">
        <v>1997</v>
      </c>
      <c r="Q12">
        <v>1998</v>
      </c>
      <c r="R12">
        <v>1999</v>
      </c>
      <c r="S12">
        <v>2000</v>
      </c>
      <c r="T12">
        <v>2001</v>
      </c>
      <c r="U12">
        <v>2002</v>
      </c>
      <c r="V12">
        <v>2003</v>
      </c>
      <c r="W12">
        <v>2004</v>
      </c>
      <c r="X12">
        <v>2005</v>
      </c>
      <c r="Y12">
        <v>2006</v>
      </c>
      <c r="Z12">
        <v>2007</v>
      </c>
      <c r="AA12">
        <v>2008</v>
      </c>
      <c r="AB12">
        <v>2009</v>
      </c>
      <c r="AC12">
        <v>2010</v>
      </c>
      <c r="AD12">
        <v>2011</v>
      </c>
      <c r="AE12">
        <v>2012</v>
      </c>
      <c r="AF12">
        <v>2013</v>
      </c>
      <c r="AG12">
        <v>2014</v>
      </c>
      <c r="AH12">
        <v>2015</v>
      </c>
      <c r="AI12">
        <v>2016</v>
      </c>
      <c r="AJ12">
        <v>2017</v>
      </c>
      <c r="AK12">
        <v>2018</v>
      </c>
      <c r="AL12">
        <v>2019</v>
      </c>
      <c r="AM12">
        <v>2020</v>
      </c>
      <c r="AN12">
        <v>2021</v>
      </c>
      <c r="AO12">
        <v>2022</v>
      </c>
      <c r="AP12">
        <v>2023</v>
      </c>
      <c r="AQ12">
        <v>2024</v>
      </c>
      <c r="AR12">
        <v>2025</v>
      </c>
      <c r="AS12">
        <v>2026</v>
      </c>
      <c r="AT12">
        <v>2027</v>
      </c>
      <c r="AU12">
        <v>2028</v>
      </c>
      <c r="AV12">
        <v>2029</v>
      </c>
      <c r="AW12">
        <v>2030</v>
      </c>
      <c r="AX12">
        <v>2031</v>
      </c>
      <c r="AY12">
        <v>2032</v>
      </c>
      <c r="AZ12">
        <v>2033</v>
      </c>
      <c r="BA12">
        <v>2034</v>
      </c>
      <c r="BB12">
        <v>2035</v>
      </c>
    </row>
    <row r="13" spans="3:54">
      <c r="C13" t="s">
        <v>181</v>
      </c>
    </row>
    <row r="14" spans="3:54">
      <c r="C14" t="s">
        <v>182</v>
      </c>
    </row>
    <row r="15" spans="3:54">
      <c r="C15" t="s">
        <v>183</v>
      </c>
    </row>
    <row r="16" spans="3:54">
      <c r="C16" t="s">
        <v>184</v>
      </c>
    </row>
    <row r="17" spans="1:68">
      <c r="C17" t="s">
        <v>5415</v>
      </c>
    </row>
    <row r="19" spans="1:68">
      <c r="C19" t="s">
        <v>5472</v>
      </c>
    </row>
    <row r="20" spans="1:68">
      <c r="C20" t="s">
        <v>31</v>
      </c>
      <c r="E20">
        <v>377.36170267194632</v>
      </c>
      <c r="F20">
        <v>410.41419801321211</v>
      </c>
      <c r="G20">
        <v>422.38208634660776</v>
      </c>
      <c r="H20">
        <v>420.90410493345433</v>
      </c>
      <c r="I20">
        <v>423.13679518832237</v>
      </c>
      <c r="J20">
        <v>394.67431530947567</v>
      </c>
      <c r="K20">
        <v>468.25061854804272</v>
      </c>
      <c r="L20">
        <v>344.52373444721451</v>
      </c>
      <c r="M20">
        <v>445.49503488725964</v>
      </c>
      <c r="N20">
        <v>348.28403706589631</v>
      </c>
      <c r="O20">
        <v>362.3397594571631</v>
      </c>
      <c r="P20">
        <v>371.606224056516</v>
      </c>
      <c r="Q20">
        <v>312.50970489313931</v>
      </c>
      <c r="R20">
        <v>335.2975740310236</v>
      </c>
      <c r="S20">
        <v>342.2055640259951</v>
      </c>
      <c r="T20">
        <v>402.99180686349803</v>
      </c>
      <c r="U20">
        <v>414.03797570414213</v>
      </c>
      <c r="V20">
        <v>389.97709928167609</v>
      </c>
      <c r="W20">
        <v>391.37822136142915</v>
      </c>
      <c r="X20">
        <v>293.2540267496567</v>
      </c>
      <c r="Y20">
        <v>312.26727082893217</v>
      </c>
      <c r="Z20">
        <v>358.48883909919152</v>
      </c>
      <c r="AA20">
        <v>360.66110448832524</v>
      </c>
      <c r="AB20">
        <v>326.86508800620044</v>
      </c>
      <c r="AC20">
        <v>307.34855388727095</v>
      </c>
      <c r="AD20">
        <v>315.74630914426245</v>
      </c>
      <c r="AE20">
        <v>390.84711724540011</v>
      </c>
      <c r="AF20">
        <v>283.70103937332345</v>
      </c>
      <c r="AG20">
        <v>272.15198176362946</v>
      </c>
      <c r="AH20">
        <v>272.86580966285078</v>
      </c>
      <c r="AI20">
        <v>270.71446083328993</v>
      </c>
      <c r="AJ20">
        <v>268.98286499399961</v>
      </c>
      <c r="AK20">
        <v>267.55554699653766</v>
      </c>
      <c r="AL20">
        <v>266.2858284190379</v>
      </c>
      <c r="AM20">
        <v>265.41211434409968</v>
      </c>
      <c r="AN20">
        <v>264.59534168216845</v>
      </c>
      <c r="AO20">
        <v>263.9418816361943</v>
      </c>
      <c r="AP20">
        <v>263.48460328441104</v>
      </c>
      <c r="AQ20">
        <v>263.08904838693985</v>
      </c>
      <c r="AR20">
        <v>262.67229844878932</v>
      </c>
      <c r="AS20">
        <v>262.14760742916695</v>
      </c>
      <c r="AT20">
        <v>261.69970527178583</v>
      </c>
      <c r="AU20">
        <v>260.92386089821844</v>
      </c>
      <c r="AV20">
        <v>260.13865779158135</v>
      </c>
      <c r="AW20">
        <v>259.58340088443214</v>
      </c>
      <c r="AX20">
        <v>259.00699204766278</v>
      </c>
      <c r="AY20">
        <v>258.55664516006431</v>
      </c>
      <c r="AZ20">
        <v>257.95450936296521</v>
      </c>
      <c r="BA20">
        <v>257.41926515237634</v>
      </c>
      <c r="BB20">
        <v>256.78055650697792</v>
      </c>
      <c r="BC20" t="s">
        <v>31</v>
      </c>
    </row>
    <row r="21" spans="1:68">
      <c r="C21" t="s">
        <v>5470</v>
      </c>
      <c r="E21">
        <v>22.918443750773683</v>
      </c>
      <c r="F21">
        <v>24.925714458433415</v>
      </c>
      <c r="G21">
        <v>25.652573750057851</v>
      </c>
      <c r="H21">
        <v>25.562876348592489</v>
      </c>
      <c r="I21">
        <v>25.698333253680506</v>
      </c>
      <c r="J21">
        <v>13.848576325371898</v>
      </c>
      <c r="K21">
        <v>28.066991307719697</v>
      </c>
      <c r="L21">
        <v>16.117144199118059</v>
      </c>
      <c r="M21">
        <v>37.124640142297991</v>
      </c>
      <c r="N21">
        <v>24.163570975730682</v>
      </c>
      <c r="O21">
        <v>20.725655611245173</v>
      </c>
      <c r="P21">
        <v>16.890770559431886</v>
      </c>
      <c r="Q21">
        <v>14.204568678363051</v>
      </c>
      <c r="R21">
        <v>15.240536736838072</v>
      </c>
      <c r="S21">
        <v>43.601175474442854</v>
      </c>
      <c r="T21">
        <v>51.34627945462649</v>
      </c>
      <c r="U21">
        <v>52.753693876351583</v>
      </c>
      <c r="V21">
        <v>49.688014634735822</v>
      </c>
      <c r="W21">
        <v>47.389006316911576</v>
      </c>
      <c r="X21">
        <v>39.719600078948531</v>
      </c>
      <c r="Y21">
        <v>42.946811008193642</v>
      </c>
      <c r="Z21">
        <v>42.912847331836325</v>
      </c>
      <c r="AA21">
        <v>45.360843253028662</v>
      </c>
      <c r="AB21">
        <v>43.780346509804978</v>
      </c>
      <c r="AC21">
        <v>37.521853433522573</v>
      </c>
      <c r="AD21">
        <v>21.874406648760488</v>
      </c>
      <c r="AE21">
        <v>28.568841979826072</v>
      </c>
      <c r="AF21">
        <v>22.596200087841972</v>
      </c>
      <c r="AG21">
        <v>22.044719411366778</v>
      </c>
      <c r="AH21">
        <v>22.317287690252364</v>
      </c>
      <c r="AI21">
        <v>22.371365472120477</v>
      </c>
      <c r="AJ21">
        <v>22.45619830736846</v>
      </c>
      <c r="AK21">
        <v>22.5627135500992</v>
      </c>
      <c r="AL21">
        <v>22.677264793305326</v>
      </c>
      <c r="AM21">
        <v>22.82298566687367</v>
      </c>
      <c r="AN21">
        <v>22.969046938451708</v>
      </c>
      <c r="AO21">
        <v>23.075174270282428</v>
      </c>
      <c r="AP21">
        <v>23.181386179359908</v>
      </c>
      <c r="AQ21">
        <v>23.295420912837933</v>
      </c>
      <c r="AR21">
        <v>23.409512940598216</v>
      </c>
      <c r="AS21">
        <v>23.515322857548522</v>
      </c>
      <c r="AT21">
        <v>23.628972316547415</v>
      </c>
      <c r="AU21">
        <v>23.713270619757441</v>
      </c>
      <c r="AV21">
        <v>23.796548902316424</v>
      </c>
      <c r="AW21">
        <v>23.900739306777677</v>
      </c>
      <c r="AX21">
        <v>24.00257209356182</v>
      </c>
      <c r="AY21">
        <v>24.115626103703789</v>
      </c>
      <c r="AZ21">
        <v>24.213706593811956</v>
      </c>
      <c r="BA21">
        <v>24.317169333525605</v>
      </c>
      <c r="BB21">
        <v>24.40969150126136</v>
      </c>
      <c r="BC21" t="s">
        <v>5470</v>
      </c>
    </row>
    <row r="22" spans="1:68">
      <c r="C22" t="s">
        <v>19</v>
      </c>
      <c r="E22">
        <v>132.30614186233802</v>
      </c>
      <c r="F22">
        <v>143.89465389783354</v>
      </c>
      <c r="G22">
        <v>148.09067407337858</v>
      </c>
      <c r="H22">
        <v>147.57241187782651</v>
      </c>
      <c r="I22">
        <v>148.35520903287315</v>
      </c>
      <c r="J22">
        <v>165.79860767185517</v>
      </c>
      <c r="K22">
        <v>173.03383335582868</v>
      </c>
      <c r="L22">
        <v>144.04017279599154</v>
      </c>
      <c r="M22">
        <v>167.02077778073459</v>
      </c>
      <c r="N22">
        <v>156.95175264438686</v>
      </c>
      <c r="O22">
        <v>159.76203940526821</v>
      </c>
      <c r="P22">
        <v>160.37081910472003</v>
      </c>
      <c r="Q22">
        <v>134.84041862377427</v>
      </c>
      <c r="R22">
        <v>144.66695632902375</v>
      </c>
      <c r="S22">
        <v>123.14160260115491</v>
      </c>
      <c r="T22">
        <v>145.02256658050578</v>
      </c>
      <c r="U22">
        <v>148.98487297542223</v>
      </c>
      <c r="V22">
        <v>140.3064744760587</v>
      </c>
      <c r="W22">
        <v>145.5638815883764</v>
      </c>
      <c r="X22">
        <v>115.86372571929033</v>
      </c>
      <c r="Y22">
        <v>125.98853086440919</v>
      </c>
      <c r="Z22">
        <v>141.5697676064546</v>
      </c>
      <c r="AA22">
        <v>139.73676861475923</v>
      </c>
      <c r="AB22">
        <v>137.37429289745472</v>
      </c>
      <c r="AC22">
        <v>118.55546948593621</v>
      </c>
      <c r="AD22">
        <v>121.9097195623316</v>
      </c>
      <c r="AE22">
        <v>123.60453687075486</v>
      </c>
      <c r="AF22">
        <v>107.30400476238</v>
      </c>
      <c r="AG22">
        <v>141.98054436138335</v>
      </c>
      <c r="AH22">
        <v>147.95682033806128</v>
      </c>
      <c r="AI22">
        <v>148.74938176695741</v>
      </c>
      <c r="AJ22">
        <v>149.59114534049493</v>
      </c>
      <c r="AK22">
        <v>150.5477033109745</v>
      </c>
      <c r="AL22">
        <v>151.70202583908727</v>
      </c>
      <c r="AM22">
        <v>154.34254148659457</v>
      </c>
      <c r="AN22">
        <v>155.80873219717512</v>
      </c>
      <c r="AO22">
        <v>157.34194568600742</v>
      </c>
      <c r="AP22">
        <v>159.07661546223821</v>
      </c>
      <c r="AQ22">
        <v>160.7187029318236</v>
      </c>
      <c r="AR22">
        <v>163.91293077343002</v>
      </c>
      <c r="AS22">
        <v>165.50613875617069</v>
      </c>
      <c r="AT22">
        <v>167.13010699924214</v>
      </c>
      <c r="AU22">
        <v>168.50341006451927</v>
      </c>
      <c r="AV22">
        <v>169.99099052800105</v>
      </c>
      <c r="AW22">
        <v>172.99969454816571</v>
      </c>
      <c r="AX22">
        <v>174.6813928863798</v>
      </c>
      <c r="AY22">
        <v>176.53070198227039</v>
      </c>
      <c r="AZ22">
        <v>178.31516551483492</v>
      </c>
      <c r="BA22">
        <v>180.00383802263542</v>
      </c>
      <c r="BB22">
        <v>183.42626598889035</v>
      </c>
      <c r="BC22" t="s">
        <v>19</v>
      </c>
    </row>
    <row r="23" spans="1:68">
      <c r="C23" t="s">
        <v>26</v>
      </c>
      <c r="E23">
        <v>255.40067690259852</v>
      </c>
      <c r="F23">
        <v>277.77089742255697</v>
      </c>
      <c r="G23">
        <v>285.87082646496032</v>
      </c>
      <c r="H23">
        <v>284.87051536995608</v>
      </c>
      <c r="I23">
        <v>286.38156346652335</v>
      </c>
      <c r="J23">
        <v>292.12065892251803</v>
      </c>
      <c r="K23">
        <v>295.25657380571096</v>
      </c>
      <c r="L23">
        <v>273.72255952617945</v>
      </c>
      <c r="M23">
        <v>296.99142911960104</v>
      </c>
      <c r="N23">
        <v>303.2728886913564</v>
      </c>
      <c r="O23">
        <v>305.80805486181697</v>
      </c>
      <c r="P23">
        <v>304.02727286374443</v>
      </c>
      <c r="Q23">
        <v>255.67266336902762</v>
      </c>
      <c r="R23">
        <v>274.31306879249058</v>
      </c>
      <c r="S23">
        <v>295.74791991806399</v>
      </c>
      <c r="T23">
        <v>348.28133891832391</v>
      </c>
      <c r="U23">
        <v>357.82579254635169</v>
      </c>
      <c r="V23">
        <v>337.03000536087393</v>
      </c>
      <c r="W23">
        <v>341.86317827135667</v>
      </c>
      <c r="X23">
        <v>297.0016363582576</v>
      </c>
      <c r="Y23">
        <v>256.94850517252331</v>
      </c>
      <c r="Z23">
        <v>276.85700974362169</v>
      </c>
      <c r="AA23">
        <v>297.90433494381182</v>
      </c>
      <c r="AB23">
        <v>295.22513781900727</v>
      </c>
      <c r="AC23">
        <v>265.07383573829964</v>
      </c>
      <c r="AD23">
        <v>267.25903800414943</v>
      </c>
      <c r="AE23">
        <v>299.10375236482099</v>
      </c>
      <c r="AF23">
        <v>219.13781803681496</v>
      </c>
      <c r="AG23">
        <v>271.43830305687391</v>
      </c>
      <c r="AH23">
        <v>281.77645255184251</v>
      </c>
      <c r="AI23">
        <v>283.22979007733124</v>
      </c>
      <c r="AJ23">
        <v>284.87609885938321</v>
      </c>
      <c r="AK23">
        <v>286.85196529866079</v>
      </c>
      <c r="AL23">
        <v>288.95155328163537</v>
      </c>
      <c r="AM23">
        <v>293.40384579661986</v>
      </c>
      <c r="AN23">
        <v>296.2044517398453</v>
      </c>
      <c r="AO23">
        <v>299.00056761217445</v>
      </c>
      <c r="AP23">
        <v>302.06366594006056</v>
      </c>
      <c r="AQ23">
        <v>305.04362823914789</v>
      </c>
      <c r="AR23">
        <v>310.50910683651438</v>
      </c>
      <c r="AS23">
        <v>313.35102271241988</v>
      </c>
      <c r="AT23">
        <v>316.12152224682359</v>
      </c>
      <c r="AU23">
        <v>318.72180822214347</v>
      </c>
      <c r="AV23">
        <v>321.17728755935491</v>
      </c>
      <c r="AW23">
        <v>326.19433592959427</v>
      </c>
      <c r="AX23">
        <v>329.14296577627158</v>
      </c>
      <c r="AY23">
        <v>332.30195231149713</v>
      </c>
      <c r="AZ23">
        <v>335.31505185322334</v>
      </c>
      <c r="BA23">
        <v>338.24953706269133</v>
      </c>
      <c r="BB23">
        <v>343.80734839727205</v>
      </c>
      <c r="BC23" t="s">
        <v>26</v>
      </c>
    </row>
    <row r="24" spans="1:68">
      <c r="C24" t="s">
        <v>5471</v>
      </c>
      <c r="E24">
        <v>787.98696518765666</v>
      </c>
      <c r="F24">
        <v>857.00546379203604</v>
      </c>
      <c r="G24">
        <v>881.99616063500446</v>
      </c>
      <c r="H24">
        <v>878.90990852982929</v>
      </c>
      <c r="I24">
        <v>883.57190094139946</v>
      </c>
      <c r="J24">
        <v>866.44215822922081</v>
      </c>
      <c r="K24">
        <v>964.60788783349199</v>
      </c>
      <c r="L24">
        <v>778.40348106905492</v>
      </c>
      <c r="M24">
        <v>946.6318819298931</v>
      </c>
      <c r="N24">
        <v>832.67224937737035</v>
      </c>
      <c r="O24">
        <v>848.63549634990864</v>
      </c>
      <c r="P24">
        <v>852.89507384849344</v>
      </c>
      <c r="Q24">
        <v>717.22734293522569</v>
      </c>
      <c r="R24">
        <v>769.51812330024813</v>
      </c>
      <c r="S24">
        <v>804.69619959655552</v>
      </c>
      <c r="T24">
        <v>947.64197928500766</v>
      </c>
      <c r="U24">
        <v>973.60245291650426</v>
      </c>
      <c r="V24">
        <v>917.00158079266578</v>
      </c>
      <c r="W24">
        <v>926.19414624671435</v>
      </c>
      <c r="X24">
        <v>745.8391027960281</v>
      </c>
      <c r="Y24">
        <v>738.15110558736103</v>
      </c>
      <c r="Z24">
        <v>819.82857199685373</v>
      </c>
      <c r="AA24">
        <v>843.66301387825172</v>
      </c>
      <c r="AB24">
        <v>803.24492655162635</v>
      </c>
      <c r="AC24">
        <v>728.49965144856913</v>
      </c>
      <c r="AD24">
        <v>726.78953384067529</v>
      </c>
      <c r="AE24">
        <v>842.12418774695084</v>
      </c>
      <c r="AF24">
        <v>632.73908650558747</v>
      </c>
      <c r="AG24">
        <v>707.61558490662048</v>
      </c>
      <c r="AH24">
        <v>724.91638233589276</v>
      </c>
      <c r="AI24">
        <v>725.06501023129897</v>
      </c>
      <c r="AJ24">
        <v>725.90624714826311</v>
      </c>
      <c r="AK24">
        <v>727.5180014983988</v>
      </c>
      <c r="AL24">
        <v>729.61669642477921</v>
      </c>
      <c r="AM24">
        <v>735.98154747075387</v>
      </c>
      <c r="AN24">
        <v>739.57748838084024</v>
      </c>
      <c r="AO24">
        <v>743.35960524916175</v>
      </c>
      <c r="AP24">
        <v>747.80619883936686</v>
      </c>
      <c r="AQ24">
        <v>752.14687243483093</v>
      </c>
      <c r="AR24">
        <v>760.50386098283059</v>
      </c>
      <c r="AS24">
        <v>764.5202234556441</v>
      </c>
      <c r="AT24">
        <v>768.58030683439904</v>
      </c>
      <c r="AU24">
        <v>771.86243346100912</v>
      </c>
      <c r="AV24">
        <v>775.1034489616527</v>
      </c>
      <c r="AW24">
        <v>782.67821838394116</v>
      </c>
      <c r="AX24">
        <v>786.83403005818138</v>
      </c>
      <c r="AY24">
        <v>791.50496127456483</v>
      </c>
      <c r="AZ24">
        <v>795.79837385405517</v>
      </c>
      <c r="BA24">
        <v>799.98995216339711</v>
      </c>
      <c r="BB24">
        <v>808.42381491013373</v>
      </c>
      <c r="BC24" t="s">
        <v>5414</v>
      </c>
    </row>
    <row r="25" spans="1:68">
      <c r="A25" s="1"/>
      <c r="B25" s="132" t="s">
        <v>5511</v>
      </c>
      <c r="C25" s="21"/>
      <c r="D25">
        <v>1985</v>
      </c>
      <c r="E25">
        <v>1986</v>
      </c>
      <c r="F25">
        <v>1987</v>
      </c>
      <c r="G25">
        <v>1988</v>
      </c>
      <c r="H25">
        <v>1989</v>
      </c>
      <c r="I25">
        <v>1990</v>
      </c>
      <c r="J25">
        <v>1991</v>
      </c>
      <c r="K25">
        <v>1992</v>
      </c>
      <c r="L25">
        <v>1993</v>
      </c>
      <c r="M25">
        <v>1994</v>
      </c>
      <c r="N25">
        <v>1995</v>
      </c>
      <c r="O25">
        <v>1996</v>
      </c>
      <c r="P25">
        <v>1997</v>
      </c>
      <c r="Q25">
        <v>1998</v>
      </c>
      <c r="R25">
        <v>1999</v>
      </c>
      <c r="S25">
        <v>2000</v>
      </c>
      <c r="T25">
        <v>2001</v>
      </c>
      <c r="U25">
        <v>2002</v>
      </c>
      <c r="V25">
        <v>2003</v>
      </c>
      <c r="W25">
        <v>2004</v>
      </c>
      <c r="X25">
        <v>2005</v>
      </c>
      <c r="Y25">
        <v>2006</v>
      </c>
      <c r="Z25">
        <v>2007</v>
      </c>
      <c r="AA25">
        <v>2008</v>
      </c>
      <c r="AB25">
        <v>2009</v>
      </c>
      <c r="AC25">
        <v>2010</v>
      </c>
      <c r="AD25">
        <v>2011</v>
      </c>
      <c r="AE25">
        <v>2012</v>
      </c>
      <c r="AF25">
        <v>2013</v>
      </c>
      <c r="AG25">
        <v>2014</v>
      </c>
      <c r="AH25">
        <v>2015</v>
      </c>
      <c r="AI25">
        <v>2016</v>
      </c>
      <c r="AJ25">
        <v>2017</v>
      </c>
      <c r="AK25">
        <v>2018</v>
      </c>
      <c r="AL25">
        <v>2019</v>
      </c>
      <c r="AM25">
        <v>2020</v>
      </c>
      <c r="AN25">
        <v>2021</v>
      </c>
      <c r="AO25">
        <v>2022</v>
      </c>
      <c r="AP25">
        <v>2023</v>
      </c>
      <c r="AQ25">
        <v>2024</v>
      </c>
      <c r="AR25">
        <v>2025</v>
      </c>
      <c r="AS25">
        <v>2026</v>
      </c>
      <c r="AT25">
        <v>2027</v>
      </c>
      <c r="AU25">
        <v>2028</v>
      </c>
      <c r="AV25">
        <v>2029</v>
      </c>
      <c r="AW25">
        <v>2030</v>
      </c>
      <c r="AX25">
        <v>2031</v>
      </c>
      <c r="AY25">
        <v>2032</v>
      </c>
      <c r="AZ25">
        <v>2033</v>
      </c>
      <c r="BA25">
        <v>2034</v>
      </c>
      <c r="BB25">
        <v>2035</v>
      </c>
      <c r="BC25" s="35"/>
      <c r="BD25" s="35"/>
      <c r="BE25" s="35"/>
      <c r="BF25" s="35"/>
      <c r="BG25" s="35"/>
      <c r="BH25" s="35"/>
      <c r="BI25" s="35"/>
      <c r="BJ25" s="35"/>
      <c r="BK25" s="1"/>
      <c r="BL25" s="1"/>
      <c r="BM25" s="1"/>
      <c r="BN25" s="1"/>
      <c r="BO25" s="1"/>
      <c r="BP25" s="1"/>
    </row>
    <row r="26" spans="1:68">
      <c r="B26" s="1" t="str">
        <f>CONCATENATE('Forecast Switchboard'!$H$4,C26,"Stock")</f>
        <v>RegionIdahoStock</v>
      </c>
      <c r="C26" t="s">
        <v>98</v>
      </c>
      <c r="AJ26" s="70">
        <f>(AJ20-AI20)/AI20</f>
        <v>-6.3963921024398629E-3</v>
      </c>
      <c r="AK26" s="70">
        <f t="shared" ref="AK26:BA29" si="0">(AK20-AJ20)/AJ20</f>
        <v>-5.3063528693316408E-3</v>
      </c>
      <c r="AL26" s="70">
        <f t="shared" si="0"/>
        <v>-4.7456260643932392E-3</v>
      </c>
      <c r="AM26" s="70">
        <f t="shared" si="0"/>
        <v>-3.2811136819617362E-3</v>
      </c>
      <c r="AN26" s="70">
        <f t="shared" si="0"/>
        <v>-3.0773752130707228E-3</v>
      </c>
      <c r="AO26" s="70">
        <f t="shared" si="0"/>
        <v>-2.4696581648783983E-3</v>
      </c>
      <c r="AP26" s="70">
        <f t="shared" si="0"/>
        <v>-1.7324963698392933E-3</v>
      </c>
      <c r="AQ26" s="70">
        <f t="shared" si="0"/>
        <v>-1.5012448262269633E-3</v>
      </c>
      <c r="AR26" s="70">
        <f t="shared" si="0"/>
        <v>-1.5840641817123201E-3</v>
      </c>
      <c r="AS26" s="70">
        <f t="shared" si="0"/>
        <v>-1.9975118149912585E-3</v>
      </c>
      <c r="AT26" s="70">
        <f t="shared" si="0"/>
        <v>-1.7085876227275767E-3</v>
      </c>
      <c r="AU26" s="70">
        <f t="shared" si="0"/>
        <v>-2.9646360234210005E-3</v>
      </c>
      <c r="AV26" s="70">
        <f t="shared" si="0"/>
        <v>-3.0093189022041083E-3</v>
      </c>
      <c r="AW26" s="70">
        <f t="shared" si="0"/>
        <v>-2.1344651804657065E-3</v>
      </c>
      <c r="AX26" s="70">
        <f t="shared" si="0"/>
        <v>-2.2205150052178432E-3</v>
      </c>
      <c r="AY26" s="70">
        <f t="shared" si="0"/>
        <v>-1.7387441321105241E-3</v>
      </c>
      <c r="AZ26" s="70">
        <f t="shared" si="0"/>
        <v>-2.3288351251863257E-3</v>
      </c>
      <c r="BA26" s="70">
        <f t="shared" si="0"/>
        <v>-2.0749558203525509E-3</v>
      </c>
      <c r="BB26" s="70">
        <f>(BB20-BA20)/BA20</f>
        <v>-2.4811998628787467E-3</v>
      </c>
    </row>
    <row r="27" spans="1:68">
      <c r="B27" s="1" t="str">
        <f>CONCATENATE('Forecast Switchboard'!$H$4,C27,"Stock")</f>
        <v>RegionMontanaStock</v>
      </c>
      <c r="C27" t="s">
        <v>120</v>
      </c>
      <c r="AJ27" s="70">
        <f t="shared" ref="AJ27:AJ29" si="1">(AJ21-AI21)/AI21</f>
        <v>3.7920275967822867E-3</v>
      </c>
      <c r="AK27" s="70">
        <f t="shared" si="0"/>
        <v>4.7432446611317064E-3</v>
      </c>
      <c r="AL27" s="70">
        <f t="shared" si="0"/>
        <v>5.0770153577392877E-3</v>
      </c>
      <c r="AM27" s="70">
        <f t="shared" si="0"/>
        <v>6.4258575668862299E-3</v>
      </c>
      <c r="AN27" s="70">
        <f t="shared" si="0"/>
        <v>6.3997442626464894E-3</v>
      </c>
      <c r="AO27" s="70">
        <f t="shared" si="0"/>
        <v>4.6204499522814729E-3</v>
      </c>
      <c r="AP27" s="70">
        <f t="shared" si="0"/>
        <v>4.6028648725858585E-3</v>
      </c>
      <c r="AQ27" s="70">
        <f t="shared" si="0"/>
        <v>4.9192370376694161E-3</v>
      </c>
      <c r="AR27" s="70">
        <f t="shared" si="0"/>
        <v>4.8976160674309649E-3</v>
      </c>
      <c r="AS27" s="70">
        <f t="shared" si="0"/>
        <v>4.5199537990730492E-3</v>
      </c>
      <c r="AT27" s="70">
        <f t="shared" si="0"/>
        <v>4.8329959017513894E-3</v>
      </c>
      <c r="AU27" s="70">
        <f t="shared" si="0"/>
        <v>3.5675822918033611E-3</v>
      </c>
      <c r="AV27" s="70">
        <f t="shared" si="0"/>
        <v>3.5118851336178205E-3</v>
      </c>
      <c r="AW27" s="70">
        <f t="shared" si="0"/>
        <v>4.3783829701083566E-3</v>
      </c>
      <c r="AX27" s="70">
        <f t="shared" si="0"/>
        <v>4.260654261655672E-3</v>
      </c>
      <c r="AY27" s="70">
        <f t="shared" si="0"/>
        <v>4.7100789740901709E-3</v>
      </c>
      <c r="AZ27" s="70">
        <f t="shared" si="0"/>
        <v>4.0670928337665354E-3</v>
      </c>
      <c r="BA27" s="70">
        <f t="shared" si="0"/>
        <v>4.2728997030173745E-3</v>
      </c>
      <c r="BB27" s="70">
        <f t="shared" ref="BB27:BB29" si="2">(BB21-BA21)/BA21</f>
        <v>3.8048083009479369E-3</v>
      </c>
    </row>
    <row r="28" spans="1:68">
      <c r="B28" s="1" t="str">
        <f>CONCATENATE('Forecast Switchboard'!$H$4,C28,"Stock")</f>
        <v>RegionOregonStock</v>
      </c>
      <c r="C28" t="s">
        <v>142</v>
      </c>
      <c r="AJ28" s="85">
        <f t="shared" si="1"/>
        <v>5.6589382996985738E-3</v>
      </c>
      <c r="AK28" s="85">
        <f t="shared" si="0"/>
        <v>6.3944825631375192E-3</v>
      </c>
      <c r="AL28" s="70">
        <f t="shared" si="0"/>
        <v>7.6674868013654049E-3</v>
      </c>
      <c r="AM28" s="70">
        <f t="shared" si="0"/>
        <v>1.7405935305756143E-2</v>
      </c>
      <c r="AN28" s="70">
        <f t="shared" si="0"/>
        <v>9.4995890080499575E-3</v>
      </c>
      <c r="AO28" s="70">
        <f t="shared" si="0"/>
        <v>9.8403566168039219E-3</v>
      </c>
      <c r="AP28" s="70">
        <f t="shared" si="0"/>
        <v>1.1024839998435676E-2</v>
      </c>
      <c r="AQ28" s="70">
        <f t="shared" si="0"/>
        <v>1.0322620108643132E-2</v>
      </c>
      <c r="AR28" s="70">
        <f t="shared" si="0"/>
        <v>1.9874649205957079E-2</v>
      </c>
      <c r="AS28" s="70">
        <f t="shared" si="0"/>
        <v>9.7198431827376086E-3</v>
      </c>
      <c r="AT28" s="70">
        <f t="shared" si="0"/>
        <v>9.8121329835622901E-3</v>
      </c>
      <c r="AU28" s="70">
        <f t="shared" si="0"/>
        <v>8.2169699399723059E-3</v>
      </c>
      <c r="AV28" s="70">
        <f t="shared" si="0"/>
        <v>8.8281920402215504E-3</v>
      </c>
      <c r="AW28" s="70">
        <f t="shared" si="0"/>
        <v>1.7699196944611376E-2</v>
      </c>
      <c r="AX28" s="70">
        <f t="shared" si="0"/>
        <v>9.7208168061006621E-3</v>
      </c>
      <c r="AY28" s="70">
        <f t="shared" si="0"/>
        <v>1.0586754921821918E-2</v>
      </c>
      <c r="AZ28" s="70">
        <f t="shared" si="0"/>
        <v>1.0108516606611297E-2</v>
      </c>
      <c r="BA28" s="70">
        <f t="shared" si="0"/>
        <v>9.47015641056069E-3</v>
      </c>
      <c r="BB28" s="70">
        <f t="shared" si="2"/>
        <v>1.9013083297838129E-2</v>
      </c>
    </row>
    <row r="29" spans="1:68">
      <c r="B29" s="1" t="str">
        <f>CONCATENATE('Forecast Switchboard'!$H$4,C29,"Stock")</f>
        <v>RegionWashingtonStock</v>
      </c>
      <c r="C29" t="s">
        <v>76</v>
      </c>
      <c r="AJ29" s="70">
        <f t="shared" si="1"/>
        <v>5.8126257891250172E-3</v>
      </c>
      <c r="AK29" s="70">
        <f t="shared" si="0"/>
        <v>6.9358800095506877E-3</v>
      </c>
      <c r="AL29" s="70">
        <f t="shared" si="0"/>
        <v>7.3194129271122879E-3</v>
      </c>
      <c r="AM29" s="70">
        <f t="shared" si="0"/>
        <v>1.540843945782472E-2</v>
      </c>
      <c r="AN29" s="70">
        <f t="shared" si="0"/>
        <v>9.5452257472001378E-3</v>
      </c>
      <c r="AO29" s="70">
        <f t="shared" si="0"/>
        <v>9.4398171800097255E-3</v>
      </c>
      <c r="AP29" s="70">
        <f t="shared" si="0"/>
        <v>1.024445656524362E-2</v>
      </c>
      <c r="AQ29" s="70">
        <f t="shared" si="0"/>
        <v>9.8653450748977418E-3</v>
      </c>
      <c r="AR29" s="70">
        <f t="shared" si="0"/>
        <v>1.7917039044269636E-2</v>
      </c>
      <c r="AS29" s="70">
        <f t="shared" si="0"/>
        <v>9.1524396976923189E-3</v>
      </c>
      <c r="AT29" s="70">
        <f t="shared" si="0"/>
        <v>8.8415206384896885E-3</v>
      </c>
      <c r="AU29" s="70">
        <f t="shared" si="0"/>
        <v>8.2255898201376125E-3</v>
      </c>
      <c r="AV29" s="70">
        <f t="shared" si="0"/>
        <v>7.7041459789284877E-3</v>
      </c>
      <c r="AW29" s="70">
        <f t="shared" si="0"/>
        <v>1.5620806839624964E-2</v>
      </c>
      <c r="AX29" s="70">
        <f t="shared" si="0"/>
        <v>9.0394881881509376E-3</v>
      </c>
      <c r="AY29" s="70">
        <f t="shared" si="0"/>
        <v>9.5976121737105877E-3</v>
      </c>
      <c r="AZ29" s="70">
        <f t="shared" si="0"/>
        <v>9.0673543166600208E-3</v>
      </c>
      <c r="BA29" s="70">
        <f t="shared" si="0"/>
        <v>8.751427033321782E-3</v>
      </c>
      <c r="BB29" s="70">
        <f t="shared" si="2"/>
        <v>1.6431098126087406E-2</v>
      </c>
    </row>
    <row r="30" spans="1:68">
      <c r="B30" s="1" t="str">
        <f>CONCATENATE('Forecast Switchboard'!$H$4,C30,"Stock")</f>
        <v>RegionRegionStock</v>
      </c>
      <c r="C30" s="21" t="s">
        <v>5414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>
    <tabColor theme="4"/>
  </sheetPr>
  <dimension ref="A2:BP61"/>
  <sheetViews>
    <sheetView workbookViewId="0">
      <selection activeCell="B25" sqref="B25"/>
    </sheetView>
  </sheetViews>
  <sheetFormatPr defaultRowHeight="12.75"/>
  <cols>
    <col min="1" max="2" width="9.140625" style="1"/>
    <col min="3" max="3" width="22.5703125" style="1" bestFit="1" customWidth="1"/>
    <col min="4" max="55" width="9.140625" style="1" customWidth="1"/>
    <col min="56" max="68" width="9.140625" style="1"/>
  </cols>
  <sheetData>
    <row r="2" spans="3:54">
      <c r="C2" s="1" t="s">
        <v>0</v>
      </c>
      <c r="D2" s="1" t="s">
        <v>178</v>
      </c>
    </row>
    <row r="4" spans="3:54">
      <c r="C4" s="1" t="s">
        <v>1</v>
      </c>
      <c r="D4" s="1" t="s">
        <v>2</v>
      </c>
    </row>
    <row r="5" spans="3:54">
      <c r="C5" s="1" t="s">
        <v>3</v>
      </c>
      <c r="D5" s="1" t="s">
        <v>4</v>
      </c>
    </row>
    <row r="8" spans="3:54">
      <c r="C8" s="1" t="s">
        <v>5</v>
      </c>
      <c r="D8" s="1" t="s">
        <v>6</v>
      </c>
    </row>
    <row r="9" spans="3:54" ht="15">
      <c r="C9" s="33" t="s">
        <v>179</v>
      </c>
    </row>
    <row r="12" spans="3:54">
      <c r="C12" s="4" t="s">
        <v>180</v>
      </c>
      <c r="D12" s="1">
        <v>1985</v>
      </c>
      <c r="E12" s="1">
        <v>1986</v>
      </c>
      <c r="F12" s="1">
        <v>1987</v>
      </c>
      <c r="G12" s="1">
        <v>1988</v>
      </c>
      <c r="H12" s="1">
        <v>1989</v>
      </c>
      <c r="I12" s="1">
        <v>1990</v>
      </c>
      <c r="J12" s="1">
        <v>1991</v>
      </c>
      <c r="K12" s="1">
        <v>1992</v>
      </c>
      <c r="L12" s="1">
        <v>1993</v>
      </c>
      <c r="M12" s="1">
        <v>1994</v>
      </c>
      <c r="N12" s="1">
        <v>1995</v>
      </c>
      <c r="O12" s="1">
        <v>1996</v>
      </c>
      <c r="P12" s="1">
        <v>1997</v>
      </c>
      <c r="Q12" s="1">
        <v>1998</v>
      </c>
      <c r="R12" s="1">
        <v>1999</v>
      </c>
      <c r="S12" s="1">
        <v>2000</v>
      </c>
      <c r="T12" s="1">
        <v>2001</v>
      </c>
      <c r="U12" s="1">
        <v>2002</v>
      </c>
      <c r="V12" s="1">
        <v>2003</v>
      </c>
      <c r="W12" s="1">
        <v>2004</v>
      </c>
      <c r="X12" s="1">
        <v>2005</v>
      </c>
      <c r="Y12" s="1">
        <v>2006</v>
      </c>
      <c r="Z12" s="1">
        <v>2007</v>
      </c>
      <c r="AA12" s="1">
        <v>2008</v>
      </c>
      <c r="AB12" s="1">
        <v>2009</v>
      </c>
      <c r="AC12" s="1">
        <v>2010</v>
      </c>
      <c r="AD12" s="1">
        <v>2011</v>
      </c>
      <c r="AE12" s="1">
        <v>2012</v>
      </c>
      <c r="AF12" s="1">
        <v>2013</v>
      </c>
      <c r="AG12" s="1">
        <v>2014</v>
      </c>
      <c r="AH12" s="1">
        <v>2015</v>
      </c>
      <c r="AI12" s="1">
        <v>2016</v>
      </c>
      <c r="AJ12" s="1">
        <v>2017</v>
      </c>
      <c r="AK12" s="1">
        <v>2018</v>
      </c>
      <c r="AL12" s="1">
        <v>2019</v>
      </c>
      <c r="AM12" s="1">
        <v>2020</v>
      </c>
      <c r="AN12" s="1">
        <v>2021</v>
      </c>
      <c r="AO12" s="1">
        <v>2022</v>
      </c>
      <c r="AP12" s="1">
        <v>2023</v>
      </c>
      <c r="AQ12" s="1">
        <v>2024</v>
      </c>
      <c r="AR12" s="1">
        <v>2025</v>
      </c>
      <c r="AS12" s="1">
        <v>2026</v>
      </c>
      <c r="AT12" s="1">
        <v>2027</v>
      </c>
      <c r="AU12" s="1">
        <v>2028</v>
      </c>
      <c r="AV12" s="1">
        <v>2029</v>
      </c>
      <c r="AW12" s="1">
        <v>2030</v>
      </c>
      <c r="AX12" s="1">
        <v>2031</v>
      </c>
      <c r="AY12" s="1">
        <v>2032</v>
      </c>
      <c r="AZ12" s="1">
        <v>2033</v>
      </c>
      <c r="BA12" s="1">
        <v>2034</v>
      </c>
      <c r="BB12" s="1">
        <v>2035</v>
      </c>
    </row>
    <row r="13" spans="3:54">
      <c r="C13" s="1" t="s">
        <v>181</v>
      </c>
    </row>
    <row r="14" spans="3:54">
      <c r="C14" s="1" t="s">
        <v>182</v>
      </c>
      <c r="E14" s="17"/>
    </row>
    <row r="15" spans="3:54">
      <c r="C15" s="1" t="s">
        <v>183</v>
      </c>
    </row>
    <row r="16" spans="3:54">
      <c r="C16" s="1" t="s">
        <v>184</v>
      </c>
    </row>
    <row r="17" spans="2:62">
      <c r="C17" s="53" t="s">
        <v>5415</v>
      </c>
    </row>
    <row r="19" spans="2:62">
      <c r="C19" t="s">
        <v>5472</v>
      </c>
      <c r="BD19" s="1" t="s">
        <v>5461</v>
      </c>
      <c r="BF19" s="1" t="s">
        <v>5462</v>
      </c>
    </row>
    <row r="20" spans="2:62">
      <c r="C20" s="1" t="s">
        <v>31</v>
      </c>
      <c r="E20" s="1">
        <v>377.36170267194632</v>
      </c>
      <c r="F20" s="1">
        <v>410.41419801321211</v>
      </c>
      <c r="G20" s="1">
        <v>422.38208634660771</v>
      </c>
      <c r="H20" s="1">
        <v>420.90410493345433</v>
      </c>
      <c r="I20" s="29">
        <v>423.13679518832231</v>
      </c>
      <c r="J20" s="29">
        <v>394.67431530947567</v>
      </c>
      <c r="K20" s="29">
        <v>468.25061854804272</v>
      </c>
      <c r="L20" s="29">
        <v>344.52373444721451</v>
      </c>
      <c r="M20" s="29">
        <v>445.49503488725958</v>
      </c>
      <c r="N20" s="29">
        <v>348.28403706589631</v>
      </c>
      <c r="O20" s="29">
        <v>362.3397594571631</v>
      </c>
      <c r="P20" s="29">
        <v>371.60622405651606</v>
      </c>
      <c r="Q20" s="29">
        <v>312.50970489313931</v>
      </c>
      <c r="R20" s="29">
        <v>335.29757403102366</v>
      </c>
      <c r="S20" s="29">
        <v>342.2055640259951</v>
      </c>
      <c r="T20" s="29">
        <v>402.99180686349797</v>
      </c>
      <c r="U20" s="29">
        <v>414.03797570414213</v>
      </c>
      <c r="V20" s="29">
        <v>389.97709928167603</v>
      </c>
      <c r="W20" s="29">
        <v>391.37822136142915</v>
      </c>
      <c r="X20" s="29">
        <v>293.2540267496567</v>
      </c>
      <c r="Y20" s="29">
        <v>312.26727082893217</v>
      </c>
      <c r="Z20" s="29">
        <v>358.48883909919152</v>
      </c>
      <c r="AA20" s="29">
        <v>360.66110448832524</v>
      </c>
      <c r="AB20" s="29">
        <v>326.86508800620044</v>
      </c>
      <c r="AC20" s="29">
        <v>307.34855388727095</v>
      </c>
      <c r="AD20" s="29">
        <v>315.74630914426245</v>
      </c>
      <c r="AE20" s="29">
        <v>390.84711724540011</v>
      </c>
      <c r="AF20" s="29">
        <v>283.70103937332345</v>
      </c>
      <c r="AG20" s="29">
        <v>272.15198176362946</v>
      </c>
      <c r="AH20" s="29">
        <v>277.29120121503439</v>
      </c>
      <c r="AI20" s="29">
        <v>277.23973289112047</v>
      </c>
      <c r="AJ20" s="29">
        <v>277.27439922514691</v>
      </c>
      <c r="AK20" s="29">
        <v>277.32257809068165</v>
      </c>
      <c r="AL20" s="29">
        <v>277.49232981367209</v>
      </c>
      <c r="AM20" s="29">
        <v>277.73687683182578</v>
      </c>
      <c r="AN20" s="29">
        <v>278.0479969084227</v>
      </c>
      <c r="AO20" s="29">
        <v>278.40161466288504</v>
      </c>
      <c r="AP20" s="29">
        <v>278.80264223618622</v>
      </c>
      <c r="AQ20" s="29">
        <v>279.24522460179685</v>
      </c>
      <c r="AR20" s="29">
        <v>279.72565585901856</v>
      </c>
      <c r="AS20" s="29">
        <v>280.23724751078828</v>
      </c>
      <c r="AT20" s="29">
        <v>280.78027835090995</v>
      </c>
      <c r="AU20" s="29">
        <v>281.35071490676881</v>
      </c>
      <c r="AV20" s="29">
        <v>281.949451597223</v>
      </c>
      <c r="AW20" s="29">
        <v>282.57330910271907</v>
      </c>
      <c r="AX20" s="29">
        <v>283.21130948967783</v>
      </c>
      <c r="AY20" s="29">
        <v>283.87585180467698</v>
      </c>
      <c r="AZ20" s="29">
        <v>284.56126068352211</v>
      </c>
      <c r="BA20" s="29">
        <v>285.26834743676699</v>
      </c>
      <c r="BB20" s="29">
        <v>285.9913348456343</v>
      </c>
      <c r="BC20" s="1" t="s">
        <v>31</v>
      </c>
      <c r="BD20" s="70">
        <f>(BB20-AH20)/COUNT(AH20:BB20)/AH20</f>
        <v>1.4940686030868269E-3</v>
      </c>
      <c r="BE20" s="29"/>
      <c r="BF20" s="69">
        <f>(BB20-AH20)/AH20</f>
        <v>3.1375440664823361E-2</v>
      </c>
      <c r="BG20" s="29"/>
      <c r="BH20" s="29"/>
      <c r="BI20" s="29"/>
      <c r="BJ20" s="29"/>
    </row>
    <row r="21" spans="2:62">
      <c r="C21" s="1" t="s">
        <v>5470</v>
      </c>
      <c r="E21" s="1">
        <v>22.91844375077368</v>
      </c>
      <c r="F21" s="1">
        <v>24.925714458433415</v>
      </c>
      <c r="G21" s="1">
        <v>25.652573750057851</v>
      </c>
      <c r="H21" s="1">
        <v>25.562876348592493</v>
      </c>
      <c r="I21" s="29">
        <v>25.698333253680506</v>
      </c>
      <c r="J21" s="29">
        <v>13.848576325371896</v>
      </c>
      <c r="K21" s="29">
        <v>28.066991307719693</v>
      </c>
      <c r="L21" s="29">
        <v>16.117144199118062</v>
      </c>
      <c r="M21" s="29">
        <v>37.124640142297984</v>
      </c>
      <c r="N21" s="29">
        <v>24.163570975730682</v>
      </c>
      <c r="O21" s="29">
        <v>20.725655611245173</v>
      </c>
      <c r="P21" s="29">
        <v>16.890770559431886</v>
      </c>
      <c r="Q21" s="29">
        <v>14.204568678363051</v>
      </c>
      <c r="R21" s="29">
        <v>15.240536736838074</v>
      </c>
      <c r="S21" s="29">
        <v>43.601175474442854</v>
      </c>
      <c r="T21" s="29">
        <v>51.34627945462649</v>
      </c>
      <c r="U21" s="29">
        <v>52.753693876351583</v>
      </c>
      <c r="V21" s="29">
        <v>49.688014634735815</v>
      </c>
      <c r="W21" s="29">
        <v>47.389006316911583</v>
      </c>
      <c r="X21" s="29">
        <v>39.719600078948538</v>
      </c>
      <c r="Y21" s="29">
        <v>42.946811008193649</v>
      </c>
      <c r="Z21" s="29">
        <v>42.912847331836332</v>
      </c>
      <c r="AA21" s="29">
        <v>45.360843253028669</v>
      </c>
      <c r="AB21" s="29">
        <v>43.780346509804978</v>
      </c>
      <c r="AC21" s="29">
        <v>37.521853433522573</v>
      </c>
      <c r="AD21" s="29">
        <v>21.874406648760488</v>
      </c>
      <c r="AE21" s="29">
        <v>28.568841979826072</v>
      </c>
      <c r="AF21" s="29">
        <v>22.596200087841972</v>
      </c>
      <c r="AG21" s="29">
        <v>22.044719411366781</v>
      </c>
      <c r="AH21" s="29">
        <v>22.717114772886188</v>
      </c>
      <c r="AI21" s="29">
        <v>22.963835045243886</v>
      </c>
      <c r="AJ21" s="29">
        <v>23.212952291948248</v>
      </c>
      <c r="AK21" s="29">
        <v>23.458839587406047</v>
      </c>
      <c r="AL21" s="29">
        <v>23.711076351899891</v>
      </c>
      <c r="AM21" s="29">
        <v>23.966171926977324</v>
      </c>
      <c r="AN21" s="29">
        <v>24.149674664793373</v>
      </c>
      <c r="AO21" s="29">
        <v>24.334497120874929</v>
      </c>
      <c r="AP21" s="29">
        <v>24.527313163234961</v>
      </c>
      <c r="AQ21" s="29">
        <v>24.727110335592489</v>
      </c>
      <c r="AR21" s="29">
        <v>24.933118924739095</v>
      </c>
      <c r="AS21" s="29">
        <v>25.144336312777462</v>
      </c>
      <c r="AT21" s="29">
        <v>25.360423885081239</v>
      </c>
      <c r="AU21" s="29">
        <v>25.580719826345259</v>
      </c>
      <c r="AV21" s="29">
        <v>25.805013625982891</v>
      </c>
      <c r="AW21" s="29">
        <v>26.032799301266813</v>
      </c>
      <c r="AX21" s="29">
        <v>26.262813574079228</v>
      </c>
      <c r="AY21" s="29">
        <v>26.496058942078932</v>
      </c>
      <c r="AZ21" s="29">
        <v>26.73181837143655</v>
      </c>
      <c r="BA21" s="29">
        <v>26.970049096667999</v>
      </c>
      <c r="BB21" s="29">
        <v>27.210123681603459</v>
      </c>
      <c r="BC21" s="1" t="s">
        <v>5470</v>
      </c>
      <c r="BD21" s="70">
        <f t="shared" ref="BD21:BD24" si="0">(BB21-AH21)/COUNT(AH21:BB21)/AH21</f>
        <v>9.4181328622054781E-3</v>
      </c>
      <c r="BE21" s="29"/>
      <c r="BF21" s="69">
        <f t="shared" ref="BF21:BF23" si="1">(BB21-AH21)/AH21</f>
        <v>0.19778079010631505</v>
      </c>
      <c r="BG21" s="29"/>
      <c r="BH21" s="29"/>
      <c r="BI21" s="29"/>
      <c r="BJ21" s="29"/>
    </row>
    <row r="22" spans="2:62">
      <c r="C22" s="1" t="s">
        <v>19</v>
      </c>
      <c r="E22" s="1">
        <v>132.30614186233802</v>
      </c>
      <c r="F22" s="1">
        <v>143.89465389783351</v>
      </c>
      <c r="G22" s="1">
        <v>148.09067407337858</v>
      </c>
      <c r="H22" s="1">
        <v>147.57241187782651</v>
      </c>
      <c r="I22" s="29">
        <v>148.35520903287318</v>
      </c>
      <c r="J22" s="29">
        <v>165.79860767185514</v>
      </c>
      <c r="K22" s="29">
        <v>173.03383335582868</v>
      </c>
      <c r="L22" s="29">
        <v>144.04017279599154</v>
      </c>
      <c r="M22" s="29">
        <v>167.02077778073456</v>
      </c>
      <c r="N22" s="29">
        <v>156.95175264438686</v>
      </c>
      <c r="O22" s="29">
        <v>159.76203940526821</v>
      </c>
      <c r="P22" s="29">
        <v>160.37081910472</v>
      </c>
      <c r="Q22" s="29">
        <v>134.84041862377427</v>
      </c>
      <c r="R22" s="29">
        <v>144.66695632902378</v>
      </c>
      <c r="S22" s="29">
        <v>123.14160260115491</v>
      </c>
      <c r="T22" s="29">
        <v>145.02256658050578</v>
      </c>
      <c r="U22" s="29">
        <v>148.98487297542223</v>
      </c>
      <c r="V22" s="29">
        <v>140.30647447605867</v>
      </c>
      <c r="W22" s="29">
        <v>145.56388158837643</v>
      </c>
      <c r="X22" s="29">
        <v>115.86372571929033</v>
      </c>
      <c r="Y22" s="29">
        <v>125.98853086440919</v>
      </c>
      <c r="Z22" s="29">
        <v>141.5697676064546</v>
      </c>
      <c r="AA22" s="29">
        <v>139.7367686147592</v>
      </c>
      <c r="AB22" s="29">
        <v>137.37429289745472</v>
      </c>
      <c r="AC22" s="29">
        <v>118.55546948593621</v>
      </c>
      <c r="AD22" s="29">
        <v>121.90971956233162</v>
      </c>
      <c r="AE22" s="29">
        <v>123.60453687075486</v>
      </c>
      <c r="AF22" s="29">
        <v>107.30400476238</v>
      </c>
      <c r="AG22" s="29">
        <v>141.98054436138335</v>
      </c>
      <c r="AH22" s="29">
        <v>149.64208490074012</v>
      </c>
      <c r="AI22" s="29">
        <v>151.24411131189621</v>
      </c>
      <c r="AJ22" s="29">
        <v>152.7733167277851</v>
      </c>
      <c r="AK22" s="29">
        <v>154.31009674972378</v>
      </c>
      <c r="AL22" s="29">
        <v>156.03480003144685</v>
      </c>
      <c r="AM22" s="29">
        <v>159.12477318865788</v>
      </c>
      <c r="AN22" s="29">
        <v>161.04681397960482</v>
      </c>
      <c r="AO22" s="29">
        <v>162.9914409593211</v>
      </c>
      <c r="AP22" s="29">
        <v>165.08148168360995</v>
      </c>
      <c r="AQ22" s="29">
        <v>167.07313134315476</v>
      </c>
      <c r="AR22" s="29">
        <v>170.64178509501491</v>
      </c>
      <c r="AS22" s="29">
        <v>172.66632695817805</v>
      </c>
      <c r="AT22" s="29">
        <v>174.70582813601075</v>
      </c>
      <c r="AU22" s="29">
        <v>176.63815552682692</v>
      </c>
      <c r="AV22" s="29">
        <v>178.70291446833477</v>
      </c>
      <c r="AW22" s="29">
        <v>182.20963832209199</v>
      </c>
      <c r="AX22" s="29">
        <v>184.40602158534492</v>
      </c>
      <c r="AY22" s="29">
        <v>186.73243794711451</v>
      </c>
      <c r="AZ22" s="29">
        <v>189.06593634493996</v>
      </c>
      <c r="BA22" s="29">
        <v>191.2881069259148</v>
      </c>
      <c r="BB22" s="29">
        <v>195.29484002571988</v>
      </c>
      <c r="BC22" s="1" t="s">
        <v>19</v>
      </c>
      <c r="BD22" s="70">
        <f t="shared" si="0"/>
        <v>1.4527602456749649E-2</v>
      </c>
      <c r="BE22" s="29"/>
      <c r="BF22" s="69">
        <f t="shared" si="1"/>
        <v>0.30507965159174261</v>
      </c>
      <c r="BG22" s="29"/>
      <c r="BH22" s="29"/>
      <c r="BI22" s="29"/>
      <c r="BJ22" s="29"/>
    </row>
    <row r="23" spans="2:62">
      <c r="C23" s="1" t="s">
        <v>26</v>
      </c>
      <c r="E23" s="1">
        <v>255.40067690259852</v>
      </c>
      <c r="F23" s="1">
        <v>277.77089742255691</v>
      </c>
      <c r="G23" s="1">
        <v>285.87082646496026</v>
      </c>
      <c r="H23" s="1">
        <v>284.87051536995608</v>
      </c>
      <c r="I23" s="29">
        <v>286.38156346652335</v>
      </c>
      <c r="J23" s="29">
        <v>292.12065892251798</v>
      </c>
      <c r="K23" s="29">
        <v>295.2565738057109</v>
      </c>
      <c r="L23" s="29">
        <v>273.72255952617945</v>
      </c>
      <c r="M23" s="29">
        <v>296.99142911960104</v>
      </c>
      <c r="N23" s="29">
        <v>303.27288869135646</v>
      </c>
      <c r="O23" s="29">
        <v>305.80805486181691</v>
      </c>
      <c r="P23" s="29">
        <v>304.02727286374443</v>
      </c>
      <c r="Q23" s="29">
        <v>255.67266336902762</v>
      </c>
      <c r="R23" s="29">
        <v>274.31306879249058</v>
      </c>
      <c r="S23" s="29">
        <v>295.74791991806393</v>
      </c>
      <c r="T23" s="29">
        <v>348.28133891832385</v>
      </c>
      <c r="U23" s="29">
        <v>357.82579254635169</v>
      </c>
      <c r="V23" s="29">
        <v>337.03000536087387</v>
      </c>
      <c r="W23" s="29">
        <v>341.86317827135667</v>
      </c>
      <c r="X23" s="29">
        <v>297.0016363582576</v>
      </c>
      <c r="Y23" s="29">
        <v>256.94850517252331</v>
      </c>
      <c r="Z23" s="29">
        <v>276.85700974362169</v>
      </c>
      <c r="AA23" s="29">
        <v>297.90433494381182</v>
      </c>
      <c r="AB23" s="29">
        <v>295.22513781900722</v>
      </c>
      <c r="AC23" s="29">
        <v>265.07383573829964</v>
      </c>
      <c r="AD23" s="29">
        <v>267.25903800414949</v>
      </c>
      <c r="AE23" s="29">
        <v>299.10375236482099</v>
      </c>
      <c r="AF23" s="29">
        <v>219.13781803681496</v>
      </c>
      <c r="AG23" s="29">
        <v>271.43830305687391</v>
      </c>
      <c r="AH23" s="29">
        <v>285.2520688546519</v>
      </c>
      <c r="AI23" s="29">
        <v>288.38150505266827</v>
      </c>
      <c r="AJ23" s="29">
        <v>291.45626390155354</v>
      </c>
      <c r="AK23" s="29">
        <v>294.64224778109849</v>
      </c>
      <c r="AL23" s="29">
        <v>297.93450999010196</v>
      </c>
      <c r="AM23" s="29">
        <v>303.33141460014559</v>
      </c>
      <c r="AN23" s="29">
        <v>307.09272086884499</v>
      </c>
      <c r="AO23" s="29">
        <v>310.75936587048324</v>
      </c>
      <c r="AP23" s="29">
        <v>314.57806548117361</v>
      </c>
      <c r="AQ23" s="29">
        <v>318.30337010698275</v>
      </c>
      <c r="AR23" s="29">
        <v>324.56826727644705</v>
      </c>
      <c r="AS23" s="29">
        <v>328.33073890020245</v>
      </c>
      <c r="AT23" s="29">
        <v>331.99091876565359</v>
      </c>
      <c r="AU23" s="29">
        <v>335.78424202949969</v>
      </c>
      <c r="AV23" s="29">
        <v>339.4731039254093</v>
      </c>
      <c r="AW23" s="29">
        <v>345.55993421000943</v>
      </c>
      <c r="AX23" s="29">
        <v>349.61554841914699</v>
      </c>
      <c r="AY23" s="29">
        <v>353.8046753400954</v>
      </c>
      <c r="AZ23" s="29">
        <v>358.00172722238688</v>
      </c>
      <c r="BA23" s="29">
        <v>362.08940287771838</v>
      </c>
      <c r="BB23" s="29">
        <v>368.9105001461208</v>
      </c>
      <c r="BC23" s="1" t="s">
        <v>26</v>
      </c>
      <c r="BD23" s="70">
        <f t="shared" si="0"/>
        <v>1.3965664962216852E-2</v>
      </c>
      <c r="BE23" s="29"/>
      <c r="BF23" s="69">
        <f t="shared" si="1"/>
        <v>0.29327896420655392</v>
      </c>
      <c r="BG23" s="29"/>
      <c r="BH23" s="29"/>
      <c r="BI23" s="29"/>
      <c r="BJ23" s="29"/>
    </row>
    <row r="24" spans="2:62">
      <c r="C24" s="1" t="s">
        <v>5471</v>
      </c>
      <c r="E24" s="1">
        <v>787.98696518765655</v>
      </c>
      <c r="F24" s="1">
        <v>857.00546379203593</v>
      </c>
      <c r="G24" s="1">
        <v>881.99616063500446</v>
      </c>
      <c r="H24" s="1">
        <v>878.90990852982941</v>
      </c>
      <c r="I24" s="17">
        <v>883.57190094139935</v>
      </c>
      <c r="J24" s="17">
        <v>866.44215822922069</v>
      </c>
      <c r="K24" s="17">
        <v>964.60788783349187</v>
      </c>
      <c r="L24" s="17">
        <v>778.40348106905492</v>
      </c>
      <c r="M24" s="17">
        <v>946.6318819298931</v>
      </c>
      <c r="N24" s="17">
        <v>832.67224937737035</v>
      </c>
      <c r="O24" s="17">
        <v>848.63549634990864</v>
      </c>
      <c r="P24" s="17">
        <v>852.89507384849344</v>
      </c>
      <c r="Q24" s="17">
        <v>717.22734293522569</v>
      </c>
      <c r="R24" s="17">
        <v>769.51812330024813</v>
      </c>
      <c r="S24" s="17">
        <v>804.69619959655552</v>
      </c>
      <c r="T24" s="17">
        <v>947.64197928500778</v>
      </c>
      <c r="U24" s="17">
        <v>973.60245291650426</v>
      </c>
      <c r="V24" s="17">
        <v>917.00158079266578</v>
      </c>
      <c r="W24" s="17">
        <v>926.19414624671447</v>
      </c>
      <c r="X24" s="17">
        <v>745.8391027960281</v>
      </c>
      <c r="Y24" s="17">
        <v>738.15110558736103</v>
      </c>
      <c r="Z24" s="17">
        <v>819.82857199685373</v>
      </c>
      <c r="AA24" s="17">
        <v>843.66301387825172</v>
      </c>
      <c r="AB24" s="17">
        <v>803.24492655162635</v>
      </c>
      <c r="AC24" s="17">
        <v>728.49965144856913</v>
      </c>
      <c r="AD24" s="17">
        <v>726.78953384067529</v>
      </c>
      <c r="AE24" s="17">
        <v>842.12418774695072</v>
      </c>
      <c r="AF24" s="17">
        <v>632.73908650558747</v>
      </c>
      <c r="AG24" s="17">
        <v>707.6155849066206</v>
      </c>
      <c r="AH24" s="17">
        <v>734.902445557541</v>
      </c>
      <c r="AI24" s="17">
        <v>739.82920846412856</v>
      </c>
      <c r="AJ24" s="17">
        <v>744.71682351106404</v>
      </c>
      <c r="AK24" s="17">
        <v>749.73378632295226</v>
      </c>
      <c r="AL24" s="17">
        <v>755.17270414126415</v>
      </c>
      <c r="AM24" s="17">
        <v>764.15922451229346</v>
      </c>
      <c r="AN24" s="17">
        <v>770.33737477526665</v>
      </c>
      <c r="AO24" s="17">
        <v>776.48690659872989</v>
      </c>
      <c r="AP24" s="17">
        <v>782.98956258645717</v>
      </c>
      <c r="AQ24" s="17">
        <v>789.34882439351327</v>
      </c>
      <c r="AR24" s="17">
        <v>799.86881517172094</v>
      </c>
      <c r="AS24" s="17">
        <v>806.37866165470427</v>
      </c>
      <c r="AT24" s="17">
        <v>812.83748502340586</v>
      </c>
      <c r="AU24" s="17">
        <v>819.3539159458112</v>
      </c>
      <c r="AV24" s="17">
        <v>825.93050749668384</v>
      </c>
      <c r="AW24" s="17">
        <v>836.37569286483017</v>
      </c>
      <c r="AX24" s="17">
        <v>843.49564539966877</v>
      </c>
      <c r="AY24" s="17">
        <v>850.90904784531858</v>
      </c>
      <c r="AZ24" s="17">
        <v>858.3606831515051</v>
      </c>
      <c r="BA24" s="17">
        <v>865.6159776331524</v>
      </c>
      <c r="BB24" s="17">
        <v>877.40670373054286</v>
      </c>
      <c r="BC24" s="1" t="s">
        <v>5414</v>
      </c>
      <c r="BD24" s="70">
        <f t="shared" si="0"/>
        <v>9.2337657833061471E-3</v>
      </c>
      <c r="BF24" s="69">
        <f>(BB24-AH24)/AH24</f>
        <v>0.19390908144942912</v>
      </c>
    </row>
    <row r="25" spans="2:62">
      <c r="B25" s="132" t="s">
        <v>5511</v>
      </c>
      <c r="C25" s="21"/>
      <c r="D25">
        <v>1985</v>
      </c>
      <c r="E25">
        <v>1986</v>
      </c>
      <c r="F25">
        <v>1987</v>
      </c>
      <c r="G25">
        <v>1988</v>
      </c>
      <c r="H25">
        <v>1989</v>
      </c>
      <c r="I25">
        <v>1990</v>
      </c>
      <c r="J25">
        <v>1991</v>
      </c>
      <c r="K25">
        <v>1992</v>
      </c>
      <c r="L25">
        <v>1993</v>
      </c>
      <c r="M25">
        <v>1994</v>
      </c>
      <c r="N25">
        <v>1995</v>
      </c>
      <c r="O25">
        <v>1996</v>
      </c>
      <c r="P25">
        <v>1997</v>
      </c>
      <c r="Q25">
        <v>1998</v>
      </c>
      <c r="R25">
        <v>1999</v>
      </c>
      <c r="S25">
        <v>2000</v>
      </c>
      <c r="T25">
        <v>2001</v>
      </c>
      <c r="U25">
        <v>2002</v>
      </c>
      <c r="V25">
        <v>2003</v>
      </c>
      <c r="W25">
        <v>2004</v>
      </c>
      <c r="X25">
        <v>2005</v>
      </c>
      <c r="Y25">
        <v>2006</v>
      </c>
      <c r="Z25">
        <v>2007</v>
      </c>
      <c r="AA25">
        <v>2008</v>
      </c>
      <c r="AB25">
        <v>2009</v>
      </c>
      <c r="AC25">
        <v>2010</v>
      </c>
      <c r="AD25">
        <v>2011</v>
      </c>
      <c r="AE25">
        <v>2012</v>
      </c>
      <c r="AF25">
        <v>2013</v>
      </c>
      <c r="AG25">
        <v>2014</v>
      </c>
      <c r="AH25">
        <v>2015</v>
      </c>
      <c r="AI25">
        <v>2016</v>
      </c>
      <c r="AJ25">
        <v>2017</v>
      </c>
      <c r="AK25">
        <v>2018</v>
      </c>
      <c r="AL25">
        <v>2019</v>
      </c>
      <c r="AM25">
        <v>2020</v>
      </c>
      <c r="AN25">
        <v>2021</v>
      </c>
      <c r="AO25">
        <v>2022</v>
      </c>
      <c r="AP25">
        <v>2023</v>
      </c>
      <c r="AQ25">
        <v>2024</v>
      </c>
      <c r="AR25">
        <v>2025</v>
      </c>
      <c r="AS25">
        <v>2026</v>
      </c>
      <c r="AT25">
        <v>2027</v>
      </c>
      <c r="AU25">
        <v>2028</v>
      </c>
      <c r="AV25">
        <v>2029</v>
      </c>
      <c r="AW25">
        <v>2030</v>
      </c>
      <c r="AX25">
        <v>2031</v>
      </c>
      <c r="AY25">
        <v>2032</v>
      </c>
      <c r="AZ25">
        <v>2033</v>
      </c>
      <c r="BA25">
        <v>2034</v>
      </c>
      <c r="BB25">
        <v>2035</v>
      </c>
      <c r="BC25" s="35"/>
      <c r="BD25" s="35"/>
      <c r="BE25" s="35"/>
      <c r="BF25" s="35"/>
      <c r="BG25" s="35"/>
      <c r="BH25" s="35"/>
      <c r="BI25" s="35"/>
      <c r="BJ25" s="35"/>
    </row>
    <row r="26" spans="2:62">
      <c r="B26" s="1" t="str">
        <f>CONCATENATE('Forecast Switchboard'!$H$4,C26,"Stock")</f>
        <v>RegionIdahoStock</v>
      </c>
      <c r="C26" s="1" t="s">
        <v>98</v>
      </c>
      <c r="D26" s="36"/>
      <c r="E26" s="34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>
        <v>0</v>
      </c>
      <c r="AJ26" s="70">
        <f>(AJ20-AI20)/AI20</f>
        <v>1.2504100211369894E-4</v>
      </c>
      <c r="AK26" s="70">
        <f t="shared" ref="AK26:BA26" si="2">(AK20-AJ20)/AJ20</f>
        <v>1.7375879514796466E-4</v>
      </c>
      <c r="AL26" s="70">
        <f t="shared" si="2"/>
        <v>6.1210927779177624E-4</v>
      </c>
      <c r="AM26" s="70">
        <f t="shared" si="2"/>
        <v>8.8127487458086599E-4</v>
      </c>
      <c r="AN26" s="70">
        <f t="shared" si="2"/>
        <v>1.1201972174019578E-3</v>
      </c>
      <c r="AO26" s="70">
        <f t="shared" si="2"/>
        <v>1.2717867360821197E-3</v>
      </c>
      <c r="AP26" s="70">
        <f t="shared" si="2"/>
        <v>1.4404642508513471E-3</v>
      </c>
      <c r="AQ26" s="70">
        <f t="shared" si="2"/>
        <v>1.5874396385228723E-3</v>
      </c>
      <c r="AR26" s="70">
        <f t="shared" si="2"/>
        <v>1.7204636459112381E-3</v>
      </c>
      <c r="AS26" s="70">
        <f t="shared" si="2"/>
        <v>1.8289050040785739E-3</v>
      </c>
      <c r="AT26" s="70">
        <f t="shared" si="2"/>
        <v>1.9377539743383628E-3</v>
      </c>
      <c r="AU26" s="70">
        <f t="shared" si="2"/>
        <v>2.0316119038316116E-3</v>
      </c>
      <c r="AV26" s="70">
        <f t="shared" si="2"/>
        <v>2.128079506222659E-3</v>
      </c>
      <c r="AW26" s="70">
        <f t="shared" si="2"/>
        <v>2.2126572758413075E-3</v>
      </c>
      <c r="AX26" s="70">
        <f t="shared" si="2"/>
        <v>2.2578225416429688E-3</v>
      </c>
      <c r="AY26" s="70">
        <f t="shared" si="2"/>
        <v>2.3464540176612314E-3</v>
      </c>
      <c r="AZ26" s="70">
        <f t="shared" si="2"/>
        <v>2.414467009038601E-3</v>
      </c>
      <c r="BA26" s="70">
        <f t="shared" si="2"/>
        <v>2.4848313911262653E-3</v>
      </c>
      <c r="BB26" s="70">
        <f>(BB20-BA20)/BA20</f>
        <v>2.5344116000376449E-3</v>
      </c>
      <c r="BC26" s="29"/>
      <c r="BD26" s="29"/>
      <c r="BE26" s="29"/>
      <c r="BF26" s="69"/>
      <c r="BG26" s="29"/>
      <c r="BH26" s="29"/>
      <c r="BI26" s="29"/>
      <c r="BJ26" s="29"/>
    </row>
    <row r="27" spans="2:62">
      <c r="B27" s="1" t="str">
        <f>CONCATENATE('Forecast Switchboard'!$H$4,C27,"Stock")</f>
        <v>RegionMontanaStock</v>
      </c>
      <c r="C27" s="1" t="s">
        <v>120</v>
      </c>
      <c r="D27" s="36"/>
      <c r="E27" s="34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>
        <v>0</v>
      </c>
      <c r="AJ27" s="70">
        <f t="shared" ref="AJ27:BB27" si="3">(AJ21-AI21)/AI21</f>
        <v>1.0848242299839954E-2</v>
      </c>
      <c r="AK27" s="70">
        <f t="shared" si="3"/>
        <v>1.059267655252486E-2</v>
      </c>
      <c r="AL27" s="70">
        <f t="shared" si="3"/>
        <v>1.0752312089181865E-2</v>
      </c>
      <c r="AM27" s="70">
        <f t="shared" si="3"/>
        <v>1.075849831916186E-2</v>
      </c>
      <c r="AN27" s="70">
        <f t="shared" si="3"/>
        <v>7.6567396067742733E-3</v>
      </c>
      <c r="AO27" s="70">
        <f t="shared" si="3"/>
        <v>7.6532068711881581E-3</v>
      </c>
      <c r="AP27" s="70">
        <f t="shared" si="3"/>
        <v>7.9235679867256659E-3</v>
      </c>
      <c r="AQ27" s="70">
        <f t="shared" si="3"/>
        <v>8.1459053842477987E-3</v>
      </c>
      <c r="AR27" s="70">
        <f t="shared" si="3"/>
        <v>8.331284422267278E-3</v>
      </c>
      <c r="AS27" s="70">
        <f t="shared" si="3"/>
        <v>8.47135846405455E-3</v>
      </c>
      <c r="AT27" s="70">
        <f t="shared" si="3"/>
        <v>8.5938864965773454E-3</v>
      </c>
      <c r="AU27" s="70">
        <f t="shared" si="3"/>
        <v>8.6866032784890905E-3</v>
      </c>
      <c r="AV27" s="70">
        <f t="shared" si="3"/>
        <v>8.7680800681235963E-3</v>
      </c>
      <c r="AW27" s="70">
        <f t="shared" si="3"/>
        <v>8.8271867856936984E-3</v>
      </c>
      <c r="AX27" s="70">
        <f t="shared" si="3"/>
        <v>8.8355566433926322E-3</v>
      </c>
      <c r="AY27" s="70">
        <f t="shared" si="3"/>
        <v>8.8812025924713319E-3</v>
      </c>
      <c r="AZ27" s="70">
        <f t="shared" si="3"/>
        <v>8.8979055290069331E-3</v>
      </c>
      <c r="BA27" s="70">
        <f t="shared" si="3"/>
        <v>8.9118787925779024E-3</v>
      </c>
      <c r="BB27" s="70">
        <f t="shared" si="3"/>
        <v>8.9015256915168112E-3</v>
      </c>
      <c r="BC27" s="29"/>
      <c r="BD27" s="29"/>
      <c r="BE27" s="29"/>
      <c r="BF27" s="29"/>
      <c r="BG27" s="29"/>
      <c r="BH27" s="29"/>
      <c r="BI27" s="29"/>
      <c r="BJ27" s="29"/>
    </row>
    <row r="28" spans="2:62">
      <c r="B28" s="1" t="str">
        <f>CONCATENATE('Forecast Switchboard'!$H$4,C28,"Stock")</f>
        <v>RegionOregonStock</v>
      </c>
      <c r="C28" s="1" t="s">
        <v>142</v>
      </c>
      <c r="D28" s="36"/>
      <c r="E28" s="34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>
        <v>0</v>
      </c>
      <c r="AJ28" s="85">
        <f t="shared" ref="AJ28:BB28" si="4">(AJ22-AI22)/AI22</f>
        <v>1.0110842680911804E-2</v>
      </c>
      <c r="AK28" s="85">
        <f t="shared" si="4"/>
        <v>1.0059217505089263E-2</v>
      </c>
      <c r="AL28" s="70">
        <f t="shared" si="4"/>
        <v>1.1176866051223918E-2</v>
      </c>
      <c r="AM28" s="70">
        <f t="shared" si="4"/>
        <v>1.9803102619340613E-2</v>
      </c>
      <c r="AN28" s="70">
        <f t="shared" si="4"/>
        <v>1.2078828157499845E-2</v>
      </c>
      <c r="AO28" s="70">
        <f t="shared" si="4"/>
        <v>1.2074917420983849E-2</v>
      </c>
      <c r="AP28" s="70">
        <f t="shared" si="4"/>
        <v>1.2823009061012478E-2</v>
      </c>
      <c r="AQ28" s="70">
        <f t="shared" si="4"/>
        <v>1.2064646132519813E-2</v>
      </c>
      <c r="AR28" s="70">
        <f t="shared" si="4"/>
        <v>2.1359830411811859E-2</v>
      </c>
      <c r="AS28" s="70">
        <f t="shared" si="4"/>
        <v>1.1864279678250279E-2</v>
      </c>
      <c r="AT28" s="70">
        <f t="shared" si="4"/>
        <v>1.1811806122028052E-2</v>
      </c>
      <c r="AU28" s="70">
        <f t="shared" si="4"/>
        <v>1.1060463245174785E-2</v>
      </c>
      <c r="AV28" s="70">
        <f t="shared" si="4"/>
        <v>1.1689201211084101E-2</v>
      </c>
      <c r="AW28" s="70">
        <f t="shared" si="4"/>
        <v>1.9623204602959039E-2</v>
      </c>
      <c r="AX28" s="70">
        <f t="shared" si="4"/>
        <v>1.2054155221857031E-2</v>
      </c>
      <c r="AY28" s="70">
        <f t="shared" si="4"/>
        <v>1.2615728823653952E-2</v>
      </c>
      <c r="AZ28" s="70">
        <f t="shared" si="4"/>
        <v>1.2496481187089379E-2</v>
      </c>
      <c r="BA28" s="70">
        <f t="shared" si="4"/>
        <v>1.1753415892541448E-2</v>
      </c>
      <c r="BB28" s="70">
        <f t="shared" si="4"/>
        <v>2.0946064887122692E-2</v>
      </c>
      <c r="BC28" s="29"/>
      <c r="BD28" s="29"/>
      <c r="BE28" s="29"/>
      <c r="BF28" s="29"/>
      <c r="BG28" s="29"/>
      <c r="BH28" s="29"/>
      <c r="BI28" s="29"/>
      <c r="BJ28" s="29"/>
    </row>
    <row r="29" spans="2:62">
      <c r="B29" s="1" t="str">
        <f>CONCATENATE('Forecast Switchboard'!$H$4,C29,"Stock")</f>
        <v>RegionWashingtonStock</v>
      </c>
      <c r="C29" s="1" t="s">
        <v>76</v>
      </c>
      <c r="D29" s="36"/>
      <c r="E29" s="34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>
        <v>0</v>
      </c>
      <c r="AJ29" s="70">
        <f t="shared" ref="AJ29:BB29" si="5">(AJ23-AI23)/AI23</f>
        <v>1.0662122206220235E-2</v>
      </c>
      <c r="AK29" s="70">
        <f t="shared" si="5"/>
        <v>1.0931258902780325E-2</v>
      </c>
      <c r="AL29" s="70">
        <f t="shared" si="5"/>
        <v>1.1173761515183053E-2</v>
      </c>
      <c r="AM29" s="70">
        <f t="shared" si="5"/>
        <v>1.811439906784525E-2</v>
      </c>
      <c r="AN29" s="70">
        <f t="shared" si="5"/>
        <v>1.2399989211989764E-2</v>
      </c>
      <c r="AO29" s="70">
        <f t="shared" si="5"/>
        <v>1.1939862954954953E-2</v>
      </c>
      <c r="AP29" s="70">
        <f t="shared" si="5"/>
        <v>1.2288284859874222E-2</v>
      </c>
      <c r="AQ29" s="70">
        <f t="shared" si="5"/>
        <v>1.1842226253476947E-2</v>
      </c>
      <c r="AR29" s="70">
        <f t="shared" si="5"/>
        <v>1.9682157833762929E-2</v>
      </c>
      <c r="AS29" s="70">
        <f t="shared" si="5"/>
        <v>1.1592234987503456E-2</v>
      </c>
      <c r="AT29" s="70">
        <f t="shared" si="5"/>
        <v>1.1147844023716795E-2</v>
      </c>
      <c r="AU29" s="70">
        <f t="shared" si="5"/>
        <v>1.1425985017752077E-2</v>
      </c>
      <c r="AV29" s="70">
        <f t="shared" si="5"/>
        <v>1.0985810035676221E-2</v>
      </c>
      <c r="AW29" s="70">
        <f t="shared" si="5"/>
        <v>1.7930228386922677E-2</v>
      </c>
      <c r="AX29" s="70">
        <f t="shared" si="5"/>
        <v>1.1736355426763144E-2</v>
      </c>
      <c r="AY29" s="70">
        <f t="shared" si="5"/>
        <v>1.1982095590114178E-2</v>
      </c>
      <c r="AZ29" s="70">
        <f t="shared" si="5"/>
        <v>1.1862624139313738E-2</v>
      </c>
      <c r="BA29" s="70">
        <f t="shared" si="5"/>
        <v>1.1418033334772959E-2</v>
      </c>
      <c r="BB29" s="70">
        <f t="shared" si="5"/>
        <v>1.8838157687553127E-2</v>
      </c>
      <c r="BC29" s="29"/>
      <c r="BD29" s="29"/>
      <c r="BE29" s="29"/>
      <c r="BF29" s="29"/>
      <c r="BG29" s="29"/>
      <c r="BH29" s="29"/>
      <c r="BI29" s="29"/>
      <c r="BJ29" s="29"/>
    </row>
    <row r="30" spans="2:62">
      <c r="B30" s="1" t="str">
        <f>CONCATENATE('Forecast Switchboard'!$H$4,C30,"Stock")</f>
        <v>RegionRegionStock</v>
      </c>
      <c r="C30" s="21" t="s">
        <v>5414</v>
      </c>
      <c r="D30" s="36"/>
      <c r="E30" s="34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</row>
    <row r="35" spans="3:62"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</row>
    <row r="36" spans="3:62"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</row>
    <row r="37" spans="3:62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</row>
    <row r="38" spans="3:62"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</row>
    <row r="39" spans="3:62"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</row>
    <row r="41" spans="3:62">
      <c r="D41" s="36"/>
      <c r="E41" s="34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29"/>
      <c r="BD41" s="29"/>
      <c r="BE41" s="29"/>
      <c r="BF41" s="69"/>
      <c r="BG41" s="29"/>
      <c r="BH41" s="29"/>
      <c r="BI41" s="29"/>
      <c r="BJ41" s="29"/>
    </row>
    <row r="42" spans="3:62">
      <c r="D42" s="36"/>
      <c r="E42" s="34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29"/>
      <c r="BD42" s="29"/>
      <c r="BE42" s="29"/>
      <c r="BF42" s="29"/>
      <c r="BG42" s="29"/>
      <c r="BH42" s="29"/>
      <c r="BI42" s="29"/>
      <c r="BJ42" s="29"/>
    </row>
    <row r="43" spans="3:62">
      <c r="D43" s="36"/>
      <c r="E43" s="34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85"/>
      <c r="AK43" s="85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29"/>
      <c r="BD43" s="29"/>
      <c r="BE43" s="29"/>
      <c r="BF43" s="29"/>
      <c r="BG43" s="29"/>
      <c r="BH43" s="29"/>
      <c r="BI43" s="29"/>
      <c r="BJ43" s="29"/>
    </row>
    <row r="44" spans="3:62">
      <c r="D44" s="36"/>
      <c r="E44" s="34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29"/>
      <c r="BD44" s="29"/>
      <c r="BE44" s="29"/>
      <c r="BF44" s="29"/>
      <c r="BG44" s="29"/>
      <c r="BH44" s="29"/>
      <c r="BI44" s="29"/>
      <c r="BJ44" s="29"/>
    </row>
    <row r="45" spans="3:62">
      <c r="C45" s="21"/>
      <c r="D45" s="36"/>
      <c r="E45" s="34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</row>
    <row r="49" spans="3:62">
      <c r="C49" s="1" t="s">
        <v>5472</v>
      </c>
    </row>
    <row r="50" spans="3:62">
      <c r="C50" s="1" t="s">
        <v>5477</v>
      </c>
      <c r="E50" s="1">
        <v>1986</v>
      </c>
      <c r="F50" s="1">
        <v>1987</v>
      </c>
      <c r="G50" s="1">
        <v>1988</v>
      </c>
      <c r="H50" s="1">
        <v>1989</v>
      </c>
      <c r="I50" s="1">
        <v>1990</v>
      </c>
      <c r="J50" s="1">
        <v>1991</v>
      </c>
      <c r="K50" s="1">
        <v>1992</v>
      </c>
      <c r="L50" s="1">
        <v>1993</v>
      </c>
      <c r="M50" s="1">
        <v>1994</v>
      </c>
      <c r="N50" s="1">
        <v>1995</v>
      </c>
      <c r="O50" s="1">
        <v>1996</v>
      </c>
      <c r="P50" s="1">
        <v>1997</v>
      </c>
      <c r="Q50" s="1">
        <v>1998</v>
      </c>
      <c r="R50" s="1">
        <v>1999</v>
      </c>
      <c r="S50" s="1">
        <v>2000</v>
      </c>
      <c r="T50" s="1">
        <v>2001</v>
      </c>
      <c r="U50" s="1">
        <v>2002</v>
      </c>
      <c r="V50" s="1">
        <v>2003</v>
      </c>
      <c r="W50" s="1">
        <v>2004</v>
      </c>
      <c r="X50" s="1">
        <v>2005</v>
      </c>
      <c r="Y50" s="1">
        <v>2006</v>
      </c>
      <c r="Z50" s="1">
        <v>2007</v>
      </c>
      <c r="AA50" s="1">
        <v>2008</v>
      </c>
      <c r="AB50" s="1">
        <v>2009</v>
      </c>
      <c r="AC50" s="1">
        <v>2010</v>
      </c>
      <c r="AD50" s="1">
        <v>2011</v>
      </c>
      <c r="AE50" s="1">
        <v>2012</v>
      </c>
      <c r="AF50" s="1">
        <v>2013</v>
      </c>
      <c r="AG50" s="1">
        <v>2014</v>
      </c>
      <c r="AH50" s="1">
        <v>2015</v>
      </c>
      <c r="AI50" s="1">
        <v>2016</v>
      </c>
      <c r="AJ50" s="1">
        <v>2017</v>
      </c>
      <c r="AK50" s="1">
        <v>2018</v>
      </c>
      <c r="AL50" s="1">
        <v>2019</v>
      </c>
      <c r="AM50" s="1">
        <v>2020</v>
      </c>
      <c r="AN50" s="1">
        <v>2021</v>
      </c>
      <c r="AO50" s="1">
        <v>2022</v>
      </c>
      <c r="AP50" s="1">
        <v>2023</v>
      </c>
      <c r="AQ50" s="1">
        <v>2024</v>
      </c>
      <c r="AR50" s="1">
        <v>2025</v>
      </c>
      <c r="AS50" s="1">
        <v>2026</v>
      </c>
      <c r="AT50" s="1">
        <v>2027</v>
      </c>
      <c r="AU50" s="1">
        <v>2028</v>
      </c>
      <c r="AV50" s="1">
        <v>2029</v>
      </c>
      <c r="AW50" s="1">
        <v>2030</v>
      </c>
      <c r="AX50" s="1">
        <v>2031</v>
      </c>
      <c r="AY50" s="1">
        <v>2032</v>
      </c>
      <c r="AZ50" s="1">
        <v>2033</v>
      </c>
      <c r="BA50" s="1">
        <v>2034</v>
      </c>
      <c r="BB50" s="1">
        <v>2035</v>
      </c>
    </row>
    <row r="51" spans="3:62">
      <c r="C51" s="1" t="s">
        <v>31</v>
      </c>
      <c r="E51" s="8">
        <v>377.36170267194632</v>
      </c>
      <c r="F51" s="8">
        <v>410.41419801321211</v>
      </c>
      <c r="G51" s="8">
        <v>422.38208634660771</v>
      </c>
      <c r="H51" s="8">
        <v>420.90410493345433</v>
      </c>
      <c r="I51" s="8">
        <v>423.13679518832231</v>
      </c>
      <c r="J51" s="8">
        <v>394.67431530947567</v>
      </c>
      <c r="K51" s="8">
        <v>468.25061854804272</v>
      </c>
      <c r="L51" s="8">
        <v>344.52373444721451</v>
      </c>
      <c r="M51" s="8">
        <v>445.49503488725958</v>
      </c>
      <c r="N51" s="8">
        <v>348.28403706589631</v>
      </c>
      <c r="O51" s="8">
        <v>362.3397594571631</v>
      </c>
      <c r="P51" s="8">
        <v>371.60622405651606</v>
      </c>
      <c r="Q51" s="8">
        <v>312.50970489313931</v>
      </c>
      <c r="R51" s="8">
        <v>335.29757403102366</v>
      </c>
      <c r="S51" s="8">
        <v>342.2055640259951</v>
      </c>
      <c r="T51" s="8">
        <v>402.99180686349797</v>
      </c>
      <c r="U51" s="8">
        <v>414.03797570414213</v>
      </c>
      <c r="V51" s="8">
        <v>389.97709928167603</v>
      </c>
      <c r="W51" s="8">
        <v>391.37822136142915</v>
      </c>
      <c r="X51" s="8">
        <v>293.2540267496567</v>
      </c>
      <c r="Y51" s="8">
        <v>312.26727082893217</v>
      </c>
      <c r="Z51" s="8">
        <v>358.48883909919152</v>
      </c>
      <c r="AA51" s="8">
        <v>360.66110448832524</v>
      </c>
      <c r="AB51" s="8">
        <v>326.86508800620044</v>
      </c>
      <c r="AC51" s="8">
        <v>307.34855388727095</v>
      </c>
      <c r="AD51" s="8">
        <v>315.74630914426245</v>
      </c>
      <c r="AE51" s="8">
        <v>390.84711724540011</v>
      </c>
      <c r="AF51" s="8">
        <v>283.70103937332345</v>
      </c>
      <c r="AG51" s="8">
        <v>272.15198176362946</v>
      </c>
      <c r="AH51" s="8">
        <v>279.80567495583387</v>
      </c>
      <c r="AI51" s="8">
        <v>280.45210946482274</v>
      </c>
      <c r="AJ51" s="8">
        <v>281.85205228783292</v>
      </c>
      <c r="AK51" s="8">
        <v>283.09933804701416</v>
      </c>
      <c r="AL51" s="8">
        <v>284.17320285036061</v>
      </c>
      <c r="AM51" s="8">
        <v>285.76852274614544</v>
      </c>
      <c r="AN51" s="8">
        <v>286.92576328666041</v>
      </c>
      <c r="AO51" s="8">
        <v>288.21028515315072</v>
      </c>
      <c r="AP51" s="8">
        <v>289.55046684399582</v>
      </c>
      <c r="AQ51" s="8">
        <v>290.86130684432254</v>
      </c>
      <c r="AR51" s="8">
        <v>292.50737534388196</v>
      </c>
      <c r="AS51" s="8">
        <v>293.98233289228534</v>
      </c>
      <c r="AT51" s="8">
        <v>295.54953738324241</v>
      </c>
      <c r="AU51" s="8">
        <v>296.88486633515129</v>
      </c>
      <c r="AV51" s="8">
        <v>298.36175394753337</v>
      </c>
      <c r="AW51" s="8">
        <v>300.0054967432032</v>
      </c>
      <c r="AX51" s="8">
        <v>301.86044976934068</v>
      </c>
      <c r="AY51" s="8">
        <v>303.77940438373992</v>
      </c>
      <c r="AZ51" s="8">
        <v>305.51008091202743</v>
      </c>
      <c r="BA51" s="8">
        <v>307.2980056734217</v>
      </c>
      <c r="BB51" s="8">
        <v>309.16508208132944</v>
      </c>
    </row>
    <row r="52" spans="3:62">
      <c r="C52" s="1" t="s">
        <v>5470</v>
      </c>
      <c r="E52" s="8">
        <v>22.91844375077368</v>
      </c>
      <c r="F52" s="8">
        <v>24.925714458433415</v>
      </c>
      <c r="G52" s="8">
        <v>25.652573750057851</v>
      </c>
      <c r="H52" s="8">
        <v>25.562876348592493</v>
      </c>
      <c r="I52" s="8">
        <v>25.698333253680506</v>
      </c>
      <c r="J52" s="8">
        <v>13.848576325371896</v>
      </c>
      <c r="K52" s="8">
        <v>28.066991307719693</v>
      </c>
      <c r="L52" s="8">
        <v>16.117144199118062</v>
      </c>
      <c r="M52" s="8">
        <v>37.124640142297984</v>
      </c>
      <c r="N52" s="8">
        <v>24.163570975730682</v>
      </c>
      <c r="O52" s="8">
        <v>20.725655611245173</v>
      </c>
      <c r="P52" s="8">
        <v>16.890770559431886</v>
      </c>
      <c r="Q52" s="8">
        <v>14.204568678363051</v>
      </c>
      <c r="R52" s="8">
        <v>15.240536736838074</v>
      </c>
      <c r="S52" s="8">
        <v>43.601175474442854</v>
      </c>
      <c r="T52" s="8">
        <v>51.34627945462649</v>
      </c>
      <c r="U52" s="8">
        <v>52.753693876351583</v>
      </c>
      <c r="V52" s="8">
        <v>49.688014634735815</v>
      </c>
      <c r="W52" s="8">
        <v>47.389006316911583</v>
      </c>
      <c r="X52" s="8">
        <v>39.719600078948538</v>
      </c>
      <c r="Y52" s="8">
        <v>42.946811008193649</v>
      </c>
      <c r="Z52" s="8">
        <v>42.912847331836332</v>
      </c>
      <c r="AA52" s="8">
        <v>45.360843253028669</v>
      </c>
      <c r="AB52" s="8">
        <v>43.780346509804978</v>
      </c>
      <c r="AC52" s="8">
        <v>37.521853433522573</v>
      </c>
      <c r="AD52" s="8">
        <v>21.874406648760488</v>
      </c>
      <c r="AE52" s="8">
        <v>28.568841979826072</v>
      </c>
      <c r="AF52" s="8">
        <v>22.596200087841972</v>
      </c>
      <c r="AG52" s="8">
        <v>22.044719411366781</v>
      </c>
      <c r="AH52" s="8">
        <v>22.944279632314444</v>
      </c>
      <c r="AI52" s="8">
        <v>23.255472783077572</v>
      </c>
      <c r="AJ52" s="8">
        <v>23.63077599399676</v>
      </c>
      <c r="AK52" s="8">
        <v>23.98901091984855</v>
      </c>
      <c r="AL52" s="8">
        <v>24.327559205514337</v>
      </c>
      <c r="AM52" s="8">
        <v>24.66082613455173</v>
      </c>
      <c r="AN52" s="8">
        <v>24.917186705390211</v>
      </c>
      <c r="AO52" s="8">
        <v>25.190109521501217</v>
      </c>
      <c r="AP52" s="8">
        <v>25.472903727901411</v>
      </c>
      <c r="AQ52" s="8">
        <v>25.757540032976934</v>
      </c>
      <c r="AR52" s="8">
        <v>26.075985190076398</v>
      </c>
      <c r="AS52" s="8">
        <v>26.382858265417166</v>
      </c>
      <c r="AT52" s="8">
        <v>26.70128298491219</v>
      </c>
      <c r="AU52" s="8">
        <v>27.001396211103568</v>
      </c>
      <c r="AV52" s="8">
        <v>27.316779883373911</v>
      </c>
      <c r="AW52" s="8">
        <v>27.649764251068987</v>
      </c>
      <c r="AX52" s="8">
        <v>28.004563908013747</v>
      </c>
      <c r="AY52" s="8">
        <v>28.367464587408481</v>
      </c>
      <c r="AZ52" s="8">
        <v>28.714538502723155</v>
      </c>
      <c r="BA52" s="8">
        <v>29.068625570353149</v>
      </c>
      <c r="BB52" s="8">
        <v>29.431770121200344</v>
      </c>
    </row>
    <row r="53" spans="3:62">
      <c r="C53" s="1" t="s">
        <v>19</v>
      </c>
      <c r="E53" s="8">
        <v>132.30614186233802</v>
      </c>
      <c r="F53" s="8">
        <v>143.89465389783351</v>
      </c>
      <c r="G53" s="8">
        <v>148.09067407337858</v>
      </c>
      <c r="H53" s="8">
        <v>147.57241187782651</v>
      </c>
      <c r="I53" s="8">
        <v>148.35520903287318</v>
      </c>
      <c r="J53" s="8">
        <v>165.79860767185514</v>
      </c>
      <c r="K53" s="8">
        <v>173.03383335582868</v>
      </c>
      <c r="L53" s="8">
        <v>144.04017279599154</v>
      </c>
      <c r="M53" s="8">
        <v>167.02077778073456</v>
      </c>
      <c r="N53" s="8">
        <v>156.95175264438686</v>
      </c>
      <c r="O53" s="8">
        <v>159.76203940526821</v>
      </c>
      <c r="P53" s="8">
        <v>160.37081910472</v>
      </c>
      <c r="Q53" s="8">
        <v>134.84041862377427</v>
      </c>
      <c r="R53" s="8">
        <v>144.66695632902378</v>
      </c>
      <c r="S53" s="8">
        <v>123.14160260115491</v>
      </c>
      <c r="T53" s="8">
        <v>145.02256658050578</v>
      </c>
      <c r="U53" s="8">
        <v>148.98487297542223</v>
      </c>
      <c r="V53" s="8">
        <v>140.30647447605867</v>
      </c>
      <c r="W53" s="8">
        <v>145.56388158837643</v>
      </c>
      <c r="X53" s="8">
        <v>115.86372571929033</v>
      </c>
      <c r="Y53" s="8">
        <v>125.98853086440919</v>
      </c>
      <c r="Z53" s="8">
        <v>141.5697676064546</v>
      </c>
      <c r="AA53" s="8">
        <v>139.7367686147592</v>
      </c>
      <c r="AB53" s="8">
        <v>137.37429289745472</v>
      </c>
      <c r="AC53" s="8">
        <v>118.55546948593621</v>
      </c>
      <c r="AD53" s="8">
        <v>121.90971956233162</v>
      </c>
      <c r="AE53" s="8">
        <v>123.60453687075486</v>
      </c>
      <c r="AF53" s="8">
        <v>107.30400476238</v>
      </c>
      <c r="AG53" s="8">
        <v>141.98054436138335</v>
      </c>
      <c r="AH53" s="8">
        <v>150.59959959701527</v>
      </c>
      <c r="AI53" s="8">
        <v>152.47220593266732</v>
      </c>
      <c r="AJ53" s="8">
        <v>154.5299506540922</v>
      </c>
      <c r="AK53" s="8">
        <v>156.53521999638673</v>
      </c>
      <c r="AL53" s="8">
        <v>158.6175521640717</v>
      </c>
      <c r="AM53" s="8">
        <v>162.24071577746923</v>
      </c>
      <c r="AN53" s="8">
        <v>164.502993150587</v>
      </c>
      <c r="AO53" s="8">
        <v>166.82309179110365</v>
      </c>
      <c r="AP53" s="8">
        <v>169.2940834476413</v>
      </c>
      <c r="AQ53" s="8">
        <v>171.64081154679243</v>
      </c>
      <c r="AR53" s="8">
        <v>175.68396198296</v>
      </c>
      <c r="AS53" s="8">
        <v>178.10555092341767</v>
      </c>
      <c r="AT53" s="8">
        <v>180.56860278950822</v>
      </c>
      <c r="AU53" s="8">
        <v>182.8234685395083</v>
      </c>
      <c r="AV53" s="8">
        <v>185.25742384445428</v>
      </c>
      <c r="AW53" s="8">
        <v>189.19212794501681</v>
      </c>
      <c r="AX53" s="8">
        <v>191.89773481737896</v>
      </c>
      <c r="AY53" s="8">
        <v>194.75103003665112</v>
      </c>
      <c r="AZ53" s="8">
        <v>197.52957990793703</v>
      </c>
      <c r="BA53" s="8">
        <v>200.21330722912671</v>
      </c>
      <c r="BB53" s="8">
        <v>204.70942710039392</v>
      </c>
    </row>
    <row r="54" spans="3:62">
      <c r="C54" s="1" t="s">
        <v>26</v>
      </c>
      <c r="E54" s="8">
        <v>255.40067690259852</v>
      </c>
      <c r="F54" s="8">
        <v>277.77089742255691</v>
      </c>
      <c r="G54" s="8">
        <v>285.87082646496026</v>
      </c>
      <c r="H54" s="8">
        <v>284.87051536995608</v>
      </c>
      <c r="I54" s="8">
        <v>286.38156346652335</v>
      </c>
      <c r="J54" s="8">
        <v>292.12065892251798</v>
      </c>
      <c r="K54" s="8">
        <v>295.2565738057109</v>
      </c>
      <c r="L54" s="8">
        <v>273.72255952617945</v>
      </c>
      <c r="M54" s="8">
        <v>296.99142911960104</v>
      </c>
      <c r="N54" s="8">
        <v>303.27288869135646</v>
      </c>
      <c r="O54" s="8">
        <v>305.80805486181691</v>
      </c>
      <c r="P54" s="8">
        <v>304.02727286374443</v>
      </c>
      <c r="Q54" s="8">
        <v>255.67266336902762</v>
      </c>
      <c r="R54" s="8">
        <v>274.31306879249058</v>
      </c>
      <c r="S54" s="8">
        <v>295.74791991806393</v>
      </c>
      <c r="T54" s="8">
        <v>348.28133891832385</v>
      </c>
      <c r="U54" s="8">
        <v>357.82579254635169</v>
      </c>
      <c r="V54" s="8">
        <v>337.03000536087387</v>
      </c>
      <c r="W54" s="8">
        <v>341.86317827135667</v>
      </c>
      <c r="X54" s="8">
        <v>297.0016363582576</v>
      </c>
      <c r="Y54" s="8">
        <v>256.94850517252331</v>
      </c>
      <c r="Z54" s="8">
        <v>276.85700974362169</v>
      </c>
      <c r="AA54" s="8">
        <v>297.90433494381182</v>
      </c>
      <c r="AB54" s="8">
        <v>295.22513781900722</v>
      </c>
      <c r="AC54" s="8">
        <v>265.07383573829964</v>
      </c>
      <c r="AD54" s="8">
        <v>267.25903800414949</v>
      </c>
      <c r="AE54" s="8">
        <v>299.10375236482099</v>
      </c>
      <c r="AF54" s="8">
        <v>219.13781803681496</v>
      </c>
      <c r="AG54" s="8">
        <v>271.43830305687391</v>
      </c>
      <c r="AH54" s="8">
        <v>287.22683710296883</v>
      </c>
      <c r="AI54" s="8">
        <v>290.9177953009563</v>
      </c>
      <c r="AJ54" s="8">
        <v>295.08890995475298</v>
      </c>
      <c r="AK54" s="8">
        <v>299.24995897017857</v>
      </c>
      <c r="AL54" s="8">
        <v>303.28985695676556</v>
      </c>
      <c r="AM54" s="8">
        <v>309.80099721356993</v>
      </c>
      <c r="AN54" s="8">
        <v>314.27817280175259</v>
      </c>
      <c r="AO54" s="8">
        <v>318.73589426630684</v>
      </c>
      <c r="AP54" s="8">
        <v>323.35908092159781</v>
      </c>
      <c r="AQ54" s="8">
        <v>327.83717164642957</v>
      </c>
      <c r="AR54" s="8">
        <v>335.10607664089093</v>
      </c>
      <c r="AS54" s="8">
        <v>339.71300048786264</v>
      </c>
      <c r="AT54" s="8">
        <v>344.27496996722903</v>
      </c>
      <c r="AU54" s="8">
        <v>348.76006214049926</v>
      </c>
      <c r="AV54" s="8">
        <v>353.24060634147258</v>
      </c>
      <c r="AW54" s="8">
        <v>360.24433593669715</v>
      </c>
      <c r="AX54" s="8">
        <v>365.39003497124884</v>
      </c>
      <c r="AY54" s="8">
        <v>370.70859275864285</v>
      </c>
      <c r="AZ54" s="8">
        <v>375.86460866337762</v>
      </c>
      <c r="BA54" s="8">
        <v>380.94816776864195</v>
      </c>
      <c r="BB54" s="8">
        <v>388.82587692239048</v>
      </c>
    </row>
    <row r="55" spans="3:62">
      <c r="C55" s="1" t="s">
        <v>5471</v>
      </c>
      <c r="E55" s="8">
        <v>787.98696518765655</v>
      </c>
      <c r="F55" s="8">
        <v>857.00546379203593</v>
      </c>
      <c r="G55" s="8">
        <v>881.99616063500446</v>
      </c>
      <c r="H55" s="8">
        <v>878.90990852982941</v>
      </c>
      <c r="I55" s="8">
        <v>883.57190094139935</v>
      </c>
      <c r="J55" s="8">
        <v>866.44215822922069</v>
      </c>
      <c r="K55" s="8">
        <v>964.60788783349187</v>
      </c>
      <c r="L55" s="8">
        <v>778.40348106905492</v>
      </c>
      <c r="M55" s="8">
        <v>946.6318819298931</v>
      </c>
      <c r="N55" s="8">
        <v>832.67224937737035</v>
      </c>
      <c r="O55" s="8">
        <v>848.63549634990864</v>
      </c>
      <c r="P55" s="8">
        <v>852.89507384849344</v>
      </c>
      <c r="Q55" s="8">
        <v>717.22734293522569</v>
      </c>
      <c r="R55" s="8">
        <v>769.51812330024813</v>
      </c>
      <c r="S55" s="8">
        <v>804.69619959655552</v>
      </c>
      <c r="T55" s="8">
        <v>947.64197928500778</v>
      </c>
      <c r="U55" s="8">
        <v>973.60245291650426</v>
      </c>
      <c r="V55" s="8">
        <v>917.00158079266578</v>
      </c>
      <c r="W55" s="8">
        <v>926.19414624671447</v>
      </c>
      <c r="X55" s="8">
        <v>745.8391027960281</v>
      </c>
      <c r="Y55" s="8">
        <v>738.15110558736103</v>
      </c>
      <c r="Z55" s="8">
        <v>819.82857199685373</v>
      </c>
      <c r="AA55" s="8">
        <v>843.66301387825172</v>
      </c>
      <c r="AB55" s="8">
        <v>803.24492655162635</v>
      </c>
      <c r="AC55" s="8">
        <v>728.49965144856913</v>
      </c>
      <c r="AD55" s="8">
        <v>726.78953384067529</v>
      </c>
      <c r="AE55" s="8">
        <v>842.12418774695072</v>
      </c>
      <c r="AF55" s="8">
        <v>632.73908650558747</v>
      </c>
      <c r="AG55" s="8">
        <v>707.6155849066206</v>
      </c>
      <c r="AH55" s="8">
        <v>740.57642756678979</v>
      </c>
      <c r="AI55" s="8">
        <v>747.09761972632339</v>
      </c>
      <c r="AJ55" s="8">
        <v>755.10164060828833</v>
      </c>
      <c r="AK55" s="8">
        <v>762.87364850363917</v>
      </c>
      <c r="AL55" s="8">
        <v>770.40830368113586</v>
      </c>
      <c r="AM55" s="8">
        <v>782.47107390704957</v>
      </c>
      <c r="AN55" s="8">
        <v>790.62422417170501</v>
      </c>
      <c r="AO55" s="8">
        <v>798.95945282106868</v>
      </c>
      <c r="AP55" s="8">
        <v>807.67647491888397</v>
      </c>
      <c r="AQ55" s="8">
        <v>816.09691402861665</v>
      </c>
      <c r="AR55" s="8">
        <v>829.37338717431066</v>
      </c>
      <c r="AS55" s="8">
        <v>838.18381440553094</v>
      </c>
      <c r="AT55" s="8">
        <v>847.09450078214297</v>
      </c>
      <c r="AU55" s="8">
        <v>855.46980517717247</v>
      </c>
      <c r="AV55" s="8">
        <v>864.17664759590309</v>
      </c>
      <c r="AW55" s="8">
        <v>877.09159365981475</v>
      </c>
      <c r="AX55" s="8">
        <v>887.15279538312723</v>
      </c>
      <c r="AY55" s="8">
        <v>897.60644414373678</v>
      </c>
      <c r="AZ55" s="8">
        <v>907.61878419775326</v>
      </c>
      <c r="BA55" s="8">
        <v>917.52820130298915</v>
      </c>
      <c r="BB55" s="8">
        <v>932.13208499891243</v>
      </c>
    </row>
    <row r="57" spans="3:62">
      <c r="C57" s="1" t="s">
        <v>98</v>
      </c>
      <c r="D57" s="36"/>
      <c r="E57" s="34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70">
        <f>(AJ51-AI51)/AI51</f>
        <v>4.9917357572444076E-3</v>
      </c>
      <c r="AK57" s="70">
        <f>(AK51-AJ51)/AJ51</f>
        <v>4.425320834305955E-3</v>
      </c>
      <c r="AL57" s="70">
        <f t="shared" ref="AL57:AL60" si="6">(AL51-AK51)/AK51</f>
        <v>3.7932437806269849E-3</v>
      </c>
      <c r="AM57" s="70">
        <f t="shared" ref="AM57:AM60" si="7">(AM51-AL51)/AL51</f>
        <v>5.6138998321558359E-3</v>
      </c>
      <c r="AN57" s="70">
        <f t="shared" ref="AN57:AN60" si="8">(AN51-AM51)/AM51</f>
        <v>4.0495731629021274E-3</v>
      </c>
      <c r="AO57" s="70">
        <f t="shared" ref="AO57:AO60" si="9">(AO51-AN51)/AN51</f>
        <v>4.4768439465889811E-3</v>
      </c>
      <c r="AP57" s="70">
        <f t="shared" ref="AP57:AP60" si="10">(AP51-AO51)/AO51</f>
        <v>4.6500134099411016E-3</v>
      </c>
      <c r="AQ57" s="70">
        <f t="shared" ref="AQ57:AQ60" si="11">(AQ51-AP51)/AP51</f>
        <v>4.5271555408438555E-3</v>
      </c>
      <c r="AR57" s="70">
        <f t="shared" ref="AR57:AR60" si="12">(AR51-AQ51)/AQ51</f>
        <v>5.659290049330773E-3</v>
      </c>
      <c r="AS57" s="70">
        <f t="shared" ref="AS57:AS60" si="13">(AS51-AR51)/AR51</f>
        <v>5.0424627641247307E-3</v>
      </c>
      <c r="AT57" s="70">
        <f t="shared" ref="AT57:AT60" si="14">(AT51-AS51)/AS51</f>
        <v>5.3309478686642316E-3</v>
      </c>
      <c r="AU57" s="70">
        <f t="shared" ref="AU57:AU60" si="15">(AU51-AT51)/AT51</f>
        <v>4.5181222874909853E-3</v>
      </c>
      <c r="AV57" s="70">
        <f t="shared" ref="AV57:AV60" si="16">(AV51-AU51)/AU51</f>
        <v>4.9746139997410236E-3</v>
      </c>
      <c r="AW57" s="70">
        <f t="shared" ref="AW57:AW60" si="17">(AW51-AV51)/AV51</f>
        <v>5.5092275532033289E-3</v>
      </c>
      <c r="AX57" s="70">
        <f t="shared" ref="AX57:AX60" si="18">(AX51-AW51)/AW51</f>
        <v>6.1830634647513502E-3</v>
      </c>
      <c r="AY57" s="70">
        <f t="shared" ref="AY57:AY60" si="19">(AY51-AX51)/AX51</f>
        <v>6.3570918809190231E-3</v>
      </c>
      <c r="AZ57" s="70">
        <f t="shared" ref="AZ57:AZ60" si="20">(AZ51-AY51)/AY51</f>
        <v>5.6971489946740896E-3</v>
      </c>
      <c r="BA57" s="70">
        <f t="shared" ref="BA57:BA60" si="21">(BA51-AZ51)/AZ51</f>
        <v>5.8522610974303781E-3</v>
      </c>
      <c r="BB57" s="70">
        <f>(BB51-BA51)/BA51</f>
        <v>6.0757843312916424E-3</v>
      </c>
      <c r="BC57" s="29"/>
      <c r="BD57" s="29"/>
      <c r="BE57" s="29"/>
      <c r="BF57" s="69"/>
      <c r="BG57" s="29"/>
      <c r="BH57" s="29"/>
      <c r="BI57" s="29"/>
      <c r="BJ57" s="29"/>
    </row>
    <row r="58" spans="3:62">
      <c r="C58" s="1" t="s">
        <v>120</v>
      </c>
      <c r="D58" s="36"/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70">
        <f t="shared" ref="AJ58:AJ60" si="22">(AJ52-AI52)/AI52</f>
        <v>1.6138274823304703E-2</v>
      </c>
      <c r="AK58" s="70">
        <f t="shared" ref="AK58:AK60" si="23">(AK52-AJ52)/AJ52</f>
        <v>1.5159676768244791E-2</v>
      </c>
      <c r="AL58" s="70">
        <f t="shared" si="6"/>
        <v>1.4112640441781277E-2</v>
      </c>
      <c r="AM58" s="70">
        <f t="shared" si="7"/>
        <v>1.369915190513034E-2</v>
      </c>
      <c r="AN58" s="70">
        <f t="shared" si="8"/>
        <v>1.0395457534137523E-2</v>
      </c>
      <c r="AO58" s="70">
        <f t="shared" si="9"/>
        <v>1.0953195452517347E-2</v>
      </c>
      <c r="AP58" s="70">
        <f t="shared" si="10"/>
        <v>1.1226398446533652E-2</v>
      </c>
      <c r="AQ58" s="70">
        <f t="shared" si="11"/>
        <v>1.1174081609068789E-2</v>
      </c>
      <c r="AR58" s="70">
        <f t="shared" si="12"/>
        <v>1.2363182069862448E-2</v>
      </c>
      <c r="AS58" s="70">
        <f t="shared" si="13"/>
        <v>1.1768417304422803E-2</v>
      </c>
      <c r="AT58" s="70">
        <f t="shared" si="14"/>
        <v>1.2069379151098921E-2</v>
      </c>
      <c r="AU58" s="70">
        <f t="shared" si="15"/>
        <v>1.1239655651039687E-2</v>
      </c>
      <c r="AV58" s="70">
        <f t="shared" si="16"/>
        <v>1.1680272746068237E-2</v>
      </c>
      <c r="AW58" s="70">
        <f t="shared" si="17"/>
        <v>1.2189737191452187E-2</v>
      </c>
      <c r="AX58" s="70">
        <f t="shared" si="18"/>
        <v>1.2831923401699261E-2</v>
      </c>
      <c r="AY58" s="70">
        <f t="shared" si="19"/>
        <v>1.2958626336291095E-2</v>
      </c>
      <c r="AZ58" s="70">
        <f t="shared" si="20"/>
        <v>1.2234929006264808E-2</v>
      </c>
      <c r="BA58" s="70">
        <f t="shared" si="21"/>
        <v>1.2331281855580366E-2</v>
      </c>
      <c r="BB58" s="70">
        <f t="shared" ref="BB58:BB60" si="24">(BB52-BA52)/BA52</f>
        <v>1.2492663265701963E-2</v>
      </c>
      <c r="BC58" s="29"/>
      <c r="BD58" s="29"/>
      <c r="BE58" s="29"/>
      <c r="BF58" s="29"/>
      <c r="BG58" s="29"/>
      <c r="BH58" s="29"/>
      <c r="BI58" s="29"/>
      <c r="BJ58" s="29"/>
    </row>
    <row r="59" spans="3:62">
      <c r="C59" s="1" t="s">
        <v>142</v>
      </c>
      <c r="D59" s="36"/>
      <c r="E59" s="34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85">
        <f t="shared" si="22"/>
        <v>1.3495867714628559E-2</v>
      </c>
      <c r="AK59" s="85">
        <f t="shared" si="23"/>
        <v>1.29765740156303E-2</v>
      </c>
      <c r="AL59" s="70">
        <f t="shared" si="6"/>
        <v>1.3302643122314795E-2</v>
      </c>
      <c r="AM59" s="70">
        <f t="shared" si="7"/>
        <v>2.2842135463355211E-2</v>
      </c>
      <c r="AN59" s="70">
        <f t="shared" si="8"/>
        <v>1.3943955820687625E-2</v>
      </c>
      <c r="AO59" s="70">
        <f t="shared" si="9"/>
        <v>1.4103686480602912E-2</v>
      </c>
      <c r="AP59" s="70">
        <f t="shared" si="10"/>
        <v>1.4812048080440995E-2</v>
      </c>
      <c r="AQ59" s="70">
        <f t="shared" si="11"/>
        <v>1.3861843552712957E-2</v>
      </c>
      <c r="AR59" s="70">
        <f t="shared" si="12"/>
        <v>2.3555880444350662E-2</v>
      </c>
      <c r="AS59" s="70">
        <f t="shared" si="13"/>
        <v>1.3783779197173062E-2</v>
      </c>
      <c r="AT59" s="70">
        <f t="shared" si="14"/>
        <v>1.3829169575683928E-2</v>
      </c>
      <c r="AU59" s="70">
        <f t="shared" si="15"/>
        <v>1.2487584857864867E-2</v>
      </c>
      <c r="AV59" s="70">
        <f t="shared" si="16"/>
        <v>1.331314477506482E-2</v>
      </c>
      <c r="AW59" s="70">
        <f t="shared" si="17"/>
        <v>2.1239117002221627E-2</v>
      </c>
      <c r="AX59" s="70">
        <f t="shared" si="18"/>
        <v>1.430084275572216E-2</v>
      </c>
      <c r="AY59" s="70">
        <f t="shared" si="19"/>
        <v>1.4868832203712653E-2</v>
      </c>
      <c r="AZ59" s="70">
        <f t="shared" si="20"/>
        <v>1.4267189604917671E-2</v>
      </c>
      <c r="BA59" s="70">
        <f t="shared" si="21"/>
        <v>1.3586457898814385E-2</v>
      </c>
      <c r="BB59" s="70">
        <f t="shared" si="24"/>
        <v>2.245664852897012E-2</v>
      </c>
      <c r="BC59" s="29"/>
      <c r="BD59" s="29"/>
      <c r="BE59" s="29"/>
      <c r="BF59" s="29"/>
      <c r="BG59" s="29"/>
      <c r="BH59" s="29"/>
      <c r="BI59" s="29"/>
      <c r="BJ59" s="29"/>
    </row>
    <row r="60" spans="3:62">
      <c r="C60" s="1" t="s">
        <v>76</v>
      </c>
      <c r="D60" s="36"/>
      <c r="E60" s="34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70">
        <f t="shared" si="22"/>
        <v>1.4337777616806265E-2</v>
      </c>
      <c r="AK60" s="70">
        <f t="shared" si="23"/>
        <v>1.4101001003608093E-2</v>
      </c>
      <c r="AL60" s="70">
        <f t="shared" si="6"/>
        <v>1.3500078664971797E-2</v>
      </c>
      <c r="AM60" s="70">
        <f t="shared" si="7"/>
        <v>2.1468374584424497E-2</v>
      </c>
      <c r="AN60" s="70">
        <f t="shared" si="8"/>
        <v>1.4451779137096176E-2</v>
      </c>
      <c r="AO60" s="70">
        <f t="shared" si="9"/>
        <v>1.4183999559416413E-2</v>
      </c>
      <c r="AP60" s="70">
        <f t="shared" si="10"/>
        <v>1.4504756880090352E-2</v>
      </c>
      <c r="AQ60" s="70">
        <f t="shared" si="11"/>
        <v>1.3848662335595655E-2</v>
      </c>
      <c r="AR60" s="70">
        <f t="shared" si="12"/>
        <v>2.2172302664631442E-2</v>
      </c>
      <c r="AS60" s="70">
        <f t="shared" si="13"/>
        <v>1.3747658333001879E-2</v>
      </c>
      <c r="AT60" s="70">
        <f t="shared" si="14"/>
        <v>1.3428892838410445E-2</v>
      </c>
      <c r="AU60" s="70">
        <f t="shared" si="15"/>
        <v>1.3027645238621792E-2</v>
      </c>
      <c r="AV60" s="70">
        <f t="shared" si="16"/>
        <v>1.2847067905293363E-2</v>
      </c>
      <c r="AW60" s="70">
        <f t="shared" si="17"/>
        <v>1.9827079530189022E-2</v>
      </c>
      <c r="AX60" s="70">
        <f t="shared" si="18"/>
        <v>1.428391378082873E-2</v>
      </c>
      <c r="AY60" s="70">
        <f t="shared" si="19"/>
        <v>1.4555836991593135E-2</v>
      </c>
      <c r="AZ60" s="70">
        <f t="shared" si="20"/>
        <v>1.3908541656307651E-2</v>
      </c>
      <c r="BA60" s="70">
        <f t="shared" si="21"/>
        <v>1.3524974121245708E-2</v>
      </c>
      <c r="BB60" s="70">
        <f t="shared" si="24"/>
        <v>2.0679215232589934E-2</v>
      </c>
      <c r="BC60" s="29"/>
      <c r="BD60" s="29"/>
      <c r="BE60" s="29"/>
      <c r="BF60" s="29"/>
      <c r="BG60" s="29"/>
      <c r="BH60" s="29"/>
      <c r="BI60" s="29"/>
      <c r="BJ60" s="29"/>
    </row>
    <row r="61" spans="3:62">
      <c r="C61" s="21" t="s">
        <v>5414</v>
      </c>
      <c r="D61" s="36"/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>
    <tabColor theme="4"/>
  </sheetPr>
  <dimension ref="A2:BP30"/>
  <sheetViews>
    <sheetView workbookViewId="0">
      <selection activeCell="B25" sqref="B25"/>
    </sheetView>
  </sheetViews>
  <sheetFormatPr defaultRowHeight="12.75"/>
  <cols>
    <col min="3" max="3" width="25.28515625" customWidth="1"/>
  </cols>
  <sheetData>
    <row r="2" spans="3:54">
      <c r="C2" t="s">
        <v>0</v>
      </c>
      <c r="D2" t="s">
        <v>178</v>
      </c>
    </row>
    <row r="4" spans="3:54">
      <c r="C4" t="s">
        <v>1</v>
      </c>
      <c r="D4" t="s">
        <v>5490</v>
      </c>
    </row>
    <row r="5" spans="3:54">
      <c r="C5" t="s">
        <v>3</v>
      </c>
      <c r="D5" t="s">
        <v>4</v>
      </c>
    </row>
    <row r="8" spans="3:54">
      <c r="C8" t="s">
        <v>5</v>
      </c>
      <c r="D8" t="s">
        <v>6</v>
      </c>
    </row>
    <row r="9" spans="3:54" ht="15">
      <c r="C9" s="195" t="s">
        <v>179</v>
      </c>
    </row>
    <row r="12" spans="3:54">
      <c r="C12" s="194" t="s">
        <v>180</v>
      </c>
      <c r="D12">
        <v>1985</v>
      </c>
      <c r="E12">
        <v>1986</v>
      </c>
      <c r="F12">
        <v>1987</v>
      </c>
      <c r="G12">
        <v>1988</v>
      </c>
      <c r="H12">
        <v>1989</v>
      </c>
      <c r="I12">
        <v>1990</v>
      </c>
      <c r="J12">
        <v>1991</v>
      </c>
      <c r="K12">
        <v>1992</v>
      </c>
      <c r="L12">
        <v>1993</v>
      </c>
      <c r="M12">
        <v>1994</v>
      </c>
      <c r="N12">
        <v>1995</v>
      </c>
      <c r="O12">
        <v>1996</v>
      </c>
      <c r="P12">
        <v>1997</v>
      </c>
      <c r="Q12">
        <v>1998</v>
      </c>
      <c r="R12">
        <v>1999</v>
      </c>
      <c r="S12">
        <v>2000</v>
      </c>
      <c r="T12">
        <v>2001</v>
      </c>
      <c r="U12">
        <v>2002</v>
      </c>
      <c r="V12">
        <v>2003</v>
      </c>
      <c r="W12">
        <v>2004</v>
      </c>
      <c r="X12">
        <v>2005</v>
      </c>
      <c r="Y12">
        <v>2006</v>
      </c>
      <c r="Z12">
        <v>2007</v>
      </c>
      <c r="AA12">
        <v>2008</v>
      </c>
      <c r="AB12">
        <v>2009</v>
      </c>
      <c r="AC12">
        <v>2010</v>
      </c>
      <c r="AD12">
        <v>2011</v>
      </c>
      <c r="AE12">
        <v>2012</v>
      </c>
      <c r="AF12">
        <v>2013</v>
      </c>
      <c r="AG12">
        <v>2014</v>
      </c>
      <c r="AH12">
        <v>2015</v>
      </c>
      <c r="AI12">
        <v>2016</v>
      </c>
      <c r="AJ12">
        <v>2017</v>
      </c>
      <c r="AK12">
        <v>2018</v>
      </c>
      <c r="AL12">
        <v>2019</v>
      </c>
      <c r="AM12">
        <v>2020</v>
      </c>
      <c r="AN12">
        <v>2021</v>
      </c>
      <c r="AO12">
        <v>2022</v>
      </c>
      <c r="AP12">
        <v>2023</v>
      </c>
      <c r="AQ12">
        <v>2024</v>
      </c>
      <c r="AR12">
        <v>2025</v>
      </c>
      <c r="AS12">
        <v>2026</v>
      </c>
      <c r="AT12">
        <v>2027</v>
      </c>
      <c r="AU12">
        <v>2028</v>
      </c>
      <c r="AV12">
        <v>2029</v>
      </c>
      <c r="AW12">
        <v>2030</v>
      </c>
      <c r="AX12">
        <v>2031</v>
      </c>
      <c r="AY12">
        <v>2032</v>
      </c>
      <c r="AZ12">
        <v>2033</v>
      </c>
      <c r="BA12">
        <v>2034</v>
      </c>
      <c r="BB12">
        <v>2035</v>
      </c>
    </row>
    <row r="13" spans="3:54">
      <c r="C13" t="s">
        <v>181</v>
      </c>
    </row>
    <row r="14" spans="3:54">
      <c r="C14" t="s">
        <v>182</v>
      </c>
    </row>
    <row r="15" spans="3:54">
      <c r="C15" t="s">
        <v>183</v>
      </c>
    </row>
    <row r="16" spans="3:54">
      <c r="C16" t="s">
        <v>184</v>
      </c>
    </row>
    <row r="17" spans="1:68">
      <c r="C17" t="s">
        <v>5415</v>
      </c>
    </row>
    <row r="19" spans="1:68">
      <c r="C19" t="s">
        <v>5472</v>
      </c>
    </row>
    <row r="20" spans="1:68">
      <c r="C20" t="s">
        <v>31</v>
      </c>
      <c r="E20">
        <v>377.36170267194632</v>
      </c>
      <c r="F20">
        <v>410.41419801321211</v>
      </c>
      <c r="G20">
        <v>422.38208634660771</v>
      </c>
      <c r="H20">
        <v>420.90410493345433</v>
      </c>
      <c r="I20">
        <v>423.13679518832231</v>
      </c>
      <c r="J20">
        <v>394.67431530947567</v>
      </c>
      <c r="K20">
        <v>468.25061854804272</v>
      </c>
      <c r="L20">
        <v>344.52373444721451</v>
      </c>
      <c r="M20">
        <v>445.49503488725958</v>
      </c>
      <c r="N20">
        <v>348.28403706589631</v>
      </c>
      <c r="O20">
        <v>362.3397594571631</v>
      </c>
      <c r="P20">
        <v>371.60622405651606</v>
      </c>
      <c r="Q20">
        <v>312.50970489313931</v>
      </c>
      <c r="R20">
        <v>335.29757403102366</v>
      </c>
      <c r="S20">
        <v>342.2055640259951</v>
      </c>
      <c r="T20">
        <v>402.99180686349797</v>
      </c>
      <c r="U20">
        <v>414.03797570414213</v>
      </c>
      <c r="V20">
        <v>389.97709928167603</v>
      </c>
      <c r="W20">
        <v>391.37822136142915</v>
      </c>
      <c r="X20">
        <v>293.2540267496567</v>
      </c>
      <c r="Y20">
        <v>312.26727082893217</v>
      </c>
      <c r="Z20">
        <v>358.48883909919152</v>
      </c>
      <c r="AA20">
        <v>360.66110448832524</v>
      </c>
      <c r="AB20">
        <v>326.86508800620044</v>
      </c>
      <c r="AC20">
        <v>307.34855388727095</v>
      </c>
      <c r="AD20">
        <v>315.74630914426245</v>
      </c>
      <c r="AE20">
        <v>390.84711724540011</v>
      </c>
      <c r="AF20">
        <v>283.70103937332345</v>
      </c>
      <c r="AG20">
        <v>272.15198176362946</v>
      </c>
      <c r="AH20">
        <v>279.80567495583387</v>
      </c>
      <c r="AI20">
        <v>280.45210946482274</v>
      </c>
      <c r="AJ20">
        <v>281.85205228783292</v>
      </c>
      <c r="AK20">
        <v>283.09933804701416</v>
      </c>
      <c r="AL20">
        <v>284.17320285036061</v>
      </c>
      <c r="AM20">
        <v>285.76852274614544</v>
      </c>
      <c r="AN20">
        <v>286.92576328666041</v>
      </c>
      <c r="AO20">
        <v>288.21028515315072</v>
      </c>
      <c r="AP20">
        <v>289.55046684399582</v>
      </c>
      <c r="AQ20">
        <v>290.86130684432254</v>
      </c>
      <c r="AR20">
        <v>292.50737534388196</v>
      </c>
      <c r="AS20">
        <v>293.98233289228534</v>
      </c>
      <c r="AT20">
        <v>295.54953738324241</v>
      </c>
      <c r="AU20">
        <v>296.88486633515129</v>
      </c>
      <c r="AV20">
        <v>298.36175394753337</v>
      </c>
      <c r="AW20">
        <v>300.0054967432032</v>
      </c>
      <c r="AX20">
        <v>301.86044976934068</v>
      </c>
      <c r="AY20">
        <v>303.77940438373992</v>
      </c>
      <c r="AZ20">
        <v>305.51008091202743</v>
      </c>
      <c r="BA20">
        <v>307.2980056734217</v>
      </c>
      <c r="BB20">
        <v>309.16508208132944</v>
      </c>
      <c r="BC20" t="s">
        <v>31</v>
      </c>
    </row>
    <row r="21" spans="1:68">
      <c r="C21" t="s">
        <v>5470</v>
      </c>
      <c r="E21">
        <v>22.91844375077368</v>
      </c>
      <c r="F21">
        <v>24.925714458433415</v>
      </c>
      <c r="G21">
        <v>25.652573750057851</v>
      </c>
      <c r="H21">
        <v>25.562876348592493</v>
      </c>
      <c r="I21">
        <v>25.698333253680506</v>
      </c>
      <c r="J21">
        <v>13.848576325371896</v>
      </c>
      <c r="K21">
        <v>28.066991307719693</v>
      </c>
      <c r="L21">
        <v>16.117144199118062</v>
      </c>
      <c r="M21">
        <v>37.124640142297984</v>
      </c>
      <c r="N21">
        <v>24.163570975730682</v>
      </c>
      <c r="O21">
        <v>20.725655611245173</v>
      </c>
      <c r="P21">
        <v>16.890770559431886</v>
      </c>
      <c r="Q21">
        <v>14.204568678363051</v>
      </c>
      <c r="R21">
        <v>15.240536736838074</v>
      </c>
      <c r="S21">
        <v>43.601175474442854</v>
      </c>
      <c r="T21">
        <v>51.34627945462649</v>
      </c>
      <c r="U21">
        <v>52.753693876351583</v>
      </c>
      <c r="V21">
        <v>49.688014634735815</v>
      </c>
      <c r="W21">
        <v>47.389006316911583</v>
      </c>
      <c r="X21">
        <v>39.719600078948538</v>
      </c>
      <c r="Y21">
        <v>42.946811008193649</v>
      </c>
      <c r="Z21">
        <v>42.912847331836332</v>
      </c>
      <c r="AA21">
        <v>45.360843253028669</v>
      </c>
      <c r="AB21">
        <v>43.780346509804978</v>
      </c>
      <c r="AC21">
        <v>37.521853433522573</v>
      </c>
      <c r="AD21">
        <v>21.874406648760488</v>
      </c>
      <c r="AE21">
        <v>28.568841979826072</v>
      </c>
      <c r="AF21">
        <v>22.596200087841972</v>
      </c>
      <c r="AG21">
        <v>22.044719411366781</v>
      </c>
      <c r="AH21">
        <v>22.944279632314444</v>
      </c>
      <c r="AI21">
        <v>23.255472783077572</v>
      </c>
      <c r="AJ21">
        <v>23.63077599399676</v>
      </c>
      <c r="AK21">
        <v>23.98901091984855</v>
      </c>
      <c r="AL21">
        <v>24.327559205514337</v>
      </c>
      <c r="AM21">
        <v>24.66082613455173</v>
      </c>
      <c r="AN21">
        <v>24.917186705390211</v>
      </c>
      <c r="AO21">
        <v>25.190109521501217</v>
      </c>
      <c r="AP21">
        <v>25.472903727901411</v>
      </c>
      <c r="AQ21">
        <v>25.757540032976934</v>
      </c>
      <c r="AR21">
        <v>26.075985190076398</v>
      </c>
      <c r="AS21">
        <v>26.382858265417166</v>
      </c>
      <c r="AT21">
        <v>26.70128298491219</v>
      </c>
      <c r="AU21">
        <v>27.001396211103568</v>
      </c>
      <c r="AV21">
        <v>27.316779883373911</v>
      </c>
      <c r="AW21">
        <v>27.649764251068987</v>
      </c>
      <c r="AX21">
        <v>28.004563908013747</v>
      </c>
      <c r="AY21">
        <v>28.367464587408481</v>
      </c>
      <c r="AZ21">
        <v>28.714538502723155</v>
      </c>
      <c r="BA21">
        <v>29.068625570353149</v>
      </c>
      <c r="BB21">
        <v>29.431770121200344</v>
      </c>
      <c r="BC21" t="s">
        <v>5470</v>
      </c>
    </row>
    <row r="22" spans="1:68">
      <c r="C22" t="s">
        <v>19</v>
      </c>
      <c r="E22">
        <v>132.30614186233802</v>
      </c>
      <c r="F22">
        <v>143.89465389783351</v>
      </c>
      <c r="G22">
        <v>148.09067407337858</v>
      </c>
      <c r="H22">
        <v>147.57241187782651</v>
      </c>
      <c r="I22">
        <v>148.35520903287318</v>
      </c>
      <c r="J22">
        <v>165.79860767185514</v>
      </c>
      <c r="K22">
        <v>173.03383335582868</v>
      </c>
      <c r="L22">
        <v>144.04017279599154</v>
      </c>
      <c r="M22">
        <v>167.02077778073456</v>
      </c>
      <c r="N22">
        <v>156.95175264438686</v>
      </c>
      <c r="O22">
        <v>159.76203940526821</v>
      </c>
      <c r="P22">
        <v>160.37081910472</v>
      </c>
      <c r="Q22">
        <v>134.84041862377427</v>
      </c>
      <c r="R22">
        <v>144.66695632902378</v>
      </c>
      <c r="S22">
        <v>123.14160260115491</v>
      </c>
      <c r="T22">
        <v>145.02256658050578</v>
      </c>
      <c r="U22">
        <v>148.98487297542223</v>
      </c>
      <c r="V22">
        <v>140.30647447605867</v>
      </c>
      <c r="W22">
        <v>145.56388158837643</v>
      </c>
      <c r="X22">
        <v>115.86372571929033</v>
      </c>
      <c r="Y22">
        <v>125.98853086440919</v>
      </c>
      <c r="Z22">
        <v>141.5697676064546</v>
      </c>
      <c r="AA22">
        <v>139.7367686147592</v>
      </c>
      <c r="AB22">
        <v>137.37429289745472</v>
      </c>
      <c r="AC22">
        <v>118.55546948593621</v>
      </c>
      <c r="AD22">
        <v>121.90971956233162</v>
      </c>
      <c r="AE22">
        <v>123.60453687075486</v>
      </c>
      <c r="AF22">
        <v>107.30400476238</v>
      </c>
      <c r="AG22">
        <v>141.98054436138335</v>
      </c>
      <c r="AH22">
        <v>150.59959959701527</v>
      </c>
      <c r="AI22">
        <v>152.47220593266732</v>
      </c>
      <c r="AJ22">
        <v>154.5299506540922</v>
      </c>
      <c r="AK22">
        <v>156.53521999638673</v>
      </c>
      <c r="AL22">
        <v>158.6175521640717</v>
      </c>
      <c r="AM22">
        <v>162.24071577746923</v>
      </c>
      <c r="AN22">
        <v>164.502993150587</v>
      </c>
      <c r="AO22">
        <v>166.82309179110365</v>
      </c>
      <c r="AP22">
        <v>169.2940834476413</v>
      </c>
      <c r="AQ22">
        <v>171.64081154679243</v>
      </c>
      <c r="AR22">
        <v>175.68396198296</v>
      </c>
      <c r="AS22">
        <v>178.10555092341767</v>
      </c>
      <c r="AT22">
        <v>180.56860278950822</v>
      </c>
      <c r="AU22">
        <v>182.8234685395083</v>
      </c>
      <c r="AV22">
        <v>185.25742384445428</v>
      </c>
      <c r="AW22">
        <v>189.19212794501681</v>
      </c>
      <c r="AX22">
        <v>191.89773481737896</v>
      </c>
      <c r="AY22">
        <v>194.75103003665112</v>
      </c>
      <c r="AZ22">
        <v>197.52957990793703</v>
      </c>
      <c r="BA22">
        <v>200.21330722912671</v>
      </c>
      <c r="BB22">
        <v>204.70942710039392</v>
      </c>
      <c r="BC22" t="s">
        <v>19</v>
      </c>
    </row>
    <row r="23" spans="1:68">
      <c r="C23" t="s">
        <v>26</v>
      </c>
      <c r="E23">
        <v>255.40067690259852</v>
      </c>
      <c r="F23">
        <v>277.77089742255691</v>
      </c>
      <c r="G23">
        <v>285.87082646496026</v>
      </c>
      <c r="H23">
        <v>284.87051536995608</v>
      </c>
      <c r="I23">
        <v>286.38156346652335</v>
      </c>
      <c r="J23">
        <v>292.12065892251798</v>
      </c>
      <c r="K23">
        <v>295.2565738057109</v>
      </c>
      <c r="L23">
        <v>273.72255952617945</v>
      </c>
      <c r="M23">
        <v>296.99142911960104</v>
      </c>
      <c r="N23">
        <v>303.27288869135646</v>
      </c>
      <c r="O23">
        <v>305.80805486181691</v>
      </c>
      <c r="P23">
        <v>304.02727286374443</v>
      </c>
      <c r="Q23">
        <v>255.67266336902762</v>
      </c>
      <c r="R23">
        <v>274.31306879249058</v>
      </c>
      <c r="S23">
        <v>295.74791991806393</v>
      </c>
      <c r="T23">
        <v>348.28133891832385</v>
      </c>
      <c r="U23">
        <v>357.82579254635169</v>
      </c>
      <c r="V23">
        <v>337.03000536087387</v>
      </c>
      <c r="W23">
        <v>341.86317827135667</v>
      </c>
      <c r="X23">
        <v>297.0016363582576</v>
      </c>
      <c r="Y23">
        <v>256.94850517252331</v>
      </c>
      <c r="Z23">
        <v>276.85700974362169</v>
      </c>
      <c r="AA23">
        <v>297.90433494381182</v>
      </c>
      <c r="AB23">
        <v>295.22513781900722</v>
      </c>
      <c r="AC23">
        <v>265.07383573829964</v>
      </c>
      <c r="AD23">
        <v>267.25903800414949</v>
      </c>
      <c r="AE23">
        <v>299.10375236482099</v>
      </c>
      <c r="AF23">
        <v>219.13781803681496</v>
      </c>
      <c r="AG23">
        <v>271.43830305687391</v>
      </c>
      <c r="AH23">
        <v>287.22683710296883</v>
      </c>
      <c r="AI23">
        <v>290.9177953009563</v>
      </c>
      <c r="AJ23">
        <v>295.08890995475298</v>
      </c>
      <c r="AK23">
        <v>299.24995897017857</v>
      </c>
      <c r="AL23">
        <v>303.28985695676556</v>
      </c>
      <c r="AM23">
        <v>309.80099721356993</v>
      </c>
      <c r="AN23">
        <v>314.27817280175259</v>
      </c>
      <c r="AO23">
        <v>318.73589426630684</v>
      </c>
      <c r="AP23">
        <v>323.35908092159781</v>
      </c>
      <c r="AQ23">
        <v>327.83717164642957</v>
      </c>
      <c r="AR23">
        <v>335.10607664089093</v>
      </c>
      <c r="AS23">
        <v>339.71300048786264</v>
      </c>
      <c r="AT23">
        <v>344.27496996722903</v>
      </c>
      <c r="AU23">
        <v>348.76006214049926</v>
      </c>
      <c r="AV23">
        <v>353.24060634147258</v>
      </c>
      <c r="AW23">
        <v>360.24433593669715</v>
      </c>
      <c r="AX23">
        <v>365.39003497124884</v>
      </c>
      <c r="AY23">
        <v>370.70859275864285</v>
      </c>
      <c r="AZ23">
        <v>375.86460866337762</v>
      </c>
      <c r="BA23">
        <v>380.94816776864195</v>
      </c>
      <c r="BB23">
        <v>388.82587692239048</v>
      </c>
      <c r="BC23" t="s">
        <v>26</v>
      </c>
    </row>
    <row r="24" spans="1:68">
      <c r="C24" t="s">
        <v>5471</v>
      </c>
      <c r="E24">
        <v>787.98696518765655</v>
      </c>
      <c r="F24">
        <v>857.00546379203593</v>
      </c>
      <c r="G24">
        <v>881.99616063500446</v>
      </c>
      <c r="H24">
        <v>878.90990852982941</v>
      </c>
      <c r="I24">
        <v>883.57190094139935</v>
      </c>
      <c r="J24">
        <v>866.44215822922069</v>
      </c>
      <c r="K24">
        <v>964.60788783349187</v>
      </c>
      <c r="L24">
        <v>778.40348106905492</v>
      </c>
      <c r="M24">
        <v>946.6318819298931</v>
      </c>
      <c r="N24">
        <v>832.67224937737035</v>
      </c>
      <c r="O24">
        <v>848.63549634990864</v>
      </c>
      <c r="P24">
        <v>852.89507384849344</v>
      </c>
      <c r="Q24">
        <v>717.22734293522569</v>
      </c>
      <c r="R24">
        <v>769.51812330024813</v>
      </c>
      <c r="S24">
        <v>804.69619959655552</v>
      </c>
      <c r="T24">
        <v>947.64197928500778</v>
      </c>
      <c r="U24">
        <v>973.60245291650426</v>
      </c>
      <c r="V24">
        <v>917.00158079266578</v>
      </c>
      <c r="W24">
        <v>926.19414624671447</v>
      </c>
      <c r="X24">
        <v>745.8391027960281</v>
      </c>
      <c r="Y24">
        <v>738.15110558736103</v>
      </c>
      <c r="Z24">
        <v>819.82857199685373</v>
      </c>
      <c r="AA24">
        <v>843.66301387825172</v>
      </c>
      <c r="AB24">
        <v>803.24492655162635</v>
      </c>
      <c r="AC24">
        <v>728.49965144856913</v>
      </c>
      <c r="AD24">
        <v>726.78953384067529</v>
      </c>
      <c r="AE24">
        <v>842.12418774695072</v>
      </c>
      <c r="AF24">
        <v>632.73908650558747</v>
      </c>
      <c r="AG24">
        <v>707.6155849066206</v>
      </c>
      <c r="AH24">
        <v>740.57642756678979</v>
      </c>
      <c r="AI24">
        <v>747.09761972632339</v>
      </c>
      <c r="AJ24">
        <v>755.10164060828833</v>
      </c>
      <c r="AK24">
        <v>762.87364850363917</v>
      </c>
      <c r="AL24">
        <v>770.40830368113586</v>
      </c>
      <c r="AM24">
        <v>782.47107390704957</v>
      </c>
      <c r="AN24">
        <v>790.62422417170501</v>
      </c>
      <c r="AO24">
        <v>798.95945282106868</v>
      </c>
      <c r="AP24">
        <v>807.67647491888397</v>
      </c>
      <c r="AQ24">
        <v>816.09691402861665</v>
      </c>
      <c r="AR24">
        <v>829.37338717431066</v>
      </c>
      <c r="AS24">
        <v>838.18381440553094</v>
      </c>
      <c r="AT24">
        <v>847.09450078214297</v>
      </c>
      <c r="AU24">
        <v>855.46980517717247</v>
      </c>
      <c r="AV24">
        <v>864.17664759590309</v>
      </c>
      <c r="AW24">
        <v>877.09159365981475</v>
      </c>
      <c r="AX24">
        <v>887.15279538312723</v>
      </c>
      <c r="AY24">
        <v>897.60644414373678</v>
      </c>
      <c r="AZ24">
        <v>907.61878419775326</v>
      </c>
      <c r="BA24">
        <v>917.52820130298915</v>
      </c>
      <c r="BB24">
        <v>932.13208499891243</v>
      </c>
      <c r="BC24" t="s">
        <v>5414</v>
      </c>
    </row>
    <row r="25" spans="1:68">
      <c r="A25" s="1"/>
      <c r="B25" s="132" t="s">
        <v>5511</v>
      </c>
      <c r="C25" s="21"/>
      <c r="D25">
        <v>1985</v>
      </c>
      <c r="E25">
        <v>1986</v>
      </c>
      <c r="F25">
        <v>1987</v>
      </c>
      <c r="G25">
        <v>1988</v>
      </c>
      <c r="H25">
        <v>1989</v>
      </c>
      <c r="I25">
        <v>1990</v>
      </c>
      <c r="J25">
        <v>1991</v>
      </c>
      <c r="K25">
        <v>1992</v>
      </c>
      <c r="L25">
        <v>1993</v>
      </c>
      <c r="M25">
        <v>1994</v>
      </c>
      <c r="N25">
        <v>1995</v>
      </c>
      <c r="O25">
        <v>1996</v>
      </c>
      <c r="P25">
        <v>1997</v>
      </c>
      <c r="Q25">
        <v>1998</v>
      </c>
      <c r="R25">
        <v>1999</v>
      </c>
      <c r="S25">
        <v>2000</v>
      </c>
      <c r="T25">
        <v>2001</v>
      </c>
      <c r="U25">
        <v>2002</v>
      </c>
      <c r="V25">
        <v>2003</v>
      </c>
      <c r="W25">
        <v>2004</v>
      </c>
      <c r="X25">
        <v>2005</v>
      </c>
      <c r="Y25">
        <v>2006</v>
      </c>
      <c r="Z25">
        <v>2007</v>
      </c>
      <c r="AA25">
        <v>2008</v>
      </c>
      <c r="AB25">
        <v>2009</v>
      </c>
      <c r="AC25">
        <v>2010</v>
      </c>
      <c r="AD25">
        <v>2011</v>
      </c>
      <c r="AE25">
        <v>2012</v>
      </c>
      <c r="AF25">
        <v>2013</v>
      </c>
      <c r="AG25">
        <v>2014</v>
      </c>
      <c r="AH25">
        <v>2015</v>
      </c>
      <c r="AI25">
        <v>2016</v>
      </c>
      <c r="AJ25">
        <v>2017</v>
      </c>
      <c r="AK25">
        <v>2018</v>
      </c>
      <c r="AL25">
        <v>2019</v>
      </c>
      <c r="AM25">
        <v>2020</v>
      </c>
      <c r="AN25">
        <v>2021</v>
      </c>
      <c r="AO25">
        <v>2022</v>
      </c>
      <c r="AP25">
        <v>2023</v>
      </c>
      <c r="AQ25">
        <v>2024</v>
      </c>
      <c r="AR25">
        <v>2025</v>
      </c>
      <c r="AS25">
        <v>2026</v>
      </c>
      <c r="AT25">
        <v>2027</v>
      </c>
      <c r="AU25">
        <v>2028</v>
      </c>
      <c r="AV25">
        <v>2029</v>
      </c>
      <c r="AW25">
        <v>2030</v>
      </c>
      <c r="AX25">
        <v>2031</v>
      </c>
      <c r="AY25">
        <v>2032</v>
      </c>
      <c r="AZ25">
        <v>2033</v>
      </c>
      <c r="BA25">
        <v>2034</v>
      </c>
      <c r="BB25">
        <v>2035</v>
      </c>
      <c r="BC25" s="35"/>
      <c r="BD25" s="35"/>
      <c r="BE25" s="35"/>
      <c r="BF25" s="35"/>
      <c r="BG25" s="35"/>
      <c r="BH25" s="35"/>
      <c r="BI25" s="35"/>
      <c r="BJ25" s="35"/>
      <c r="BK25" s="1"/>
      <c r="BL25" s="1"/>
      <c r="BM25" s="1"/>
      <c r="BN25" s="1"/>
      <c r="BO25" s="1"/>
      <c r="BP25" s="1"/>
    </row>
    <row r="26" spans="1:68">
      <c r="B26" s="1" t="str">
        <f>CONCATENATE('Forecast Switchboard'!$H$4,C26,"Stock")</f>
        <v>RegionIdahoStock</v>
      </c>
      <c r="C26" t="s">
        <v>98</v>
      </c>
      <c r="AJ26" s="70">
        <f>(AJ20-AI20)/AI20</f>
        <v>4.9917357572444076E-3</v>
      </c>
      <c r="AK26" s="70">
        <f>(AK20-AJ20)/AJ20</f>
        <v>4.425320834305955E-3</v>
      </c>
      <c r="AL26" s="70">
        <f t="shared" ref="AL26:BA29" si="0">(AL20-AK20)/AK20</f>
        <v>3.7932437806269849E-3</v>
      </c>
      <c r="AM26" s="70">
        <f t="shared" si="0"/>
        <v>5.6138998321558359E-3</v>
      </c>
      <c r="AN26" s="70">
        <f t="shared" si="0"/>
        <v>4.0495731629021274E-3</v>
      </c>
      <c r="AO26" s="70">
        <f t="shared" si="0"/>
        <v>4.4768439465889811E-3</v>
      </c>
      <c r="AP26" s="70">
        <f t="shared" si="0"/>
        <v>4.6500134099411016E-3</v>
      </c>
      <c r="AQ26" s="70">
        <f t="shared" si="0"/>
        <v>4.5271555408438555E-3</v>
      </c>
      <c r="AR26" s="70">
        <f t="shared" si="0"/>
        <v>5.659290049330773E-3</v>
      </c>
      <c r="AS26" s="70">
        <f t="shared" si="0"/>
        <v>5.0424627641247307E-3</v>
      </c>
      <c r="AT26" s="70">
        <f t="shared" si="0"/>
        <v>5.3309478686642316E-3</v>
      </c>
      <c r="AU26" s="70">
        <f t="shared" si="0"/>
        <v>4.5181222874909853E-3</v>
      </c>
      <c r="AV26" s="70">
        <f t="shared" si="0"/>
        <v>4.9746139997410236E-3</v>
      </c>
      <c r="AW26" s="70">
        <f t="shared" si="0"/>
        <v>5.5092275532033289E-3</v>
      </c>
      <c r="AX26" s="70">
        <f t="shared" si="0"/>
        <v>6.1830634647513502E-3</v>
      </c>
      <c r="AY26" s="70">
        <f t="shared" si="0"/>
        <v>6.3570918809190231E-3</v>
      </c>
      <c r="AZ26" s="70">
        <f t="shared" si="0"/>
        <v>5.6971489946740896E-3</v>
      </c>
      <c r="BA26" s="70">
        <f t="shared" si="0"/>
        <v>5.8522610974303781E-3</v>
      </c>
      <c r="BB26" s="70">
        <f>(BB20-BA20)/BA20</f>
        <v>6.0757843312916424E-3</v>
      </c>
    </row>
    <row r="27" spans="1:68">
      <c r="B27" s="1" t="str">
        <f>CONCATENATE('Forecast Switchboard'!$H$4,C27,"Stock")</f>
        <v>RegionMontanaStock</v>
      </c>
      <c r="C27" t="s">
        <v>120</v>
      </c>
      <c r="AJ27" s="70">
        <f t="shared" ref="AJ27:AK29" si="1">(AJ21-AI21)/AI21</f>
        <v>1.6138274823304703E-2</v>
      </c>
      <c r="AK27" s="70">
        <f t="shared" si="1"/>
        <v>1.5159676768244791E-2</v>
      </c>
      <c r="AL27" s="70">
        <f t="shared" si="0"/>
        <v>1.4112640441781277E-2</v>
      </c>
      <c r="AM27" s="70">
        <f t="shared" si="0"/>
        <v>1.369915190513034E-2</v>
      </c>
      <c r="AN27" s="70">
        <f t="shared" si="0"/>
        <v>1.0395457534137523E-2</v>
      </c>
      <c r="AO27" s="70">
        <f t="shared" si="0"/>
        <v>1.0953195452517347E-2</v>
      </c>
      <c r="AP27" s="70">
        <f t="shared" si="0"/>
        <v>1.1226398446533652E-2</v>
      </c>
      <c r="AQ27" s="70">
        <f t="shared" si="0"/>
        <v>1.1174081609068789E-2</v>
      </c>
      <c r="AR27" s="70">
        <f t="shared" si="0"/>
        <v>1.2363182069862448E-2</v>
      </c>
      <c r="AS27" s="70">
        <f t="shared" si="0"/>
        <v>1.1768417304422803E-2</v>
      </c>
      <c r="AT27" s="70">
        <f t="shared" si="0"/>
        <v>1.2069379151098921E-2</v>
      </c>
      <c r="AU27" s="70">
        <f t="shared" si="0"/>
        <v>1.1239655651039687E-2</v>
      </c>
      <c r="AV27" s="70">
        <f t="shared" si="0"/>
        <v>1.1680272746068237E-2</v>
      </c>
      <c r="AW27" s="70">
        <f t="shared" si="0"/>
        <v>1.2189737191452187E-2</v>
      </c>
      <c r="AX27" s="70">
        <f t="shared" si="0"/>
        <v>1.2831923401699261E-2</v>
      </c>
      <c r="AY27" s="70">
        <f t="shared" si="0"/>
        <v>1.2958626336291095E-2</v>
      </c>
      <c r="AZ27" s="70">
        <f t="shared" si="0"/>
        <v>1.2234929006264808E-2</v>
      </c>
      <c r="BA27" s="70">
        <f t="shared" si="0"/>
        <v>1.2331281855580366E-2</v>
      </c>
      <c r="BB27" s="70">
        <f t="shared" ref="BB27:BB29" si="2">(BB21-BA21)/BA21</f>
        <v>1.2492663265701963E-2</v>
      </c>
    </row>
    <row r="28" spans="1:68">
      <c r="B28" s="1" t="str">
        <f>CONCATENATE('Forecast Switchboard'!$H$4,C28,"Stock")</f>
        <v>RegionOregonStock</v>
      </c>
      <c r="C28" t="s">
        <v>142</v>
      </c>
      <c r="AJ28" s="85">
        <f t="shared" si="1"/>
        <v>1.3495867714628559E-2</v>
      </c>
      <c r="AK28" s="85">
        <f t="shared" si="1"/>
        <v>1.29765740156303E-2</v>
      </c>
      <c r="AL28" s="70">
        <f t="shared" si="0"/>
        <v>1.3302643122314795E-2</v>
      </c>
      <c r="AM28" s="70">
        <f t="shared" si="0"/>
        <v>2.2842135463355211E-2</v>
      </c>
      <c r="AN28" s="70">
        <f t="shared" si="0"/>
        <v>1.3943955820687625E-2</v>
      </c>
      <c r="AO28" s="70">
        <f t="shared" si="0"/>
        <v>1.4103686480602912E-2</v>
      </c>
      <c r="AP28" s="70">
        <f t="shared" si="0"/>
        <v>1.4812048080440995E-2</v>
      </c>
      <c r="AQ28" s="70">
        <f t="shared" si="0"/>
        <v>1.3861843552712957E-2</v>
      </c>
      <c r="AR28" s="70">
        <f t="shared" si="0"/>
        <v>2.3555880444350662E-2</v>
      </c>
      <c r="AS28" s="70">
        <f t="shared" si="0"/>
        <v>1.3783779197173062E-2</v>
      </c>
      <c r="AT28" s="70">
        <f t="shared" si="0"/>
        <v>1.3829169575683928E-2</v>
      </c>
      <c r="AU28" s="70">
        <f t="shared" si="0"/>
        <v>1.2487584857864867E-2</v>
      </c>
      <c r="AV28" s="70">
        <f t="shared" si="0"/>
        <v>1.331314477506482E-2</v>
      </c>
      <c r="AW28" s="70">
        <f t="shared" si="0"/>
        <v>2.1239117002221627E-2</v>
      </c>
      <c r="AX28" s="70">
        <f t="shared" si="0"/>
        <v>1.430084275572216E-2</v>
      </c>
      <c r="AY28" s="70">
        <f t="shared" si="0"/>
        <v>1.4868832203712653E-2</v>
      </c>
      <c r="AZ28" s="70">
        <f t="shared" si="0"/>
        <v>1.4267189604917671E-2</v>
      </c>
      <c r="BA28" s="70">
        <f t="shared" si="0"/>
        <v>1.3586457898814385E-2</v>
      </c>
      <c r="BB28" s="70">
        <f t="shared" si="2"/>
        <v>2.245664852897012E-2</v>
      </c>
    </row>
    <row r="29" spans="1:68">
      <c r="B29" s="1" t="str">
        <f>CONCATENATE('Forecast Switchboard'!$H$4,C29,"Stock")</f>
        <v>RegionWashingtonStock</v>
      </c>
      <c r="C29" t="s">
        <v>76</v>
      </c>
      <c r="AJ29" s="70">
        <f t="shared" si="1"/>
        <v>1.4337777616806265E-2</v>
      </c>
      <c r="AK29" s="70">
        <f t="shared" si="1"/>
        <v>1.4101001003608093E-2</v>
      </c>
      <c r="AL29" s="70">
        <f t="shared" si="0"/>
        <v>1.3500078664971797E-2</v>
      </c>
      <c r="AM29" s="70">
        <f t="shared" si="0"/>
        <v>2.1468374584424497E-2</v>
      </c>
      <c r="AN29" s="70">
        <f t="shared" si="0"/>
        <v>1.4451779137096176E-2</v>
      </c>
      <c r="AO29" s="70">
        <f t="shared" si="0"/>
        <v>1.4183999559416413E-2</v>
      </c>
      <c r="AP29" s="70">
        <f t="shared" si="0"/>
        <v>1.4504756880090352E-2</v>
      </c>
      <c r="AQ29" s="70">
        <f t="shared" si="0"/>
        <v>1.3848662335595655E-2</v>
      </c>
      <c r="AR29" s="70">
        <f t="shared" si="0"/>
        <v>2.2172302664631442E-2</v>
      </c>
      <c r="AS29" s="70">
        <f t="shared" si="0"/>
        <v>1.3747658333001879E-2</v>
      </c>
      <c r="AT29" s="70">
        <f t="shared" si="0"/>
        <v>1.3428892838410445E-2</v>
      </c>
      <c r="AU29" s="70">
        <f t="shared" si="0"/>
        <v>1.3027645238621792E-2</v>
      </c>
      <c r="AV29" s="70">
        <f t="shared" si="0"/>
        <v>1.2847067905293363E-2</v>
      </c>
      <c r="AW29" s="70">
        <f t="shared" si="0"/>
        <v>1.9827079530189022E-2</v>
      </c>
      <c r="AX29" s="70">
        <f t="shared" si="0"/>
        <v>1.428391378082873E-2</v>
      </c>
      <c r="AY29" s="70">
        <f t="shared" si="0"/>
        <v>1.4555836991593135E-2</v>
      </c>
      <c r="AZ29" s="70">
        <f t="shared" si="0"/>
        <v>1.3908541656307651E-2</v>
      </c>
      <c r="BA29" s="70">
        <f t="shared" si="0"/>
        <v>1.3524974121245708E-2</v>
      </c>
      <c r="BB29" s="70">
        <f t="shared" si="2"/>
        <v>2.0679215232589934E-2</v>
      </c>
    </row>
    <row r="30" spans="1:68">
      <c r="B30" s="1" t="str">
        <f>CONCATENATE('Forecast Switchboard'!$H$4,C30,"Stock")</f>
        <v>RegionRegionStock</v>
      </c>
      <c r="C30" s="21" t="s">
        <v>5414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>
    <tabColor theme="4" tint="-0.249977111117893"/>
  </sheetPr>
  <dimension ref="B3:BD14"/>
  <sheetViews>
    <sheetView workbookViewId="0">
      <selection activeCell="C28" sqref="C28"/>
    </sheetView>
  </sheetViews>
  <sheetFormatPr defaultRowHeight="12.75"/>
  <cols>
    <col min="2" max="2" width="19.28515625" customWidth="1"/>
    <col min="4" max="4" width="31" customWidth="1"/>
    <col min="5" max="5" width="21.85546875" customWidth="1"/>
    <col min="6" max="34" width="11.28515625" bestFit="1" customWidth="1"/>
    <col min="35" max="56" width="11.42578125" bestFit="1" customWidth="1"/>
  </cols>
  <sheetData>
    <row r="3" spans="2:56" s="1" customFormat="1">
      <c r="AZ3" s="8"/>
      <c r="BA3" s="8"/>
      <c r="BB3" s="8"/>
      <c r="BC3" s="8"/>
      <c r="BD3" s="8"/>
    </row>
    <row r="4" spans="2:56">
      <c r="D4" s="4" t="s">
        <v>5435</v>
      </c>
      <c r="E4" s="53" t="s">
        <v>5408</v>
      </c>
      <c r="F4" t="s">
        <v>5439</v>
      </c>
    </row>
    <row r="5" spans="2:56">
      <c r="B5" s="312" t="s">
        <v>5653</v>
      </c>
      <c r="F5" s="1">
        <v>1985</v>
      </c>
      <c r="G5" s="1">
        <v>1986</v>
      </c>
      <c r="H5" s="1">
        <v>1987</v>
      </c>
      <c r="I5" s="1">
        <v>1988</v>
      </c>
      <c r="J5" s="1">
        <v>1989</v>
      </c>
      <c r="K5" s="1">
        <v>1990</v>
      </c>
      <c r="L5" s="1">
        <v>1991</v>
      </c>
      <c r="M5" s="1">
        <v>1992</v>
      </c>
      <c r="N5" s="1">
        <v>1993</v>
      </c>
      <c r="O5" s="1">
        <v>1994</v>
      </c>
      <c r="P5" s="1">
        <v>1995</v>
      </c>
      <c r="Q5" s="1">
        <v>1996</v>
      </c>
      <c r="R5" s="1">
        <v>1997</v>
      </c>
      <c r="S5" s="1">
        <v>1998</v>
      </c>
      <c r="T5" s="1">
        <v>1999</v>
      </c>
      <c r="U5" s="1">
        <v>2000</v>
      </c>
      <c r="V5" s="1">
        <v>2001</v>
      </c>
      <c r="W5" s="1">
        <v>2002</v>
      </c>
      <c r="X5" s="1">
        <v>2003</v>
      </c>
      <c r="Y5" s="1">
        <v>2004</v>
      </c>
      <c r="Z5" s="1">
        <v>2005</v>
      </c>
      <c r="AA5" s="1">
        <v>2006</v>
      </c>
      <c r="AB5" s="1">
        <v>2007</v>
      </c>
      <c r="AC5" s="1">
        <v>2008</v>
      </c>
      <c r="AD5" s="1">
        <v>2009</v>
      </c>
      <c r="AE5" s="1">
        <v>2010</v>
      </c>
      <c r="AF5" s="1">
        <v>2011</v>
      </c>
      <c r="AG5" s="1">
        <v>2012</v>
      </c>
      <c r="AH5" s="1">
        <v>2013</v>
      </c>
      <c r="AI5" s="1">
        <v>2014</v>
      </c>
      <c r="AJ5" s="1">
        <v>2015</v>
      </c>
      <c r="AK5" s="1">
        <v>2016</v>
      </c>
      <c r="AL5" s="1">
        <v>2017</v>
      </c>
      <c r="AM5" s="1">
        <v>2018</v>
      </c>
      <c r="AN5" s="1">
        <v>2019</v>
      </c>
      <c r="AO5" s="1">
        <v>2020</v>
      </c>
      <c r="AP5" s="1">
        <v>2021</v>
      </c>
      <c r="AQ5" s="1">
        <v>2022</v>
      </c>
      <c r="AR5" s="1">
        <v>2023</v>
      </c>
      <c r="AS5" s="1">
        <v>2024</v>
      </c>
      <c r="AT5" s="1">
        <v>2025</v>
      </c>
      <c r="AU5" s="1">
        <v>2026</v>
      </c>
      <c r="AV5" s="1">
        <v>2027</v>
      </c>
      <c r="AW5" s="1">
        <v>2028</v>
      </c>
      <c r="AX5" s="1">
        <v>2029</v>
      </c>
      <c r="AY5" s="1">
        <v>2030</v>
      </c>
      <c r="AZ5" s="1">
        <v>2031</v>
      </c>
      <c r="BA5" s="1">
        <v>2032</v>
      </c>
      <c r="BB5" s="1">
        <v>2033</v>
      </c>
      <c r="BC5" s="1">
        <v>2034</v>
      </c>
      <c r="BD5" s="1">
        <v>2035</v>
      </c>
    </row>
    <row r="6" spans="2:56">
      <c r="B6" s="1" t="str">
        <f>CONCATENATE(C6,"Pop","Stock")</f>
        <v>OrPopStock</v>
      </c>
      <c r="C6" s="53" t="s">
        <v>5459</v>
      </c>
      <c r="D6" s="1" t="s">
        <v>142</v>
      </c>
      <c r="E6" s="53" t="s">
        <v>5438</v>
      </c>
      <c r="F6" s="55">
        <v>2674.306</v>
      </c>
      <c r="G6" s="55">
        <v>2686.1149999999998</v>
      </c>
      <c r="H6" s="55">
        <v>2707.4250000000002</v>
      </c>
      <c r="I6" s="55">
        <v>2747.9569999999999</v>
      </c>
      <c r="J6" s="55">
        <v>2800.471</v>
      </c>
      <c r="K6" s="55">
        <v>2868.6590000000001</v>
      </c>
      <c r="L6" s="55">
        <v>2935.9960000000001</v>
      </c>
      <c r="M6" s="55">
        <v>3000.55</v>
      </c>
      <c r="N6" s="55">
        <v>3067.395</v>
      </c>
      <c r="O6" s="55">
        <v>3129.1930000000002</v>
      </c>
      <c r="P6" s="55">
        <v>3192.0929999999998</v>
      </c>
      <c r="Q6" s="55">
        <v>3253.8310000000001</v>
      </c>
      <c r="R6" s="55">
        <v>3309.7</v>
      </c>
      <c r="S6" s="55">
        <v>3357.1759999999999</v>
      </c>
      <c r="T6" s="55">
        <v>3398.232</v>
      </c>
      <c r="U6" s="55">
        <v>3434.8069999999998</v>
      </c>
      <c r="V6" s="55">
        <v>3474.0340000000001</v>
      </c>
      <c r="W6" s="55">
        <v>3516.915</v>
      </c>
      <c r="X6" s="55">
        <v>3549.38</v>
      </c>
      <c r="Y6" s="55">
        <v>3576.2510000000002</v>
      </c>
      <c r="Z6" s="55">
        <v>3621.221</v>
      </c>
      <c r="AA6" s="55">
        <v>3676.88</v>
      </c>
      <c r="AB6" s="55">
        <v>3727.835</v>
      </c>
      <c r="AC6" s="55">
        <v>3773.288</v>
      </c>
      <c r="AD6" s="55">
        <v>3811.7179999999998</v>
      </c>
      <c r="AE6" s="55">
        <v>3841.4360000000001</v>
      </c>
      <c r="AF6" s="55">
        <v>3871.9769999999999</v>
      </c>
      <c r="AG6" s="55">
        <v>3903.4650000000001</v>
      </c>
      <c r="AH6" s="55">
        <v>3934.049</v>
      </c>
      <c r="AI6" s="55">
        <v>3966.8829999999998</v>
      </c>
      <c r="AJ6" s="56">
        <v>3968.2685001322075</v>
      </c>
      <c r="AK6" s="56">
        <v>4005.4558348772075</v>
      </c>
      <c r="AL6" s="56">
        <v>4044.2405939536584</v>
      </c>
      <c r="AM6" s="56">
        <v>4084.3180244495375</v>
      </c>
      <c r="AN6" s="56">
        <v>4125.0897144433093</v>
      </c>
      <c r="AO6" s="56">
        <v>4165.809627263061</v>
      </c>
      <c r="AP6" s="56">
        <v>4206.2493410109873</v>
      </c>
      <c r="AQ6" s="56">
        <v>4246.3152440968115</v>
      </c>
      <c r="AR6" s="56">
        <v>4286.0049354545627</v>
      </c>
      <c r="AS6" s="56">
        <v>4325.300925761715</v>
      </c>
      <c r="AT6" s="56">
        <v>4364.2269305239379</v>
      </c>
      <c r="AU6" s="56">
        <v>4402.7084316929395</v>
      </c>
      <c r="AV6" s="56">
        <v>4440.7148184690259</v>
      </c>
      <c r="AW6" s="56">
        <v>4478.5633041374522</v>
      </c>
      <c r="AX6" s="56">
        <v>4516.3903559410164</v>
      </c>
      <c r="AY6" s="56">
        <v>4554.3132394044378</v>
      </c>
      <c r="AZ6" s="56">
        <v>4592.1725396802649</v>
      </c>
      <c r="BA6" s="56">
        <v>4629.7649386639005</v>
      </c>
      <c r="BB6" s="56">
        <v>4667.171905045906</v>
      </c>
      <c r="BC6" s="56">
        <v>4704.396046098258</v>
      </c>
      <c r="BD6" s="56">
        <v>4741.3660687281317</v>
      </c>
    </row>
    <row r="7" spans="2:56">
      <c r="B7" s="1" t="str">
        <f t="shared" ref="B7:B10" si="0">CONCATENATE(C7,"Pop","Stock")</f>
        <v>WAPopStock</v>
      </c>
      <c r="C7" s="53" t="s">
        <v>26</v>
      </c>
      <c r="D7" s="1" t="s">
        <v>76</v>
      </c>
      <c r="E7" s="53" t="s">
        <v>5438</v>
      </c>
      <c r="F7" s="55">
        <v>4406.3850000000002</v>
      </c>
      <c r="G7" s="55">
        <v>4464.1899999999996</v>
      </c>
      <c r="H7" s="55">
        <v>4547.0309999999999</v>
      </c>
      <c r="I7" s="55">
        <v>4652.9070000000002</v>
      </c>
      <c r="J7" s="55">
        <v>4768.7150000000001</v>
      </c>
      <c r="K7" s="55">
        <v>4915.9459999999999</v>
      </c>
      <c r="L7" s="55">
        <v>5043.0330000000004</v>
      </c>
      <c r="M7" s="55">
        <v>5174.2219999999998</v>
      </c>
      <c r="N7" s="55">
        <v>5289.3639999999996</v>
      </c>
      <c r="O7" s="55">
        <v>5388.8370000000004</v>
      </c>
      <c r="P7" s="55">
        <v>5490.92</v>
      </c>
      <c r="Q7" s="55">
        <v>5583.7539999999999</v>
      </c>
      <c r="R7" s="55">
        <v>5685.8310000000001</v>
      </c>
      <c r="S7" s="55">
        <v>5777.2370000000001</v>
      </c>
      <c r="T7" s="55">
        <v>5850.9089999999997</v>
      </c>
      <c r="U7" s="55">
        <v>5920.5039999999999</v>
      </c>
      <c r="V7" s="55">
        <v>5993.451</v>
      </c>
      <c r="W7" s="55">
        <v>6057.85</v>
      </c>
      <c r="X7" s="55">
        <v>6114.7939999999999</v>
      </c>
      <c r="Y7" s="55">
        <v>6188.66</v>
      </c>
      <c r="Z7" s="55">
        <v>6273.5249999999996</v>
      </c>
      <c r="AA7" s="55">
        <v>6380.576</v>
      </c>
      <c r="AB7" s="55">
        <v>6474.665</v>
      </c>
      <c r="AC7" s="55">
        <v>6575.5370000000003</v>
      </c>
      <c r="AD7" s="55">
        <v>6675.0910000000003</v>
      </c>
      <c r="AE7" s="55">
        <v>6752.683</v>
      </c>
      <c r="AF7" s="55">
        <v>6830.3310000000001</v>
      </c>
      <c r="AG7" s="55">
        <v>6904.9059999999999</v>
      </c>
      <c r="AH7" s="55">
        <v>6981</v>
      </c>
      <c r="AI7" s="55">
        <v>7058.0010000000002</v>
      </c>
      <c r="AJ7" s="56">
        <v>7060.46612471344</v>
      </c>
      <c r="AK7" s="56">
        <v>7139.6207389948549</v>
      </c>
      <c r="AL7" s="56">
        <v>7218.078234389026</v>
      </c>
      <c r="AM7" s="56">
        <v>7296.5797557003516</v>
      </c>
      <c r="AN7" s="56">
        <v>7375.2356441556412</v>
      </c>
      <c r="AO7" s="56">
        <v>7453.6884573859616</v>
      </c>
      <c r="AP7" s="56">
        <v>7531.6981630984956</v>
      </c>
      <c r="AQ7" s="56">
        <v>7608.7829205590861</v>
      </c>
      <c r="AR7" s="56">
        <v>7684.8986496852158</v>
      </c>
      <c r="AS7" s="56">
        <v>7760.0336299927931</v>
      </c>
      <c r="AT7" s="56">
        <v>7834.3915564579411</v>
      </c>
      <c r="AU7" s="56">
        <v>7908.3132075734029</v>
      </c>
      <c r="AV7" s="56">
        <v>7982.1070653005836</v>
      </c>
      <c r="AW7" s="56">
        <v>8055.8815464161107</v>
      </c>
      <c r="AX7" s="56">
        <v>8129.5870128391462</v>
      </c>
      <c r="AY7" s="56">
        <v>8203.4333052265447</v>
      </c>
      <c r="AZ7" s="56">
        <v>8277.1428922037139</v>
      </c>
      <c r="BA7" s="56">
        <v>8350.3252121351106</v>
      </c>
      <c r="BB7" s="56">
        <v>8423.1323424978345</v>
      </c>
      <c r="BC7" s="56">
        <v>8495.5632305474046</v>
      </c>
      <c r="BD7" s="56">
        <v>8567.7357477946498</v>
      </c>
    </row>
    <row r="8" spans="2:56">
      <c r="B8" s="1" t="str">
        <f t="shared" si="0"/>
        <v>IDPopStock</v>
      </c>
      <c r="C8" s="53" t="s">
        <v>31</v>
      </c>
      <c r="D8" s="1" t="s">
        <v>98</v>
      </c>
      <c r="E8" s="53" t="s">
        <v>5438</v>
      </c>
      <c r="F8" s="55">
        <v>993.13199999999995</v>
      </c>
      <c r="G8" s="55">
        <v>989.48</v>
      </c>
      <c r="H8" s="55">
        <v>985.447</v>
      </c>
      <c r="I8" s="55">
        <v>987.25800000000004</v>
      </c>
      <c r="J8" s="55">
        <v>997.22299999999996</v>
      </c>
      <c r="K8" s="55">
        <v>1016.634</v>
      </c>
      <c r="L8" s="55">
        <v>1045.135</v>
      </c>
      <c r="M8" s="55">
        <v>1076.6510000000001</v>
      </c>
      <c r="N8" s="55">
        <v>1113.1759999999999</v>
      </c>
      <c r="O8" s="55">
        <v>1148.825</v>
      </c>
      <c r="P8" s="55">
        <v>1180.0889999999999</v>
      </c>
      <c r="Q8" s="55">
        <v>1206.2</v>
      </c>
      <c r="R8" s="55">
        <v>1231.357</v>
      </c>
      <c r="S8" s="55">
        <v>1255.1849999999999</v>
      </c>
      <c r="T8" s="55">
        <v>1278.7760000000001</v>
      </c>
      <c r="U8" s="55">
        <v>1301.894</v>
      </c>
      <c r="V8" s="55">
        <v>1322.481</v>
      </c>
      <c r="W8" s="55">
        <v>1343.3820000000001</v>
      </c>
      <c r="X8" s="55">
        <v>1367.23</v>
      </c>
      <c r="Y8" s="55">
        <v>1396.7929999999999</v>
      </c>
      <c r="Z8" s="55">
        <v>1433.46</v>
      </c>
      <c r="AA8" s="55">
        <v>1472.8989999999999</v>
      </c>
      <c r="AB8" s="55">
        <v>1508.2539999999999</v>
      </c>
      <c r="AC8" s="55">
        <v>1536.239</v>
      </c>
      <c r="AD8" s="55">
        <v>1556.479</v>
      </c>
      <c r="AE8" s="55">
        <v>1572.4290000000001</v>
      </c>
      <c r="AF8" s="55">
        <v>1585.2860000000001</v>
      </c>
      <c r="AG8" s="55">
        <v>1597.952</v>
      </c>
      <c r="AH8" s="55">
        <v>1614.3810000000001</v>
      </c>
      <c r="AI8" s="55">
        <v>1633.1020000000001</v>
      </c>
      <c r="AJ8" s="56">
        <v>1633.672388145279</v>
      </c>
      <c r="AK8" s="56">
        <v>1654.713578135277</v>
      </c>
      <c r="AL8" s="56">
        <v>1677.0269368891065</v>
      </c>
      <c r="AM8" s="56">
        <v>1700.7448281519994</v>
      </c>
      <c r="AN8" s="56">
        <v>1725.5635620742239</v>
      </c>
      <c r="AO8" s="56">
        <v>1750.863233159351</v>
      </c>
      <c r="AP8" s="56">
        <v>1776.4029070580243</v>
      </c>
      <c r="AQ8" s="56">
        <v>1802.1477080607892</v>
      </c>
      <c r="AR8" s="56">
        <v>1828.1059284309313</v>
      </c>
      <c r="AS8" s="56">
        <v>1854.2959088514315</v>
      </c>
      <c r="AT8" s="56">
        <v>1880.7223189912659</v>
      </c>
      <c r="AU8" s="56">
        <v>1907.367262393524</v>
      </c>
      <c r="AV8" s="56">
        <v>1934.2400974507261</v>
      </c>
      <c r="AW8" s="56">
        <v>1961.3430631111723</v>
      </c>
      <c r="AX8" s="56">
        <v>1988.6545000658214</v>
      </c>
      <c r="AY8" s="56">
        <v>2016.1512078877938</v>
      </c>
      <c r="AZ8" s="56">
        <v>2043.7262741090688</v>
      </c>
      <c r="BA8" s="56">
        <v>2071.2747068854333</v>
      </c>
      <c r="BB8" s="56">
        <v>2098.8137581470583</v>
      </c>
      <c r="BC8" s="56">
        <v>2126.3333422632131</v>
      </c>
      <c r="BD8" s="56">
        <v>2153.8437239563918</v>
      </c>
    </row>
    <row r="9" spans="2:56">
      <c r="B9" s="1" t="str">
        <f t="shared" si="0"/>
        <v>MTPopStock</v>
      </c>
      <c r="C9" s="53" t="s">
        <v>36</v>
      </c>
      <c r="D9" s="1" t="s">
        <v>120</v>
      </c>
      <c r="E9" s="53" t="s">
        <v>5438</v>
      </c>
      <c r="F9" s="55">
        <v>820.61699999999996</v>
      </c>
      <c r="G9" s="55">
        <v>812.64099999999996</v>
      </c>
      <c r="H9" s="55">
        <v>804.69</v>
      </c>
      <c r="I9" s="55">
        <v>800.39700000000005</v>
      </c>
      <c r="J9" s="55">
        <v>799.77599999999995</v>
      </c>
      <c r="K9" s="55">
        <v>801.93899999999996</v>
      </c>
      <c r="L9" s="55">
        <v>812.08500000000004</v>
      </c>
      <c r="M9" s="55">
        <v>828.29399999999998</v>
      </c>
      <c r="N9" s="55">
        <v>846.649</v>
      </c>
      <c r="O9" s="55">
        <v>863.10900000000004</v>
      </c>
      <c r="P9" s="55">
        <v>877.40700000000004</v>
      </c>
      <c r="Q9" s="55">
        <v>886.32100000000003</v>
      </c>
      <c r="R9" s="55">
        <v>890.12</v>
      </c>
      <c r="S9" s="55">
        <v>893.221</v>
      </c>
      <c r="T9" s="55">
        <v>898.36199999999997</v>
      </c>
      <c r="U9" s="55">
        <v>903.97699999999998</v>
      </c>
      <c r="V9" s="55">
        <v>907.64300000000003</v>
      </c>
      <c r="W9" s="55">
        <v>912.86199999999997</v>
      </c>
      <c r="X9" s="55">
        <v>921.07</v>
      </c>
      <c r="Y9" s="55">
        <v>931.24400000000003</v>
      </c>
      <c r="Z9" s="55">
        <v>941.82</v>
      </c>
      <c r="AA9" s="55">
        <v>954.14599999999996</v>
      </c>
      <c r="AB9" s="55">
        <v>966.13900000000001</v>
      </c>
      <c r="AC9" s="55">
        <v>977.09500000000003</v>
      </c>
      <c r="AD9" s="55">
        <v>984.86599999999999</v>
      </c>
      <c r="AE9" s="55">
        <v>991.57600000000002</v>
      </c>
      <c r="AF9" s="55">
        <v>998.63499999999999</v>
      </c>
      <c r="AG9" s="55">
        <v>1006.807</v>
      </c>
      <c r="AH9" s="55">
        <v>1016.352</v>
      </c>
      <c r="AI9" s="55">
        <v>1025.7760000000001</v>
      </c>
      <c r="AJ9" s="56">
        <v>1026.1342693978158</v>
      </c>
      <c r="AK9" s="56">
        <v>1035.4658286260194</v>
      </c>
      <c r="AL9" s="56">
        <v>1044.8200976147721</v>
      </c>
      <c r="AM9" s="56">
        <v>1054.2886108586135</v>
      </c>
      <c r="AN9" s="56">
        <v>1063.5785964108841</v>
      </c>
      <c r="AO9" s="56">
        <v>1072.4377337045889</v>
      </c>
      <c r="AP9" s="56">
        <v>1080.8033516222924</v>
      </c>
      <c r="AQ9" s="56">
        <v>1088.6922628193743</v>
      </c>
      <c r="AR9" s="56">
        <v>1096.1035702619454</v>
      </c>
      <c r="AS9" s="56">
        <v>1103.0272212511877</v>
      </c>
      <c r="AT9" s="56">
        <v>1109.470798189363</v>
      </c>
      <c r="AU9" s="56">
        <v>1115.5449692806856</v>
      </c>
      <c r="AV9" s="56">
        <v>1121.557418611296</v>
      </c>
      <c r="AW9" s="56">
        <v>1127.5747837921078</v>
      </c>
      <c r="AX9" s="56">
        <v>1133.572145324971</v>
      </c>
      <c r="AY9" s="56">
        <v>1139.5576480704087</v>
      </c>
      <c r="AZ9" s="56">
        <v>1145.4865306497172</v>
      </c>
      <c r="BA9" s="56">
        <v>1151.3085161226356</v>
      </c>
      <c r="BB9" s="56">
        <v>1157.0467000847689</v>
      </c>
      <c r="BC9" s="56">
        <v>1162.7086150142165</v>
      </c>
      <c r="BD9" s="56">
        <v>1168.3045143407962</v>
      </c>
    </row>
    <row r="10" spans="2:56">
      <c r="B10" s="1" t="str">
        <f t="shared" si="0"/>
        <v>RegionPopStock</v>
      </c>
      <c r="C10" s="68" t="s">
        <v>5414</v>
      </c>
      <c r="D10" s="63" t="s">
        <v>5453</v>
      </c>
      <c r="E10" s="53" t="s">
        <v>5438</v>
      </c>
      <c r="F10" s="65">
        <f>SUM(F6:F8)+$E$13*F9</f>
        <v>8541.5746899999995</v>
      </c>
      <c r="G10" s="65">
        <f t="shared" ref="G10:BD10" si="1">SUM(G6:G8)+$E$13*G9</f>
        <v>8602.9903699999995</v>
      </c>
      <c r="H10" s="65">
        <f t="shared" si="1"/>
        <v>8698.5763000000006</v>
      </c>
      <c r="I10" s="65">
        <f t="shared" si="1"/>
        <v>8844.3482899999999</v>
      </c>
      <c r="J10" s="65">
        <f t="shared" si="1"/>
        <v>9022.2813200000001</v>
      </c>
      <c r="K10" s="65">
        <f t="shared" si="1"/>
        <v>9258.3442299999988</v>
      </c>
      <c r="L10" s="65">
        <f t="shared" si="1"/>
        <v>9487.052450000001</v>
      </c>
      <c r="M10" s="65">
        <f t="shared" si="1"/>
        <v>9723.550580000001</v>
      </c>
      <c r="N10" s="65">
        <f t="shared" si="1"/>
        <v>9952.5249299999996</v>
      </c>
      <c r="O10" s="65">
        <f t="shared" si="1"/>
        <v>10158.827130000001</v>
      </c>
      <c r="P10" s="65">
        <f t="shared" si="1"/>
        <v>10363.223989999999</v>
      </c>
      <c r="Q10" s="65">
        <f t="shared" si="1"/>
        <v>10548.98797</v>
      </c>
      <c r="R10" s="65">
        <f t="shared" si="1"/>
        <v>10734.256399999998</v>
      </c>
      <c r="S10" s="65">
        <f t="shared" si="1"/>
        <v>10898.733969999999</v>
      </c>
      <c r="T10" s="65">
        <f t="shared" si="1"/>
        <v>11039.983339999999</v>
      </c>
      <c r="U10" s="65">
        <f t="shared" si="1"/>
        <v>11172.471890000001</v>
      </c>
      <c r="V10" s="65">
        <f t="shared" si="1"/>
        <v>11307.32251</v>
      </c>
      <c r="W10" s="65">
        <f t="shared" si="1"/>
        <v>11438.47834</v>
      </c>
      <c r="X10" s="65">
        <f t="shared" si="1"/>
        <v>11556.4139</v>
      </c>
      <c r="Y10" s="65">
        <f t="shared" si="1"/>
        <v>11692.513080000001</v>
      </c>
      <c r="Z10" s="65">
        <f t="shared" si="1"/>
        <v>11865.043399999999</v>
      </c>
      <c r="AA10" s="65">
        <f t="shared" si="1"/>
        <v>12074.218219999999</v>
      </c>
      <c r="AB10" s="65">
        <f t="shared" si="1"/>
        <v>12261.453230000001</v>
      </c>
      <c r="AC10" s="65">
        <f t="shared" si="1"/>
        <v>12442.00815</v>
      </c>
      <c r="AD10" s="65">
        <f t="shared" si="1"/>
        <v>12604.661620000001</v>
      </c>
      <c r="AE10" s="65">
        <f t="shared" si="1"/>
        <v>12731.74632</v>
      </c>
      <c r="AF10" s="65">
        <f t="shared" si="1"/>
        <v>12856.81595</v>
      </c>
      <c r="AG10" s="65">
        <f t="shared" si="1"/>
        <v>12980.202989999998</v>
      </c>
      <c r="AH10" s="65">
        <f t="shared" si="1"/>
        <v>13108.750639999998</v>
      </c>
      <c r="AI10" s="65">
        <f t="shared" si="1"/>
        <v>13242.678320000001</v>
      </c>
      <c r="AJ10" s="65">
        <f t="shared" si="1"/>
        <v>13247.303546547682</v>
      </c>
      <c r="AK10" s="65">
        <f t="shared" si="1"/>
        <v>13390.005674324169</v>
      </c>
      <c r="AL10" s="65">
        <f t="shared" si="1"/>
        <v>13534.893220872211</v>
      </c>
      <c r="AM10" s="65">
        <f t="shared" si="1"/>
        <v>13682.587116491299</v>
      </c>
      <c r="AN10" s="65">
        <f t="shared" si="1"/>
        <v>13832.128720627379</v>
      </c>
      <c r="AO10" s="65">
        <f t="shared" si="1"/>
        <v>13981.650826019988</v>
      </c>
      <c r="AP10" s="65">
        <f t="shared" si="1"/>
        <v>14130.408321592213</v>
      </c>
      <c r="AQ10" s="65">
        <f t="shared" si="1"/>
        <v>14277.80046252373</v>
      </c>
      <c r="AR10" s="65">
        <f t="shared" si="1"/>
        <v>14423.788548620018</v>
      </c>
      <c r="AS10" s="65">
        <f t="shared" si="1"/>
        <v>14568.355980719114</v>
      </c>
      <c r="AT10" s="65">
        <f t="shared" si="1"/>
        <v>14711.739160941081</v>
      </c>
      <c r="AU10" s="65">
        <f t="shared" si="1"/>
        <v>14854.249534149856</v>
      </c>
      <c r="AV10" s="65">
        <f t="shared" si="1"/>
        <v>14996.349709828773</v>
      </c>
      <c r="AW10" s="65">
        <f t="shared" si="1"/>
        <v>15138.505540426237</v>
      </c>
      <c r="AX10" s="65">
        <f t="shared" si="1"/>
        <v>15280.767991681216</v>
      </c>
      <c r="AY10" s="65">
        <f t="shared" si="1"/>
        <v>15423.445611918909</v>
      </c>
      <c r="AZ10" s="65">
        <f t="shared" si="1"/>
        <v>15565.969028463387</v>
      </c>
      <c r="BA10" s="65">
        <f t="shared" si="1"/>
        <v>15707.610711874346</v>
      </c>
      <c r="BB10" s="65">
        <f t="shared" si="1"/>
        <v>15848.634624739116</v>
      </c>
      <c r="BC10" s="65">
        <f t="shared" si="1"/>
        <v>15989.036529466979</v>
      </c>
      <c r="BD10" s="65">
        <f t="shared" si="1"/>
        <v>16128.879113653427</v>
      </c>
    </row>
    <row r="11" spans="2:56">
      <c r="D11" t="s">
        <v>5437</v>
      </c>
      <c r="E11" s="53" t="s">
        <v>5438</v>
      </c>
      <c r="F11" s="56">
        <v>238743</v>
      </c>
      <c r="G11" s="56">
        <v>240918</v>
      </c>
      <c r="H11" s="56">
        <v>243085</v>
      </c>
      <c r="I11" s="56">
        <v>245318</v>
      </c>
      <c r="J11" s="56">
        <v>247690</v>
      </c>
      <c r="K11" s="56">
        <v>250596</v>
      </c>
      <c r="L11" s="56">
        <v>253946</v>
      </c>
      <c r="M11" s="56">
        <v>257357.00000000003</v>
      </c>
      <c r="N11" s="56">
        <v>260688</v>
      </c>
      <c r="O11" s="56">
        <v>263853</v>
      </c>
      <c r="P11" s="56">
        <v>266980</v>
      </c>
      <c r="Q11" s="56">
        <v>270115</v>
      </c>
      <c r="R11" s="56">
        <v>273368</v>
      </c>
      <c r="S11" s="56">
        <v>276553</v>
      </c>
      <c r="T11" s="56">
        <v>279731</v>
      </c>
      <c r="U11" s="56">
        <v>282790</v>
      </c>
      <c r="V11" s="56">
        <v>285684</v>
      </c>
      <c r="W11" s="56">
        <v>288436</v>
      </c>
      <c r="X11" s="56">
        <v>291116</v>
      </c>
      <c r="Y11" s="56">
        <v>293758</v>
      </c>
      <c r="Z11" s="56">
        <v>296460</v>
      </c>
      <c r="AA11" s="56">
        <v>299282</v>
      </c>
      <c r="AB11" s="56">
        <v>302227</v>
      </c>
      <c r="AC11" s="56">
        <v>304948</v>
      </c>
      <c r="AD11" s="56">
        <v>307580</v>
      </c>
      <c r="AE11" s="56">
        <v>310064</v>
      </c>
      <c r="AF11" s="56">
        <v>312324</v>
      </c>
      <c r="AG11" s="56">
        <v>314581</v>
      </c>
      <c r="AH11" s="56">
        <v>317008</v>
      </c>
      <c r="AI11" s="56">
        <v>319464</v>
      </c>
      <c r="AJ11" s="56">
        <v>322049.44187339599</v>
      </c>
      <c r="AK11" s="56">
        <v>324639.33456918603</v>
      </c>
      <c r="AL11" s="56">
        <v>327268.64351241605</v>
      </c>
      <c r="AM11" s="56">
        <v>329935.27868433</v>
      </c>
      <c r="AN11" s="56">
        <v>332636.86349094601</v>
      </c>
      <c r="AO11" s="56">
        <v>335370.47895194305</v>
      </c>
      <c r="AP11" s="56">
        <v>338132.20655133697</v>
      </c>
      <c r="AQ11" s="56">
        <v>340917.79745838803</v>
      </c>
      <c r="AR11" s="56">
        <v>343723.67666829098</v>
      </c>
      <c r="AS11" s="56">
        <v>346546.79687475302</v>
      </c>
      <c r="AT11" s="56">
        <v>349384.16871400201</v>
      </c>
      <c r="AU11" s="56">
        <v>352233.16554116795</v>
      </c>
      <c r="AV11" s="56">
        <v>355090.95765887998</v>
      </c>
      <c r="AW11" s="56">
        <v>357955.11676711601</v>
      </c>
      <c r="AX11" s="56">
        <v>360823.44821646198</v>
      </c>
      <c r="AY11" s="56">
        <v>363699.92674834299</v>
      </c>
      <c r="AZ11" s="56">
        <v>366553.29576522397</v>
      </c>
      <c r="BA11" s="56">
        <v>369363.91907206899</v>
      </c>
      <c r="BB11" s="56">
        <v>372136.55564030498</v>
      </c>
      <c r="BC11" s="56">
        <v>374872.02513864299</v>
      </c>
      <c r="BD11" s="56">
        <v>377571.96813955501</v>
      </c>
    </row>
    <row r="12" spans="2:56">
      <c r="D12" t="s">
        <v>5451</v>
      </c>
    </row>
    <row r="13" spans="2:56">
      <c r="D13">
        <v>2015</v>
      </c>
      <c r="E13" s="60">
        <v>0.56999999999999995</v>
      </c>
    </row>
    <row r="14" spans="2:56">
      <c r="D14">
        <v>2035</v>
      </c>
      <c r="E14" s="60">
        <v>0.6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>
    <tabColor theme="4" tint="-0.249977111117893"/>
  </sheetPr>
  <dimension ref="A3:BD18"/>
  <sheetViews>
    <sheetView zoomScale="80" zoomScaleNormal="80" workbookViewId="0">
      <selection activeCell="E6" sqref="E6"/>
    </sheetView>
  </sheetViews>
  <sheetFormatPr defaultRowHeight="12.75"/>
  <cols>
    <col min="2" max="2" width="26" customWidth="1"/>
    <col min="4" max="4" width="31" customWidth="1"/>
    <col min="5" max="5" width="21.85546875" customWidth="1"/>
    <col min="6" max="34" width="11.28515625" customWidth="1"/>
    <col min="35" max="36" width="11.42578125" customWidth="1"/>
    <col min="37" max="56" width="11.42578125" bestFit="1" customWidth="1"/>
  </cols>
  <sheetData>
    <row r="3" spans="1:56" s="1" customFormat="1">
      <c r="AZ3" s="8"/>
      <c r="BA3" s="8"/>
      <c r="BB3" s="8"/>
      <c r="BC3" s="8"/>
      <c r="BD3" s="8"/>
    </row>
    <row r="4" spans="1:56" s="1" customFormat="1">
      <c r="AZ4" s="8"/>
      <c r="BA4" s="8"/>
      <c r="BB4" s="8"/>
      <c r="BC4" s="8"/>
      <c r="BD4" s="8"/>
    </row>
    <row r="5" spans="1:56" s="8" customFormat="1">
      <c r="A5" s="1"/>
      <c r="B5" s="132" t="s">
        <v>5653</v>
      </c>
      <c r="C5" s="53" t="s">
        <v>5460</v>
      </c>
      <c r="D5" s="4" t="s">
        <v>5435</v>
      </c>
      <c r="E5" s="53" t="s">
        <v>5408</v>
      </c>
      <c r="F5" s="1">
        <v>1985</v>
      </c>
      <c r="G5" s="1">
        <v>1986</v>
      </c>
      <c r="H5" s="1">
        <v>1987</v>
      </c>
      <c r="I5" s="1">
        <v>1988</v>
      </c>
      <c r="J5" s="1">
        <v>1989</v>
      </c>
      <c r="K5" s="1">
        <v>1990</v>
      </c>
      <c r="L5" s="1">
        <v>1991</v>
      </c>
      <c r="M5" s="1">
        <v>1992</v>
      </c>
      <c r="N5" s="1">
        <v>1993</v>
      </c>
      <c r="O5" s="1">
        <v>1994</v>
      </c>
      <c r="P5" s="1">
        <v>1995</v>
      </c>
      <c r="Q5" s="1">
        <v>1996</v>
      </c>
      <c r="R5" s="1">
        <v>1997</v>
      </c>
      <c r="S5" s="1">
        <v>1998</v>
      </c>
      <c r="T5" s="1">
        <v>1999</v>
      </c>
      <c r="U5" s="1">
        <v>2000</v>
      </c>
      <c r="V5" s="1">
        <v>2001</v>
      </c>
      <c r="W5" s="1">
        <v>2002</v>
      </c>
      <c r="X5" s="1">
        <v>2003</v>
      </c>
      <c r="Y5" s="1">
        <v>2004</v>
      </c>
      <c r="Z5" s="1">
        <v>2005</v>
      </c>
      <c r="AA5" s="1">
        <v>2006</v>
      </c>
      <c r="AB5" s="1">
        <v>2007</v>
      </c>
      <c r="AC5" s="1">
        <v>2008</v>
      </c>
      <c r="AD5" s="1">
        <v>2009</v>
      </c>
      <c r="AE5" s="1">
        <v>2010</v>
      </c>
      <c r="AF5" s="1">
        <v>2011</v>
      </c>
      <c r="AG5" s="1">
        <v>2012</v>
      </c>
      <c r="AH5" s="1">
        <v>2013</v>
      </c>
      <c r="AI5" s="1">
        <v>2014</v>
      </c>
      <c r="AJ5" s="1">
        <v>2015</v>
      </c>
      <c r="AK5" s="1">
        <v>2016</v>
      </c>
      <c r="AL5" s="1">
        <v>2017</v>
      </c>
      <c r="AM5" s="1">
        <v>2018</v>
      </c>
      <c r="AN5" s="1">
        <v>2019</v>
      </c>
      <c r="AO5" s="1">
        <v>2020</v>
      </c>
      <c r="AP5" s="1">
        <v>2021</v>
      </c>
      <c r="AQ5" s="1">
        <v>2022</v>
      </c>
      <c r="AR5" s="1">
        <v>2023</v>
      </c>
      <c r="AS5" s="1">
        <v>2024</v>
      </c>
      <c r="AT5" s="1">
        <v>2025</v>
      </c>
      <c r="AU5" s="1">
        <v>2026</v>
      </c>
      <c r="AV5" s="1">
        <v>2027</v>
      </c>
      <c r="AW5" s="1">
        <v>2028</v>
      </c>
      <c r="AX5" s="1">
        <v>2029</v>
      </c>
      <c r="AY5" s="1">
        <v>2030</v>
      </c>
      <c r="AZ5" s="1">
        <v>2031</v>
      </c>
      <c r="BA5" s="1">
        <v>2032</v>
      </c>
      <c r="BB5" s="1">
        <v>2033</v>
      </c>
      <c r="BC5" s="1">
        <v>2034</v>
      </c>
      <c r="BD5" s="1">
        <v>2035</v>
      </c>
    </row>
    <row r="6" spans="1:56" s="8" customFormat="1">
      <c r="A6" s="1"/>
      <c r="B6" s="1" t="str">
        <f>CONCATENATE(C6,"Pop","Stock")</f>
        <v>OrPopStock</v>
      </c>
      <c r="C6" s="53" t="s">
        <v>5459</v>
      </c>
      <c r="D6" s="1" t="s">
        <v>142</v>
      </c>
      <c r="E6" s="53" t="s">
        <v>5436</v>
      </c>
      <c r="F6" s="55">
        <v>2674.306</v>
      </c>
      <c r="G6" s="55">
        <v>2686.1149999999998</v>
      </c>
      <c r="H6" s="55">
        <v>2707.4250000000002</v>
      </c>
      <c r="I6" s="55">
        <v>2747.9569999999999</v>
      </c>
      <c r="J6" s="55">
        <v>2800.471</v>
      </c>
      <c r="K6" s="55">
        <v>2868.6590000000001</v>
      </c>
      <c r="L6" s="55">
        <v>2935.9960000000001</v>
      </c>
      <c r="M6" s="55">
        <v>3000.55</v>
      </c>
      <c r="N6" s="55">
        <v>3067.395</v>
      </c>
      <c r="O6" s="55">
        <v>3129.1930000000002</v>
      </c>
      <c r="P6" s="55">
        <v>3192.0929999999998</v>
      </c>
      <c r="Q6" s="55">
        <v>3253.8310000000001</v>
      </c>
      <c r="R6" s="55">
        <v>3309.7</v>
      </c>
      <c r="S6" s="55">
        <v>3357.1759999999999</v>
      </c>
      <c r="T6" s="55">
        <v>3398.232</v>
      </c>
      <c r="U6" s="55">
        <v>3434.8069999999998</v>
      </c>
      <c r="V6" s="55">
        <v>3474.0340000000001</v>
      </c>
      <c r="W6" s="55">
        <v>3516.915</v>
      </c>
      <c r="X6" s="55">
        <v>3549.38</v>
      </c>
      <c r="Y6" s="55">
        <v>3576.2510000000002</v>
      </c>
      <c r="Z6" s="55">
        <v>3621.221</v>
      </c>
      <c r="AA6" s="55">
        <v>3676.88</v>
      </c>
      <c r="AB6" s="55">
        <v>3727.835</v>
      </c>
      <c r="AC6" s="55">
        <v>3773.288</v>
      </c>
      <c r="AD6" s="55">
        <v>3811.7179999999998</v>
      </c>
      <c r="AE6" s="55">
        <v>3841.4360000000001</v>
      </c>
      <c r="AF6" s="55">
        <v>3871.9769999999999</v>
      </c>
      <c r="AG6" s="55">
        <v>3903.4650000000001</v>
      </c>
      <c r="AH6" s="55">
        <v>3934.049</v>
      </c>
      <c r="AI6" s="55">
        <v>3966.8829999999998</v>
      </c>
      <c r="AJ6" s="55">
        <v>4002.799</v>
      </c>
      <c r="AK6" s="55">
        <v>4039.9940000000001</v>
      </c>
      <c r="AL6" s="55">
        <v>4078.125</v>
      </c>
      <c r="AM6" s="55">
        <v>4116.6090000000004</v>
      </c>
      <c r="AN6" s="55">
        <v>4154.674</v>
      </c>
      <c r="AO6" s="55">
        <v>4192.0780000000004</v>
      </c>
      <c r="AP6" s="55">
        <v>4228.7430000000004</v>
      </c>
      <c r="AQ6" s="55">
        <v>4264.6490000000003</v>
      </c>
      <c r="AR6" s="55">
        <v>4299.7920000000004</v>
      </c>
      <c r="AS6" s="55">
        <v>4334.1710000000003</v>
      </c>
      <c r="AT6" s="55">
        <v>4367.7330000000002</v>
      </c>
      <c r="AU6" s="55">
        <v>4400.4340000000002</v>
      </c>
      <c r="AV6" s="55">
        <v>4432.5820000000003</v>
      </c>
      <c r="AW6" s="55">
        <v>4464.3519999999999</v>
      </c>
      <c r="AX6" s="55">
        <v>4495.7730000000001</v>
      </c>
      <c r="AY6" s="55">
        <v>4526.8729999999996</v>
      </c>
      <c r="AZ6" s="55">
        <v>4557.6930000000002</v>
      </c>
      <c r="BA6" s="55">
        <v>4588.2659999999996</v>
      </c>
      <c r="BB6" s="55">
        <v>4618.6210000000001</v>
      </c>
      <c r="BC6" s="55">
        <v>4648.692</v>
      </c>
      <c r="BD6" s="56">
        <v>4678.3620000000001</v>
      </c>
    </row>
    <row r="7" spans="1:56" s="8" customFormat="1">
      <c r="A7" s="1"/>
      <c r="B7" s="1" t="str">
        <f t="shared" ref="B7:B10" si="0">CONCATENATE(C7,"Pop","Stock")</f>
        <v>WAPopStock</v>
      </c>
      <c r="C7" s="53" t="s">
        <v>26</v>
      </c>
      <c r="D7" s="1" t="s">
        <v>76</v>
      </c>
      <c r="E7" s="53" t="s">
        <v>5436</v>
      </c>
      <c r="F7" s="55">
        <v>4406.3850000000002</v>
      </c>
      <c r="G7" s="55">
        <v>4464.1899999999996</v>
      </c>
      <c r="H7" s="55">
        <v>4547.0309999999999</v>
      </c>
      <c r="I7" s="55">
        <v>4652.9070000000002</v>
      </c>
      <c r="J7" s="55">
        <v>4768.7150000000001</v>
      </c>
      <c r="K7" s="55">
        <v>4915.9459999999999</v>
      </c>
      <c r="L7" s="55">
        <v>5043.0330000000004</v>
      </c>
      <c r="M7" s="55">
        <v>5174.2219999999998</v>
      </c>
      <c r="N7" s="55">
        <v>5289.3639999999996</v>
      </c>
      <c r="O7" s="55">
        <v>5388.8370000000004</v>
      </c>
      <c r="P7" s="55">
        <v>5490.92</v>
      </c>
      <c r="Q7" s="55">
        <v>5583.7539999999999</v>
      </c>
      <c r="R7" s="55">
        <v>5685.8310000000001</v>
      </c>
      <c r="S7" s="55">
        <v>5777.2370000000001</v>
      </c>
      <c r="T7" s="55">
        <v>5850.9089999999997</v>
      </c>
      <c r="U7" s="55">
        <v>5920.5039999999999</v>
      </c>
      <c r="V7" s="55">
        <v>5993.451</v>
      </c>
      <c r="W7" s="55">
        <v>6057.85</v>
      </c>
      <c r="X7" s="55">
        <v>6114.7939999999999</v>
      </c>
      <c r="Y7" s="55">
        <v>6188.66</v>
      </c>
      <c r="Z7" s="55">
        <v>6273.5249999999996</v>
      </c>
      <c r="AA7" s="55">
        <v>6380.576</v>
      </c>
      <c r="AB7" s="55">
        <v>6474.665</v>
      </c>
      <c r="AC7" s="55">
        <v>6575.5370000000003</v>
      </c>
      <c r="AD7" s="55">
        <v>6675.0910000000003</v>
      </c>
      <c r="AE7" s="55">
        <v>6752.683</v>
      </c>
      <c r="AF7" s="55">
        <v>6830.3310000000001</v>
      </c>
      <c r="AG7" s="55">
        <v>6904.9059999999999</v>
      </c>
      <c r="AH7" s="55">
        <v>6981</v>
      </c>
      <c r="AI7" s="55">
        <v>7058.0010000000002</v>
      </c>
      <c r="AJ7" s="55">
        <v>7134.8850000000002</v>
      </c>
      <c r="AK7" s="55">
        <v>7210.4989999999998</v>
      </c>
      <c r="AL7" s="55">
        <v>7285.5159999999996</v>
      </c>
      <c r="AM7" s="55">
        <v>7360.0730000000003</v>
      </c>
      <c r="AN7" s="55">
        <v>7433.7640000000001</v>
      </c>
      <c r="AO7" s="55">
        <v>7506.3230000000003</v>
      </c>
      <c r="AP7" s="55">
        <v>7577.2960000000003</v>
      </c>
      <c r="AQ7" s="55">
        <v>7646.607</v>
      </c>
      <c r="AR7" s="55">
        <v>7714.268</v>
      </c>
      <c r="AS7" s="55">
        <v>7780.4369999999999</v>
      </c>
      <c r="AT7" s="55">
        <v>7845.4889999999996</v>
      </c>
      <c r="AU7" s="55">
        <v>7909.7030000000004</v>
      </c>
      <c r="AV7" s="55">
        <v>7973.1719999999996</v>
      </c>
      <c r="AW7" s="55">
        <v>8035.9170000000004</v>
      </c>
      <c r="AX7" s="55">
        <v>8097.9880000000003</v>
      </c>
      <c r="AY7" s="55">
        <v>8159.4440000000004</v>
      </c>
      <c r="AZ7" s="55">
        <v>8220.3349999999991</v>
      </c>
      <c r="BA7" s="55">
        <v>8280.7260000000006</v>
      </c>
      <c r="BB7" s="55">
        <v>8340.6640000000007</v>
      </c>
      <c r="BC7" s="55">
        <v>8400.2720000000008</v>
      </c>
      <c r="BD7" s="56">
        <v>8459.8109999999997</v>
      </c>
    </row>
    <row r="8" spans="1:56" s="8" customFormat="1">
      <c r="A8" s="1"/>
      <c r="B8" s="1" t="str">
        <f t="shared" si="0"/>
        <v>IDPopStock</v>
      </c>
      <c r="C8" s="53" t="s">
        <v>31</v>
      </c>
      <c r="D8" s="1" t="s">
        <v>98</v>
      </c>
      <c r="E8" s="53" t="s">
        <v>5436</v>
      </c>
      <c r="F8" s="55">
        <v>993.13199999999995</v>
      </c>
      <c r="G8" s="55">
        <v>989.48</v>
      </c>
      <c r="H8" s="55">
        <v>985.447</v>
      </c>
      <c r="I8" s="55">
        <v>987.25800000000004</v>
      </c>
      <c r="J8" s="55">
        <v>997.22299999999996</v>
      </c>
      <c r="K8" s="55">
        <v>1016.634</v>
      </c>
      <c r="L8" s="55">
        <v>1045.135</v>
      </c>
      <c r="M8" s="55">
        <v>1076.6510000000001</v>
      </c>
      <c r="N8" s="55">
        <v>1113.1759999999999</v>
      </c>
      <c r="O8" s="55">
        <v>1148.825</v>
      </c>
      <c r="P8" s="55">
        <v>1180.0889999999999</v>
      </c>
      <c r="Q8" s="55">
        <v>1206.2</v>
      </c>
      <c r="R8" s="55">
        <v>1231.357</v>
      </c>
      <c r="S8" s="55">
        <v>1255.1849999999999</v>
      </c>
      <c r="T8" s="55">
        <v>1278.7760000000001</v>
      </c>
      <c r="U8" s="55">
        <v>1301.894</v>
      </c>
      <c r="V8" s="55">
        <v>1322.481</v>
      </c>
      <c r="W8" s="55">
        <v>1343.3820000000001</v>
      </c>
      <c r="X8" s="55">
        <v>1367.23</v>
      </c>
      <c r="Y8" s="55">
        <v>1396.7929999999999</v>
      </c>
      <c r="Z8" s="55">
        <v>1433.46</v>
      </c>
      <c r="AA8" s="55">
        <v>1472.8989999999999</v>
      </c>
      <c r="AB8" s="55">
        <v>1508.2539999999999</v>
      </c>
      <c r="AC8" s="55">
        <v>1536.239</v>
      </c>
      <c r="AD8" s="55">
        <v>1556.479</v>
      </c>
      <c r="AE8" s="55">
        <v>1572.4290000000001</v>
      </c>
      <c r="AF8" s="55">
        <v>1585.2860000000001</v>
      </c>
      <c r="AG8" s="55">
        <v>1597.952</v>
      </c>
      <c r="AH8" s="55">
        <v>1614.3810000000001</v>
      </c>
      <c r="AI8" s="55">
        <v>1633.1020000000001</v>
      </c>
      <c r="AJ8" s="55">
        <v>1653.616</v>
      </c>
      <c r="AK8" s="55">
        <v>1675.2660000000001</v>
      </c>
      <c r="AL8" s="55">
        <v>1698.1659999999999</v>
      </c>
      <c r="AM8" s="55">
        <v>1722.0160000000001</v>
      </c>
      <c r="AN8" s="55">
        <v>1746.183</v>
      </c>
      <c r="AO8" s="55">
        <v>1770.4179999999999</v>
      </c>
      <c r="AP8" s="55">
        <v>1794.69</v>
      </c>
      <c r="AQ8" s="55">
        <v>1818.9970000000001</v>
      </c>
      <c r="AR8" s="55">
        <v>1843.36</v>
      </c>
      <c r="AS8" s="55">
        <v>1867.77</v>
      </c>
      <c r="AT8" s="55">
        <v>1892.2149999999999</v>
      </c>
      <c r="AU8" s="55">
        <v>1916.6949999999999</v>
      </c>
      <c r="AV8" s="55">
        <v>1941.2059999999999</v>
      </c>
      <c r="AW8" s="55">
        <v>1965.741</v>
      </c>
      <c r="AX8" s="55">
        <v>1990.2360000000001</v>
      </c>
      <c r="AY8" s="55">
        <v>2014.665</v>
      </c>
      <c r="AZ8" s="55">
        <v>2039.0309999999999</v>
      </c>
      <c r="BA8" s="55">
        <v>2063.33</v>
      </c>
      <c r="BB8" s="55">
        <v>2087.5639999999999</v>
      </c>
      <c r="BC8" s="55">
        <v>2111.7449999999999</v>
      </c>
      <c r="BD8" s="56">
        <v>2135.9479999999999</v>
      </c>
    </row>
    <row r="9" spans="1:56" s="8" customFormat="1">
      <c r="A9" s="1"/>
      <c r="B9" s="1" t="str">
        <f t="shared" si="0"/>
        <v>MTPopStock</v>
      </c>
      <c r="C9" s="53" t="s">
        <v>36</v>
      </c>
      <c r="D9" s="1" t="s">
        <v>120</v>
      </c>
      <c r="E9" s="53" t="s">
        <v>5436</v>
      </c>
      <c r="F9" s="55">
        <v>820.61699999999996</v>
      </c>
      <c r="G9" s="55">
        <v>812.64099999999996</v>
      </c>
      <c r="H9" s="55">
        <v>804.69</v>
      </c>
      <c r="I9" s="55">
        <v>800.39700000000005</v>
      </c>
      <c r="J9" s="55">
        <v>799.77599999999995</v>
      </c>
      <c r="K9" s="55">
        <v>801.93899999999996</v>
      </c>
      <c r="L9" s="55">
        <v>812.08500000000004</v>
      </c>
      <c r="M9" s="55">
        <v>828.29399999999998</v>
      </c>
      <c r="N9" s="55">
        <v>846.649</v>
      </c>
      <c r="O9" s="55">
        <v>863.10900000000004</v>
      </c>
      <c r="P9" s="55">
        <v>877.40700000000004</v>
      </c>
      <c r="Q9" s="55">
        <v>886.32100000000003</v>
      </c>
      <c r="R9" s="55">
        <v>890.12</v>
      </c>
      <c r="S9" s="55">
        <v>893.221</v>
      </c>
      <c r="T9" s="55">
        <v>898.36199999999997</v>
      </c>
      <c r="U9" s="55">
        <v>903.97699999999998</v>
      </c>
      <c r="V9" s="55">
        <v>907.64300000000003</v>
      </c>
      <c r="W9" s="55">
        <v>912.86199999999997</v>
      </c>
      <c r="X9" s="55">
        <v>921.07</v>
      </c>
      <c r="Y9" s="55">
        <v>931.24400000000003</v>
      </c>
      <c r="Z9" s="55">
        <v>941.82</v>
      </c>
      <c r="AA9" s="55">
        <v>954.14599999999996</v>
      </c>
      <c r="AB9" s="55">
        <v>966.13900000000001</v>
      </c>
      <c r="AC9" s="55">
        <v>977.09500000000003</v>
      </c>
      <c r="AD9" s="55">
        <v>984.86599999999999</v>
      </c>
      <c r="AE9" s="55">
        <v>991.57600000000002</v>
      </c>
      <c r="AF9" s="55">
        <v>998.63499999999999</v>
      </c>
      <c r="AG9" s="55">
        <v>1006.807</v>
      </c>
      <c r="AH9" s="55">
        <v>1016.352</v>
      </c>
      <c r="AI9" s="55">
        <v>1025.7760000000001</v>
      </c>
      <c r="AJ9" s="55">
        <v>1034.779</v>
      </c>
      <c r="AK9" s="55">
        <v>1043.723</v>
      </c>
      <c r="AL9" s="55">
        <v>1052.69</v>
      </c>
      <c r="AM9" s="55">
        <v>1061.3920000000001</v>
      </c>
      <c r="AN9" s="55">
        <v>1069.5709999999999</v>
      </c>
      <c r="AO9" s="55">
        <v>1077.162</v>
      </c>
      <c r="AP9" s="55">
        <v>1084.1869999999999</v>
      </c>
      <c r="AQ9" s="55">
        <v>1090.6420000000001</v>
      </c>
      <c r="AR9" s="55">
        <v>1096.5219999999999</v>
      </c>
      <c r="AS9" s="55">
        <v>1101.83</v>
      </c>
      <c r="AT9" s="55">
        <v>1106.683</v>
      </c>
      <c r="AU9" s="55">
        <v>1111.384</v>
      </c>
      <c r="AV9" s="55">
        <v>1115.998</v>
      </c>
      <c r="AW9" s="55">
        <v>1120.511</v>
      </c>
      <c r="AX9" s="55">
        <v>1124.9100000000001</v>
      </c>
      <c r="AY9" s="55">
        <v>1129.1980000000001</v>
      </c>
      <c r="AZ9" s="55">
        <v>1133.386</v>
      </c>
      <c r="BA9" s="55">
        <v>1137.4849999999999</v>
      </c>
      <c r="BB9" s="55">
        <v>1141.509</v>
      </c>
      <c r="BC9" s="55">
        <v>1145.4690000000001</v>
      </c>
      <c r="BD9" s="56">
        <v>1149.357</v>
      </c>
    </row>
    <row r="10" spans="1:56">
      <c r="B10" s="1" t="str">
        <f t="shared" si="0"/>
        <v>RegionPopStock</v>
      </c>
      <c r="C10" s="68" t="s">
        <v>5414</v>
      </c>
      <c r="D10" s="63" t="s">
        <v>5453</v>
      </c>
      <c r="E10" s="64" t="s">
        <v>5436</v>
      </c>
      <c r="F10" s="65">
        <f>SUM(F6:F8)+$E$14*F9</f>
        <v>8541.5746899999995</v>
      </c>
      <c r="G10" s="65">
        <f t="shared" ref="G10:BD10" si="1">SUM(G6:G8)+$E$14*G9</f>
        <v>8602.9903699999995</v>
      </c>
      <c r="H10" s="65">
        <f t="shared" si="1"/>
        <v>8698.5763000000006</v>
      </c>
      <c r="I10" s="65">
        <f t="shared" si="1"/>
        <v>8844.3482899999999</v>
      </c>
      <c r="J10" s="65">
        <f t="shared" si="1"/>
        <v>9022.2813200000001</v>
      </c>
      <c r="K10" s="65">
        <f t="shared" si="1"/>
        <v>9258.3442299999988</v>
      </c>
      <c r="L10" s="65">
        <f t="shared" si="1"/>
        <v>9487.052450000001</v>
      </c>
      <c r="M10" s="65">
        <f t="shared" si="1"/>
        <v>9723.550580000001</v>
      </c>
      <c r="N10" s="65">
        <f t="shared" si="1"/>
        <v>9952.5249299999996</v>
      </c>
      <c r="O10" s="65">
        <f t="shared" si="1"/>
        <v>10158.827130000001</v>
      </c>
      <c r="P10" s="65">
        <f t="shared" si="1"/>
        <v>10363.223989999999</v>
      </c>
      <c r="Q10" s="65">
        <f t="shared" si="1"/>
        <v>10548.98797</v>
      </c>
      <c r="R10" s="65">
        <f t="shared" si="1"/>
        <v>10734.256399999998</v>
      </c>
      <c r="S10" s="65">
        <f t="shared" si="1"/>
        <v>10898.733969999999</v>
      </c>
      <c r="T10" s="65">
        <f t="shared" si="1"/>
        <v>11039.983339999999</v>
      </c>
      <c r="U10" s="65">
        <f t="shared" si="1"/>
        <v>11172.471890000001</v>
      </c>
      <c r="V10" s="65">
        <f t="shared" si="1"/>
        <v>11307.32251</v>
      </c>
      <c r="W10" s="65">
        <f t="shared" si="1"/>
        <v>11438.47834</v>
      </c>
      <c r="X10" s="65">
        <f t="shared" si="1"/>
        <v>11556.4139</v>
      </c>
      <c r="Y10" s="65">
        <f t="shared" si="1"/>
        <v>11692.513080000001</v>
      </c>
      <c r="Z10" s="65">
        <f t="shared" si="1"/>
        <v>11865.043399999999</v>
      </c>
      <c r="AA10" s="65">
        <f t="shared" si="1"/>
        <v>12074.218219999999</v>
      </c>
      <c r="AB10" s="65">
        <f t="shared" si="1"/>
        <v>12261.453230000001</v>
      </c>
      <c r="AC10" s="65">
        <f t="shared" si="1"/>
        <v>12442.00815</v>
      </c>
      <c r="AD10" s="65">
        <f t="shared" si="1"/>
        <v>12604.661620000001</v>
      </c>
      <c r="AE10" s="65">
        <f t="shared" si="1"/>
        <v>12731.74632</v>
      </c>
      <c r="AF10" s="65">
        <f t="shared" si="1"/>
        <v>12856.81595</v>
      </c>
      <c r="AG10" s="65">
        <f t="shared" si="1"/>
        <v>12980.202989999998</v>
      </c>
      <c r="AH10" s="65">
        <f t="shared" si="1"/>
        <v>13108.750639999998</v>
      </c>
      <c r="AI10" s="65">
        <f t="shared" si="1"/>
        <v>13242.678320000001</v>
      </c>
      <c r="AJ10" s="65">
        <f t="shared" si="1"/>
        <v>13381.124030000001</v>
      </c>
      <c r="AK10" s="65">
        <f t="shared" si="1"/>
        <v>13520.68111</v>
      </c>
      <c r="AL10" s="65">
        <f t="shared" si="1"/>
        <v>13661.840299999998</v>
      </c>
      <c r="AM10" s="65">
        <f t="shared" si="1"/>
        <v>13803.691440000001</v>
      </c>
      <c r="AN10" s="65">
        <f t="shared" si="1"/>
        <v>13944.276469999999</v>
      </c>
      <c r="AO10" s="65">
        <f t="shared" si="1"/>
        <v>14082.801340000002</v>
      </c>
      <c r="AP10" s="65">
        <f t="shared" si="1"/>
        <v>14218.715590000002</v>
      </c>
      <c r="AQ10" s="65">
        <f t="shared" si="1"/>
        <v>14351.918940000001</v>
      </c>
      <c r="AR10" s="65">
        <f t="shared" si="1"/>
        <v>14482.437540000003</v>
      </c>
      <c r="AS10" s="65">
        <f t="shared" si="1"/>
        <v>14610.4211</v>
      </c>
      <c r="AT10" s="65">
        <f t="shared" si="1"/>
        <v>14736.24631</v>
      </c>
      <c r="AU10" s="65">
        <f t="shared" si="1"/>
        <v>14860.320880000001</v>
      </c>
      <c r="AV10" s="65">
        <f t="shared" si="1"/>
        <v>14983.078860000001</v>
      </c>
      <c r="AW10" s="65">
        <f t="shared" si="1"/>
        <v>15104.70127</v>
      </c>
      <c r="AX10" s="65">
        <f t="shared" si="1"/>
        <v>15225.195700000002</v>
      </c>
      <c r="AY10" s="65">
        <f t="shared" si="1"/>
        <v>15344.62486</v>
      </c>
      <c r="AZ10" s="65">
        <f t="shared" si="1"/>
        <v>15463.089019999998</v>
      </c>
      <c r="BA10" s="65">
        <f t="shared" si="1"/>
        <v>15580.68845</v>
      </c>
      <c r="BB10" s="65">
        <f t="shared" si="1"/>
        <v>15697.50913</v>
      </c>
      <c r="BC10" s="65">
        <f t="shared" si="1"/>
        <v>15813.626329999999</v>
      </c>
      <c r="BD10" s="65">
        <f t="shared" si="1"/>
        <v>15929.254489999999</v>
      </c>
    </row>
    <row r="11" spans="1:56">
      <c r="D11" t="s">
        <v>5437</v>
      </c>
      <c r="E11" s="53" t="s">
        <v>5436</v>
      </c>
      <c r="F11" s="56">
        <v>238743</v>
      </c>
      <c r="G11" s="56">
        <v>240918</v>
      </c>
      <c r="H11" s="56">
        <v>243085</v>
      </c>
      <c r="I11" s="56">
        <v>245318</v>
      </c>
      <c r="J11" s="56">
        <v>247690</v>
      </c>
      <c r="K11" s="56">
        <v>250596</v>
      </c>
      <c r="L11" s="56">
        <v>253946</v>
      </c>
      <c r="M11" s="56">
        <v>257357.00000000003</v>
      </c>
      <c r="N11" s="56">
        <v>260688</v>
      </c>
      <c r="O11" s="56">
        <v>263853</v>
      </c>
      <c r="P11" s="56">
        <v>266980</v>
      </c>
      <c r="Q11" s="56">
        <v>270115</v>
      </c>
      <c r="R11" s="56">
        <v>273368</v>
      </c>
      <c r="S11" s="56">
        <v>276553</v>
      </c>
      <c r="T11" s="56">
        <v>279731</v>
      </c>
      <c r="U11" s="56">
        <v>282790</v>
      </c>
      <c r="V11" s="56">
        <v>285684</v>
      </c>
      <c r="W11" s="56">
        <v>288436</v>
      </c>
      <c r="X11" s="56">
        <v>291116</v>
      </c>
      <c r="Y11" s="56">
        <v>293758</v>
      </c>
      <c r="Z11" s="56">
        <v>296460</v>
      </c>
      <c r="AA11" s="56">
        <v>299282</v>
      </c>
      <c r="AB11" s="56">
        <v>302227</v>
      </c>
      <c r="AC11" s="56">
        <v>304948</v>
      </c>
      <c r="AD11" s="56">
        <v>307580</v>
      </c>
      <c r="AE11" s="56">
        <v>310064</v>
      </c>
      <c r="AF11" s="56">
        <v>312324</v>
      </c>
      <c r="AG11" s="56">
        <v>314581</v>
      </c>
      <c r="AH11" s="56">
        <v>317008</v>
      </c>
      <c r="AI11" s="56">
        <v>319464</v>
      </c>
      <c r="AJ11" s="56">
        <v>321937</v>
      </c>
      <c r="AK11" s="56">
        <v>324424</v>
      </c>
      <c r="AL11" s="56">
        <v>326925</v>
      </c>
      <c r="AM11" s="56">
        <v>329435</v>
      </c>
      <c r="AN11" s="56">
        <v>331953</v>
      </c>
      <c r="AO11" s="56">
        <v>334474</v>
      </c>
      <c r="AP11" s="56">
        <v>336993</v>
      </c>
      <c r="AQ11" s="56">
        <v>339507</v>
      </c>
      <c r="AR11" s="56">
        <v>342011</v>
      </c>
      <c r="AS11" s="56">
        <v>344503</v>
      </c>
      <c r="AT11" s="56">
        <v>346978</v>
      </c>
      <c r="AU11" s="56">
        <v>349435</v>
      </c>
      <c r="AV11" s="56">
        <v>351870</v>
      </c>
      <c r="AW11" s="56">
        <v>354280</v>
      </c>
      <c r="AX11" s="56">
        <v>356666</v>
      </c>
      <c r="AY11" s="56">
        <v>359025</v>
      </c>
      <c r="AZ11" s="56">
        <v>361341</v>
      </c>
      <c r="BA11" s="56">
        <v>363614</v>
      </c>
      <c r="BB11" s="56">
        <v>365845</v>
      </c>
      <c r="BC11" s="56">
        <v>368037</v>
      </c>
      <c r="BD11" s="56">
        <v>370192</v>
      </c>
    </row>
    <row r="13" spans="1:56">
      <c r="D13" t="s">
        <v>5451</v>
      </c>
    </row>
    <row r="14" spans="1:56">
      <c r="D14">
        <v>2015</v>
      </c>
      <c r="E14" s="60">
        <v>0.56999999999999995</v>
      </c>
    </row>
    <row r="15" spans="1:56">
      <c r="D15">
        <v>2035</v>
      </c>
      <c r="E15" s="60">
        <v>0.6</v>
      </c>
    </row>
    <row r="18" spans="1:56" s="8" customFormat="1">
      <c r="A18" s="1"/>
      <c r="B18" s="1"/>
      <c r="D18" s="53" t="s">
        <v>5452</v>
      </c>
      <c r="E18" s="53" t="s">
        <v>5436</v>
      </c>
      <c r="F18" s="57">
        <v>8894.44</v>
      </c>
      <c r="G18" s="57">
        <v>8952.4259999999995</v>
      </c>
      <c r="H18" s="57">
        <v>9044.5930000000008</v>
      </c>
      <c r="I18" s="57">
        <v>9188.5190000000002</v>
      </c>
      <c r="J18" s="57">
        <v>9366.1849999999995</v>
      </c>
      <c r="K18" s="57">
        <v>9603.1779999999999</v>
      </c>
      <c r="L18" s="57">
        <v>9836.2489999999998</v>
      </c>
      <c r="M18" s="57">
        <v>10079.717000000001</v>
      </c>
      <c r="N18" s="57">
        <v>10316.583999999999</v>
      </c>
      <c r="O18" s="57">
        <v>10529.964000000002</v>
      </c>
      <c r="P18" s="57">
        <v>10740.508999999998</v>
      </c>
      <c r="Q18" s="57">
        <v>10930.106</v>
      </c>
      <c r="R18" s="57">
        <v>11117.008</v>
      </c>
      <c r="S18" s="57">
        <v>11282.819</v>
      </c>
      <c r="T18" s="57">
        <v>11426.278999999999</v>
      </c>
      <c r="U18" s="57">
        <v>11561.182000000001</v>
      </c>
      <c r="V18" s="57">
        <v>11697.609</v>
      </c>
      <c r="W18" s="57">
        <v>11831.008999999998</v>
      </c>
      <c r="X18" s="57">
        <v>11952.473999999998</v>
      </c>
      <c r="Y18" s="57">
        <v>12092.948</v>
      </c>
      <c r="Z18" s="57">
        <v>12270.025999999998</v>
      </c>
      <c r="AA18" s="57">
        <v>12484.501</v>
      </c>
      <c r="AB18" s="57">
        <v>12676.893</v>
      </c>
      <c r="AC18" s="57">
        <v>12862.159</v>
      </c>
      <c r="AD18" s="57">
        <v>13028.154</v>
      </c>
      <c r="AE18" s="57">
        <v>13158.124</v>
      </c>
      <c r="AF18" s="57">
        <v>13286.229000000001</v>
      </c>
      <c r="AG18" s="57">
        <v>13413.13</v>
      </c>
      <c r="AH18" s="57">
        <v>13545.781999999999</v>
      </c>
      <c r="AI18" s="57">
        <v>13683.762000000001</v>
      </c>
      <c r="AJ18" s="57">
        <v>13826.079000000002</v>
      </c>
      <c r="AK18" s="57">
        <v>13969.482</v>
      </c>
      <c r="AL18" s="57">
        <v>14114.496999999999</v>
      </c>
      <c r="AM18" s="57">
        <v>14260.09</v>
      </c>
      <c r="AN18" s="57">
        <v>14404.191999999999</v>
      </c>
      <c r="AO18" s="57">
        <v>14545.981000000002</v>
      </c>
      <c r="AP18" s="57">
        <v>14684.916000000001</v>
      </c>
      <c r="AQ18" s="57">
        <v>14820.895</v>
      </c>
      <c r="AR18" s="57">
        <v>14953.942000000003</v>
      </c>
      <c r="AS18" s="57">
        <v>15084.208000000001</v>
      </c>
      <c r="AT18" s="57">
        <v>15212.119999999999</v>
      </c>
      <c r="AU18" s="57">
        <v>15338.216</v>
      </c>
      <c r="AV18" s="57">
        <v>15462.958000000001</v>
      </c>
      <c r="AW18" s="57">
        <v>15586.521000000001</v>
      </c>
      <c r="AX18" s="57">
        <v>15708.907000000001</v>
      </c>
      <c r="AY18" s="57">
        <v>15830.18</v>
      </c>
      <c r="AZ18" s="57">
        <v>15950.444999999998</v>
      </c>
      <c r="BA18" s="57">
        <v>16069.807000000001</v>
      </c>
      <c r="BB18" s="57">
        <v>16188.358</v>
      </c>
      <c r="BC18" s="57">
        <v>16306.178</v>
      </c>
      <c r="BD18" s="57">
        <v>16423.477999999999</v>
      </c>
    </row>
  </sheetData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>
    <tabColor theme="4" tint="-0.249977111117893"/>
  </sheetPr>
  <dimension ref="B3:BD14"/>
  <sheetViews>
    <sheetView workbookViewId="0">
      <selection activeCell="B5" sqref="B5:C10"/>
    </sheetView>
  </sheetViews>
  <sheetFormatPr defaultRowHeight="12.75"/>
  <cols>
    <col min="4" max="4" width="31" customWidth="1"/>
    <col min="5" max="5" width="21.85546875" customWidth="1"/>
    <col min="6" max="34" width="11.28515625" bestFit="1" customWidth="1"/>
    <col min="35" max="56" width="11.42578125" bestFit="1" customWidth="1"/>
  </cols>
  <sheetData>
    <row r="3" spans="2:56" s="1" customFormat="1">
      <c r="AZ3" s="8"/>
      <c r="BA3" s="8"/>
      <c r="BB3" s="8"/>
      <c r="BC3" s="8"/>
      <c r="BD3" s="8"/>
    </row>
    <row r="4" spans="2:56">
      <c r="D4" s="4" t="s">
        <v>5435</v>
      </c>
      <c r="E4" s="53" t="s">
        <v>5408</v>
      </c>
      <c r="F4" t="s">
        <v>5439</v>
      </c>
    </row>
    <row r="5" spans="2:56">
      <c r="B5" s="312" t="s">
        <v>5653</v>
      </c>
      <c r="F5" s="1">
        <v>1985</v>
      </c>
      <c r="G5" s="1">
        <v>1986</v>
      </c>
      <c r="H5" s="1">
        <v>1987</v>
      </c>
      <c r="I5" s="1">
        <v>1988</v>
      </c>
      <c r="J5" s="1">
        <v>1989</v>
      </c>
      <c r="K5" s="1">
        <v>1990</v>
      </c>
      <c r="L5" s="1">
        <v>1991</v>
      </c>
      <c r="M5" s="1">
        <v>1992</v>
      </c>
      <c r="N5" s="1">
        <v>1993</v>
      </c>
      <c r="O5" s="1">
        <v>1994</v>
      </c>
      <c r="P5" s="1">
        <v>1995</v>
      </c>
      <c r="Q5" s="1">
        <v>1996</v>
      </c>
      <c r="R5" s="1">
        <v>1997</v>
      </c>
      <c r="S5" s="1">
        <v>1998</v>
      </c>
      <c r="T5" s="1">
        <v>1999</v>
      </c>
      <c r="U5" s="1">
        <v>2000</v>
      </c>
      <c r="V5" s="1">
        <v>2001</v>
      </c>
      <c r="W5" s="1">
        <v>2002</v>
      </c>
      <c r="X5" s="1">
        <v>2003</v>
      </c>
      <c r="Y5" s="1">
        <v>2004</v>
      </c>
      <c r="Z5" s="1">
        <v>2005</v>
      </c>
      <c r="AA5" s="1">
        <v>2006</v>
      </c>
      <c r="AB5" s="1">
        <v>2007</v>
      </c>
      <c r="AC5" s="1">
        <v>2008</v>
      </c>
      <c r="AD5" s="1">
        <v>2009</v>
      </c>
      <c r="AE5" s="1">
        <v>2010</v>
      </c>
      <c r="AF5" s="1">
        <v>2011</v>
      </c>
      <c r="AG5" s="1">
        <v>2012</v>
      </c>
      <c r="AH5" s="1">
        <v>2013</v>
      </c>
      <c r="AI5" s="1">
        <v>2014</v>
      </c>
      <c r="AJ5" s="1">
        <v>2015</v>
      </c>
      <c r="AK5" s="1">
        <v>2016</v>
      </c>
      <c r="AL5" s="1">
        <v>2017</v>
      </c>
      <c r="AM5" s="1">
        <v>2018</v>
      </c>
      <c r="AN5" s="1">
        <v>2019</v>
      </c>
      <c r="AO5" s="1">
        <v>2020</v>
      </c>
      <c r="AP5" s="1">
        <v>2021</v>
      </c>
      <c r="AQ5" s="1">
        <v>2022</v>
      </c>
      <c r="AR5" s="1">
        <v>2023</v>
      </c>
      <c r="AS5" s="1">
        <v>2024</v>
      </c>
      <c r="AT5" s="1">
        <v>2025</v>
      </c>
      <c r="AU5" s="1">
        <v>2026</v>
      </c>
      <c r="AV5" s="1">
        <v>2027</v>
      </c>
      <c r="AW5" s="1">
        <v>2028</v>
      </c>
      <c r="AX5" s="1">
        <v>2029</v>
      </c>
      <c r="AY5" s="1">
        <v>2030</v>
      </c>
      <c r="AZ5" s="1">
        <v>2031</v>
      </c>
      <c r="BA5" s="1">
        <v>2032</v>
      </c>
      <c r="BB5" s="1">
        <v>2033</v>
      </c>
      <c r="BC5" s="1">
        <v>2034</v>
      </c>
      <c r="BD5" s="1">
        <v>2035</v>
      </c>
    </row>
    <row r="6" spans="2:56">
      <c r="B6" s="1" t="str">
        <f>CONCATENATE(C6,"Pop","Stock")</f>
        <v>OrPopStock</v>
      </c>
      <c r="C6" s="53" t="s">
        <v>5459</v>
      </c>
      <c r="D6" s="1" t="s">
        <v>142</v>
      </c>
      <c r="E6" s="53" t="s">
        <v>5440</v>
      </c>
      <c r="F6" s="55">
        <v>2674.306</v>
      </c>
      <c r="G6" s="55">
        <v>2686.1149999999998</v>
      </c>
      <c r="H6" s="55">
        <v>2707.4250000000002</v>
      </c>
      <c r="I6" s="55">
        <v>2747.9569999999999</v>
      </c>
      <c r="J6" s="55">
        <v>2800.471</v>
      </c>
      <c r="K6" s="55">
        <v>2868.6590000000001</v>
      </c>
      <c r="L6" s="55">
        <v>2935.9960000000001</v>
      </c>
      <c r="M6" s="55">
        <v>3000.55</v>
      </c>
      <c r="N6" s="55">
        <v>3067.395</v>
      </c>
      <c r="O6" s="55">
        <v>3129.1930000000002</v>
      </c>
      <c r="P6" s="55">
        <v>3192.0929999999998</v>
      </c>
      <c r="Q6" s="55">
        <v>3253.8310000000001</v>
      </c>
      <c r="R6" s="55">
        <v>3309.7</v>
      </c>
      <c r="S6" s="55">
        <v>3357.1759999999999</v>
      </c>
      <c r="T6" s="55">
        <v>3398.232</v>
      </c>
      <c r="U6" s="55">
        <v>3434.8069999999998</v>
      </c>
      <c r="V6" s="55">
        <v>3474.0340000000001</v>
      </c>
      <c r="W6" s="55">
        <v>3516.915</v>
      </c>
      <c r="X6" s="55">
        <v>3549.38</v>
      </c>
      <c r="Y6" s="55">
        <v>3576.2510000000002</v>
      </c>
      <c r="Z6" s="55">
        <v>3621.221</v>
      </c>
      <c r="AA6" s="55">
        <v>3676.88</v>
      </c>
      <c r="AB6" s="55">
        <v>3727.835</v>
      </c>
      <c r="AC6" s="55">
        <v>3773.288</v>
      </c>
      <c r="AD6" s="55">
        <v>3811.7179999999998</v>
      </c>
      <c r="AE6" s="55">
        <v>3841.4360000000001</v>
      </c>
      <c r="AF6" s="55">
        <v>3871.9769999999999</v>
      </c>
      <c r="AG6" s="55">
        <v>3903.4650000000001</v>
      </c>
      <c r="AH6" s="55">
        <v>3934.049</v>
      </c>
      <c r="AI6" s="55">
        <v>3966.8829999999998</v>
      </c>
      <c r="AJ6" s="56">
        <v>3999.6476418156699</v>
      </c>
      <c r="AK6" s="56">
        <v>4034.1101011345086</v>
      </c>
      <c r="AL6" s="56">
        <v>4068.8693047504985</v>
      </c>
      <c r="AM6" s="56">
        <v>4103.3305423064039</v>
      </c>
      <c r="AN6" s="56">
        <v>4136.7105728291344</v>
      </c>
      <c r="AO6" s="56">
        <v>4168.7568798213069</v>
      </c>
      <c r="AP6" s="56">
        <v>4199.3826999608827</v>
      </c>
      <c r="AQ6" s="56">
        <v>4228.5622841986951</v>
      </c>
      <c r="AR6" s="56">
        <v>4256.2859502681849</v>
      </c>
      <c r="AS6" s="56">
        <v>4282.5479298390364</v>
      </c>
      <c r="AT6" s="56">
        <v>4307.29341767797</v>
      </c>
      <c r="AU6" s="56">
        <v>4330.4773521837596</v>
      </c>
      <c r="AV6" s="56">
        <v>4352.4029581096984</v>
      </c>
      <c r="AW6" s="56">
        <v>4373.2376363184267</v>
      </c>
      <c r="AX6" s="56">
        <v>4393.0230514760615</v>
      </c>
      <c r="AY6" s="56">
        <v>4411.7348684627623</v>
      </c>
      <c r="AZ6" s="56">
        <v>4429.8604950451072</v>
      </c>
      <c r="BA6" s="56">
        <v>4447.7147490306934</v>
      </c>
      <c r="BB6" s="56">
        <v>4465.2717440060869</v>
      </c>
      <c r="BC6" s="56">
        <v>4482.4783566982296</v>
      </c>
      <c r="BD6" s="56">
        <v>4499.2160874597957</v>
      </c>
    </row>
    <row r="7" spans="2:56">
      <c r="B7" s="1" t="str">
        <f t="shared" ref="B7:B10" si="0">CONCATENATE(C7,"Pop","Stock")</f>
        <v>WAPopStock</v>
      </c>
      <c r="C7" s="53" t="s">
        <v>26</v>
      </c>
      <c r="D7" s="1" t="s">
        <v>76</v>
      </c>
      <c r="E7" s="53" t="s">
        <v>5440</v>
      </c>
      <c r="F7" s="55">
        <v>4406.3850000000002</v>
      </c>
      <c r="G7" s="55">
        <v>4464.1899999999996</v>
      </c>
      <c r="H7" s="55">
        <v>4547.0309999999999</v>
      </c>
      <c r="I7" s="55">
        <v>4652.9070000000002</v>
      </c>
      <c r="J7" s="55">
        <v>4768.7150000000001</v>
      </c>
      <c r="K7" s="55">
        <v>4915.9459999999999</v>
      </c>
      <c r="L7" s="55">
        <v>5043.0330000000004</v>
      </c>
      <c r="M7" s="55">
        <v>5174.2219999999998</v>
      </c>
      <c r="N7" s="55">
        <v>5289.3639999999996</v>
      </c>
      <c r="O7" s="55">
        <v>5388.8370000000004</v>
      </c>
      <c r="P7" s="55">
        <v>5490.92</v>
      </c>
      <c r="Q7" s="55">
        <v>5583.7539999999999</v>
      </c>
      <c r="R7" s="55">
        <v>5685.8310000000001</v>
      </c>
      <c r="S7" s="55">
        <v>5777.2370000000001</v>
      </c>
      <c r="T7" s="55">
        <v>5850.9089999999997</v>
      </c>
      <c r="U7" s="55">
        <v>5920.5039999999999</v>
      </c>
      <c r="V7" s="55">
        <v>5993.451</v>
      </c>
      <c r="W7" s="55">
        <v>6057.85</v>
      </c>
      <c r="X7" s="55">
        <v>6114.7939999999999</v>
      </c>
      <c r="Y7" s="55">
        <v>6188.66</v>
      </c>
      <c r="Z7" s="55">
        <v>6273.5249999999996</v>
      </c>
      <c r="AA7" s="55">
        <v>6380.576</v>
      </c>
      <c r="AB7" s="55">
        <v>6474.665</v>
      </c>
      <c r="AC7" s="55">
        <v>6575.5370000000003</v>
      </c>
      <c r="AD7" s="55">
        <v>6675.0910000000003</v>
      </c>
      <c r="AE7" s="55">
        <v>6752.683</v>
      </c>
      <c r="AF7" s="55">
        <v>6830.3310000000001</v>
      </c>
      <c r="AG7" s="55">
        <v>6904.9059999999999</v>
      </c>
      <c r="AH7" s="55">
        <v>6981</v>
      </c>
      <c r="AI7" s="55">
        <v>7058.0010000000002</v>
      </c>
      <c r="AJ7" s="56">
        <v>7129.2677860856857</v>
      </c>
      <c r="AK7" s="56">
        <v>7199.9975371548253</v>
      </c>
      <c r="AL7" s="56">
        <v>7268.9808237041852</v>
      </c>
      <c r="AM7" s="56">
        <v>7336.3324849420287</v>
      </c>
      <c r="AN7" s="56">
        <v>7401.6228793682958</v>
      </c>
      <c r="AO7" s="56">
        <v>7464.5642682247108</v>
      </c>
      <c r="AP7" s="56">
        <v>7524.686587688775</v>
      </c>
      <c r="AQ7" s="56">
        <v>7581.9027456397307</v>
      </c>
      <c r="AR7" s="56">
        <v>7636.2136831278003</v>
      </c>
      <c r="AS7" s="56">
        <v>7687.7664419777248</v>
      </c>
      <c r="AT7" s="56">
        <v>7736.9251115315237</v>
      </c>
      <c r="AU7" s="56">
        <v>7783.9571514991349</v>
      </c>
      <c r="AV7" s="56">
        <v>7828.9487703368868</v>
      </c>
      <c r="AW7" s="56">
        <v>7871.9094432363454</v>
      </c>
      <c r="AX7" s="56">
        <v>7912.910183538298</v>
      </c>
      <c r="AY7" s="56">
        <v>7951.9137387042392</v>
      </c>
      <c r="AZ7" s="56">
        <v>7989.7740529115526</v>
      </c>
      <c r="BA7" s="56">
        <v>8027.0645082220481</v>
      </c>
      <c r="BB7" s="56">
        <v>8063.7340204898355</v>
      </c>
      <c r="BC7" s="56">
        <v>8099.9208875051636</v>
      </c>
      <c r="BD7" s="56">
        <v>8135.8641652931819</v>
      </c>
    </row>
    <row r="8" spans="2:56">
      <c r="B8" s="1" t="str">
        <f t="shared" si="0"/>
        <v>IDPopStock</v>
      </c>
      <c r="C8" s="53" t="s">
        <v>31</v>
      </c>
      <c r="D8" s="1" t="s">
        <v>98</v>
      </c>
      <c r="E8" s="53" t="s">
        <v>5440</v>
      </c>
      <c r="F8" s="55">
        <v>993.13199999999995</v>
      </c>
      <c r="G8" s="55">
        <v>989.48</v>
      </c>
      <c r="H8" s="55">
        <v>985.447</v>
      </c>
      <c r="I8" s="55">
        <v>987.25800000000004</v>
      </c>
      <c r="J8" s="55">
        <v>997.22299999999996</v>
      </c>
      <c r="K8" s="55">
        <v>1016.634</v>
      </c>
      <c r="L8" s="55">
        <v>1045.135</v>
      </c>
      <c r="M8" s="55">
        <v>1076.6510000000001</v>
      </c>
      <c r="N8" s="55">
        <v>1113.1759999999999</v>
      </c>
      <c r="O8" s="55">
        <v>1148.825</v>
      </c>
      <c r="P8" s="55">
        <v>1180.0889999999999</v>
      </c>
      <c r="Q8" s="55">
        <v>1206.2</v>
      </c>
      <c r="R8" s="55">
        <v>1231.357</v>
      </c>
      <c r="S8" s="55">
        <v>1255.1849999999999</v>
      </c>
      <c r="T8" s="55">
        <v>1278.7760000000001</v>
      </c>
      <c r="U8" s="55">
        <v>1301.894</v>
      </c>
      <c r="V8" s="55">
        <v>1322.481</v>
      </c>
      <c r="W8" s="55">
        <v>1343.3820000000001</v>
      </c>
      <c r="X8" s="55">
        <v>1367.23</v>
      </c>
      <c r="Y8" s="55">
        <v>1396.7929999999999</v>
      </c>
      <c r="Z8" s="55">
        <v>1433.46</v>
      </c>
      <c r="AA8" s="55">
        <v>1472.8989999999999</v>
      </c>
      <c r="AB8" s="55">
        <v>1508.2539999999999</v>
      </c>
      <c r="AC8" s="55">
        <v>1536.239</v>
      </c>
      <c r="AD8" s="55">
        <v>1556.479</v>
      </c>
      <c r="AE8" s="55">
        <v>1572.4290000000001</v>
      </c>
      <c r="AF8" s="55">
        <v>1585.2860000000001</v>
      </c>
      <c r="AG8" s="55">
        <v>1597.952</v>
      </c>
      <c r="AH8" s="55">
        <v>1614.3810000000001</v>
      </c>
      <c r="AI8" s="55">
        <v>1633.1020000000001</v>
      </c>
      <c r="AJ8" s="56">
        <v>1652.3141269068622</v>
      </c>
      <c r="AK8" s="56">
        <v>1672.8261211989927</v>
      </c>
      <c r="AL8" s="56">
        <v>1694.3118496296545</v>
      </c>
      <c r="AM8" s="56">
        <v>1716.4614971060657</v>
      </c>
      <c r="AN8" s="56">
        <v>1738.6330860603011</v>
      </c>
      <c r="AO8" s="56">
        <v>1760.568915382652</v>
      </c>
      <c r="AP8" s="56">
        <v>1782.2294090212613</v>
      </c>
      <c r="AQ8" s="56">
        <v>1803.6049647393195</v>
      </c>
      <c r="AR8" s="56">
        <v>1824.7085601550868</v>
      </c>
      <c r="AS8" s="56">
        <v>1845.5235261634707</v>
      </c>
      <c r="AT8" s="56">
        <v>1866.0310083815837</v>
      </c>
      <c r="AU8" s="56">
        <v>1886.2240153002751</v>
      </c>
      <c r="AV8" s="56">
        <v>1906.0923716019906</v>
      </c>
      <c r="AW8" s="56">
        <v>1925.6215738486169</v>
      </c>
      <c r="AX8" s="56">
        <v>1944.7495738502612</v>
      </c>
      <c r="AY8" s="56">
        <v>1963.423278888436</v>
      </c>
      <c r="AZ8" s="56">
        <v>1981.8410048839005</v>
      </c>
      <c r="BA8" s="56">
        <v>2000.124507410316</v>
      </c>
      <c r="BB8" s="56">
        <v>2018.2518857910882</v>
      </c>
      <c r="BC8" s="56">
        <v>2036.2397115932185</v>
      </c>
      <c r="BD8" s="56">
        <v>2054.1573318989799</v>
      </c>
    </row>
    <row r="9" spans="2:56">
      <c r="B9" s="1" t="str">
        <f t="shared" si="0"/>
        <v>MTPopStock</v>
      </c>
      <c r="C9" s="53" t="s">
        <v>36</v>
      </c>
      <c r="D9" s="1" t="s">
        <v>120</v>
      </c>
      <c r="E9" s="53" t="s">
        <v>5440</v>
      </c>
      <c r="F9" s="55">
        <v>820.61699999999996</v>
      </c>
      <c r="G9" s="55">
        <v>812.64099999999996</v>
      </c>
      <c r="H9" s="55">
        <v>804.69</v>
      </c>
      <c r="I9" s="55">
        <v>800.39700000000005</v>
      </c>
      <c r="J9" s="55">
        <v>799.77599999999995</v>
      </c>
      <c r="K9" s="55">
        <v>801.93899999999996</v>
      </c>
      <c r="L9" s="55">
        <v>812.08500000000004</v>
      </c>
      <c r="M9" s="55">
        <v>828.29399999999998</v>
      </c>
      <c r="N9" s="55">
        <v>846.649</v>
      </c>
      <c r="O9" s="55">
        <v>863.10900000000004</v>
      </c>
      <c r="P9" s="55">
        <v>877.40700000000004</v>
      </c>
      <c r="Q9" s="55">
        <v>886.32100000000003</v>
      </c>
      <c r="R9" s="55">
        <v>890.12</v>
      </c>
      <c r="S9" s="55">
        <v>893.221</v>
      </c>
      <c r="T9" s="55">
        <v>898.36199999999997</v>
      </c>
      <c r="U9" s="55">
        <v>903.97699999999998</v>
      </c>
      <c r="V9" s="55">
        <v>907.64300000000003</v>
      </c>
      <c r="W9" s="55">
        <v>912.86199999999997</v>
      </c>
      <c r="X9" s="55">
        <v>921.07</v>
      </c>
      <c r="Y9" s="55">
        <v>931.24400000000003</v>
      </c>
      <c r="Z9" s="55">
        <v>941.82</v>
      </c>
      <c r="AA9" s="55">
        <v>954.14599999999996</v>
      </c>
      <c r="AB9" s="55">
        <v>966.13900000000001</v>
      </c>
      <c r="AC9" s="55">
        <v>977.09500000000003</v>
      </c>
      <c r="AD9" s="55">
        <v>984.86599999999999</v>
      </c>
      <c r="AE9" s="55">
        <v>991.57600000000002</v>
      </c>
      <c r="AF9" s="55">
        <v>998.63499999999999</v>
      </c>
      <c r="AG9" s="55">
        <v>1006.807</v>
      </c>
      <c r="AH9" s="55">
        <v>1016.352</v>
      </c>
      <c r="AI9" s="55">
        <v>1025.7760000000001</v>
      </c>
      <c r="AJ9" s="56">
        <v>1033.9643302475035</v>
      </c>
      <c r="AK9" s="56">
        <v>1042.2029084910553</v>
      </c>
      <c r="AL9" s="56">
        <v>1050.3008192288864</v>
      </c>
      <c r="AM9" s="56">
        <v>1057.9683936365291</v>
      </c>
      <c r="AN9" s="56">
        <v>1064.9465310855749</v>
      </c>
      <c r="AO9" s="56">
        <v>1071.1695961244227</v>
      </c>
      <c r="AP9" s="56">
        <v>1076.6594544342108</v>
      </c>
      <c r="AQ9" s="56">
        <v>1081.4131776760605</v>
      </c>
      <c r="AR9" s="56">
        <v>1085.4271980505034</v>
      </c>
      <c r="AS9" s="56">
        <v>1088.7064182595805</v>
      </c>
      <c r="AT9" s="56">
        <v>1091.3690011170804</v>
      </c>
      <c r="AU9" s="56">
        <v>1093.715583867272</v>
      </c>
      <c r="AV9" s="56">
        <v>1095.8111990809211</v>
      </c>
      <c r="AW9" s="56">
        <v>1097.6421386818954</v>
      </c>
      <c r="AX9" s="56">
        <v>1099.2004180006277</v>
      </c>
      <c r="AY9" s="56">
        <v>1100.4775680692642</v>
      </c>
      <c r="AZ9" s="56">
        <v>1101.597204339387</v>
      </c>
      <c r="BA9" s="56">
        <v>1102.6406950471439</v>
      </c>
      <c r="BB9" s="56">
        <v>1103.6081729218838</v>
      </c>
      <c r="BC9" s="56">
        <v>1104.5128394758708</v>
      </c>
      <c r="BD9" s="56">
        <v>1105.345312020431</v>
      </c>
    </row>
    <row r="10" spans="2:56">
      <c r="B10" s="1" t="str">
        <f t="shared" si="0"/>
        <v>RegionPopStock</v>
      </c>
      <c r="C10" s="68" t="s">
        <v>5414</v>
      </c>
      <c r="D10" s="63" t="s">
        <v>5453</v>
      </c>
      <c r="E10" s="53" t="s">
        <v>5440</v>
      </c>
      <c r="F10" s="65">
        <f>SUM(F6:F8)+$E$13*F9</f>
        <v>8541.5746899999995</v>
      </c>
      <c r="G10" s="65">
        <f t="shared" ref="G10:BD10" si="1">SUM(G6:G8)+$E$13*G9</f>
        <v>8602.9903699999995</v>
      </c>
      <c r="H10" s="65">
        <f t="shared" si="1"/>
        <v>8698.5763000000006</v>
      </c>
      <c r="I10" s="65">
        <f t="shared" si="1"/>
        <v>8844.3482899999999</v>
      </c>
      <c r="J10" s="65">
        <f t="shared" si="1"/>
        <v>9022.2813200000001</v>
      </c>
      <c r="K10" s="65">
        <f t="shared" si="1"/>
        <v>9258.3442299999988</v>
      </c>
      <c r="L10" s="65">
        <f t="shared" si="1"/>
        <v>9487.052450000001</v>
      </c>
      <c r="M10" s="65">
        <f t="shared" si="1"/>
        <v>9723.550580000001</v>
      </c>
      <c r="N10" s="65">
        <f t="shared" si="1"/>
        <v>9952.5249299999996</v>
      </c>
      <c r="O10" s="65">
        <f t="shared" si="1"/>
        <v>10158.827130000001</v>
      </c>
      <c r="P10" s="65">
        <f t="shared" si="1"/>
        <v>10363.223989999999</v>
      </c>
      <c r="Q10" s="65">
        <f t="shared" si="1"/>
        <v>10548.98797</v>
      </c>
      <c r="R10" s="65">
        <f t="shared" si="1"/>
        <v>10734.256399999998</v>
      </c>
      <c r="S10" s="65">
        <f t="shared" si="1"/>
        <v>10898.733969999999</v>
      </c>
      <c r="T10" s="65">
        <f t="shared" si="1"/>
        <v>11039.983339999999</v>
      </c>
      <c r="U10" s="65">
        <f t="shared" si="1"/>
        <v>11172.471890000001</v>
      </c>
      <c r="V10" s="65">
        <f t="shared" si="1"/>
        <v>11307.32251</v>
      </c>
      <c r="W10" s="65">
        <f t="shared" si="1"/>
        <v>11438.47834</v>
      </c>
      <c r="X10" s="65">
        <f t="shared" si="1"/>
        <v>11556.4139</v>
      </c>
      <c r="Y10" s="65">
        <f t="shared" si="1"/>
        <v>11692.513080000001</v>
      </c>
      <c r="Z10" s="65">
        <f t="shared" si="1"/>
        <v>11865.043399999999</v>
      </c>
      <c r="AA10" s="65">
        <f t="shared" si="1"/>
        <v>12074.218219999999</v>
      </c>
      <c r="AB10" s="65">
        <f t="shared" si="1"/>
        <v>12261.453230000001</v>
      </c>
      <c r="AC10" s="65">
        <f t="shared" si="1"/>
        <v>12442.00815</v>
      </c>
      <c r="AD10" s="65">
        <f t="shared" si="1"/>
        <v>12604.661620000001</v>
      </c>
      <c r="AE10" s="65">
        <f t="shared" si="1"/>
        <v>12731.74632</v>
      </c>
      <c r="AF10" s="65">
        <f t="shared" si="1"/>
        <v>12856.81595</v>
      </c>
      <c r="AG10" s="65">
        <f t="shared" si="1"/>
        <v>12980.202989999998</v>
      </c>
      <c r="AH10" s="65">
        <f t="shared" si="1"/>
        <v>13108.750639999998</v>
      </c>
      <c r="AI10" s="65">
        <f t="shared" si="1"/>
        <v>13242.678320000001</v>
      </c>
      <c r="AJ10" s="65">
        <f t="shared" si="1"/>
        <v>13370.589223049295</v>
      </c>
      <c r="AK10" s="65">
        <f t="shared" si="1"/>
        <v>13500.989417328226</v>
      </c>
      <c r="AL10" s="65">
        <f t="shared" si="1"/>
        <v>13630.833445044802</v>
      </c>
      <c r="AM10" s="65">
        <f t="shared" si="1"/>
        <v>13759.16650872732</v>
      </c>
      <c r="AN10" s="65">
        <f t="shared" si="1"/>
        <v>13883.986060976509</v>
      </c>
      <c r="AO10" s="65">
        <f t="shared" si="1"/>
        <v>14004.456733219589</v>
      </c>
      <c r="AP10" s="65">
        <f t="shared" si="1"/>
        <v>14119.99458569842</v>
      </c>
      <c r="AQ10" s="65">
        <f t="shared" si="1"/>
        <v>14230.475505853099</v>
      </c>
      <c r="AR10" s="65">
        <f t="shared" si="1"/>
        <v>14335.90169643986</v>
      </c>
      <c r="AS10" s="65">
        <f t="shared" si="1"/>
        <v>14436.400556388193</v>
      </c>
      <c r="AT10" s="65">
        <f t="shared" si="1"/>
        <v>14532.329868227815</v>
      </c>
      <c r="AU10" s="65">
        <f t="shared" si="1"/>
        <v>14624.076401787515</v>
      </c>
      <c r="AV10" s="65">
        <f t="shared" si="1"/>
        <v>14712.056483524701</v>
      </c>
      <c r="AW10" s="65">
        <f t="shared" si="1"/>
        <v>14796.424672452069</v>
      </c>
      <c r="AX10" s="65">
        <f t="shared" si="1"/>
        <v>14877.227047124979</v>
      </c>
      <c r="AY10" s="65">
        <f t="shared" si="1"/>
        <v>14954.344099854918</v>
      </c>
      <c r="AZ10" s="65">
        <f t="shared" si="1"/>
        <v>15029.38595931401</v>
      </c>
      <c r="BA10" s="65">
        <f t="shared" si="1"/>
        <v>15103.408960839928</v>
      </c>
      <c r="BB10" s="65">
        <f t="shared" si="1"/>
        <v>15176.314308852485</v>
      </c>
      <c r="BC10" s="65">
        <f t="shared" si="1"/>
        <v>15248.211274297857</v>
      </c>
      <c r="BD10" s="65">
        <f t="shared" si="1"/>
        <v>15319.284412503603</v>
      </c>
    </row>
    <row r="11" spans="2:56">
      <c r="D11" t="s">
        <v>5437</v>
      </c>
      <c r="E11" s="53" t="s">
        <v>5440</v>
      </c>
      <c r="F11" s="56">
        <v>238743</v>
      </c>
      <c r="G11" s="56">
        <v>240918</v>
      </c>
      <c r="H11" s="56">
        <v>243085</v>
      </c>
      <c r="I11" s="56">
        <v>245318</v>
      </c>
      <c r="J11" s="56">
        <v>247690</v>
      </c>
      <c r="K11" s="56">
        <v>250596</v>
      </c>
      <c r="L11" s="56">
        <v>253946</v>
      </c>
      <c r="M11" s="56">
        <v>257357.00000000003</v>
      </c>
      <c r="N11" s="56">
        <v>260688</v>
      </c>
      <c r="O11" s="56">
        <v>263853</v>
      </c>
      <c r="P11" s="56">
        <v>266980</v>
      </c>
      <c r="Q11" s="56">
        <v>270115</v>
      </c>
      <c r="R11" s="56">
        <v>273368</v>
      </c>
      <c r="S11" s="56">
        <v>276553</v>
      </c>
      <c r="T11" s="56">
        <v>279731</v>
      </c>
      <c r="U11" s="56">
        <v>282790</v>
      </c>
      <c r="V11" s="56">
        <v>285684</v>
      </c>
      <c r="W11" s="56">
        <v>288436</v>
      </c>
      <c r="X11" s="56">
        <v>291116</v>
      </c>
      <c r="Y11" s="56">
        <v>293758</v>
      </c>
      <c r="Z11" s="56">
        <v>296460</v>
      </c>
      <c r="AA11" s="56">
        <v>299282</v>
      </c>
      <c r="AB11" s="56">
        <v>302227</v>
      </c>
      <c r="AC11" s="56">
        <v>304948</v>
      </c>
      <c r="AD11" s="56">
        <v>307580</v>
      </c>
      <c r="AE11" s="56">
        <v>310064</v>
      </c>
      <c r="AF11" s="56">
        <v>312324</v>
      </c>
      <c r="AG11" s="56">
        <v>314581</v>
      </c>
      <c r="AH11" s="56">
        <v>317008</v>
      </c>
      <c r="AI11" s="56">
        <v>319464</v>
      </c>
      <c r="AJ11" s="56">
        <v>321795.89600601501</v>
      </c>
      <c r="AK11" s="56">
        <v>324166.52569561702</v>
      </c>
      <c r="AL11" s="56">
        <v>326525.87598344899</v>
      </c>
      <c r="AM11" s="56">
        <v>328871.045564392</v>
      </c>
      <c r="AN11" s="56">
        <v>331198.65243716299</v>
      </c>
      <c r="AO11" s="56">
        <v>333504.76575576101</v>
      </c>
      <c r="AP11" s="56">
        <v>335784.54365547496</v>
      </c>
      <c r="AQ11" s="56">
        <v>338033.010534895</v>
      </c>
      <c r="AR11" s="56">
        <v>340245.82021125004</v>
      </c>
      <c r="AS11" s="56">
        <v>342419.17717328697</v>
      </c>
      <c r="AT11" s="56">
        <v>344549.47913315904</v>
      </c>
      <c r="AU11" s="56">
        <v>346633.47889413201</v>
      </c>
      <c r="AV11" s="56">
        <v>348667.87224974402</v>
      </c>
      <c r="AW11" s="56">
        <v>350649.49823820096</v>
      </c>
      <c r="AX11" s="56">
        <v>352576.90402251098</v>
      </c>
      <c r="AY11" s="56">
        <v>354449.45075618802</v>
      </c>
      <c r="AZ11" s="56">
        <v>356272.34309966699</v>
      </c>
      <c r="BA11" s="56">
        <v>358049.28280457604</v>
      </c>
      <c r="BB11" s="56">
        <v>359780.73256333498</v>
      </c>
      <c r="BC11" s="56">
        <v>361468.50322964002</v>
      </c>
      <c r="BD11" s="56">
        <v>363113.81488378695</v>
      </c>
    </row>
    <row r="12" spans="2:56">
      <c r="D12" t="s">
        <v>5451</v>
      </c>
    </row>
    <row r="13" spans="2:56">
      <c r="D13">
        <v>2015</v>
      </c>
      <c r="E13" s="60">
        <v>0.56999999999999995</v>
      </c>
    </row>
    <row r="14" spans="2:56">
      <c r="D14">
        <v>2035</v>
      </c>
      <c r="E14" s="60">
        <v>0.6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 filterMode="1">
    <tabColor theme="4" tint="-0.499984740745262"/>
  </sheetPr>
  <dimension ref="A2:W3112"/>
  <sheetViews>
    <sheetView workbookViewId="0">
      <selection activeCell="D18" sqref="D18"/>
    </sheetView>
  </sheetViews>
  <sheetFormatPr defaultRowHeight="12.75"/>
  <cols>
    <col min="1" max="2" width="14.28515625" style="1" customWidth="1"/>
    <col min="3" max="3" width="33.42578125" style="1" customWidth="1"/>
    <col min="4" max="5" width="14.28515625" style="1" customWidth="1"/>
    <col min="6" max="6" width="24" style="1" customWidth="1"/>
    <col min="7" max="7" width="22" style="1" customWidth="1"/>
    <col min="8" max="9" width="14.28515625" style="1" customWidth="1"/>
    <col min="10" max="16384" width="9.140625" style="1"/>
  </cols>
  <sheetData>
    <row r="2" spans="2:23">
      <c r="C2" s="1" t="s">
        <v>0</v>
      </c>
      <c r="D2" s="1" t="s">
        <v>185</v>
      </c>
    </row>
    <row r="3" spans="2:23">
      <c r="D3" s="1" t="s">
        <v>186</v>
      </c>
    </row>
    <row r="4" spans="2:23">
      <c r="C4" s="1" t="s">
        <v>1</v>
      </c>
      <c r="D4" s="1" t="s">
        <v>2</v>
      </c>
    </row>
    <row r="5" spans="2:23">
      <c r="C5" s="1" t="s">
        <v>3</v>
      </c>
      <c r="D5" s="1" t="s">
        <v>4</v>
      </c>
    </row>
    <row r="8" spans="2:23">
      <c r="C8" s="1" t="s">
        <v>5</v>
      </c>
      <c r="D8" s="1" t="s">
        <v>6</v>
      </c>
    </row>
    <row r="12" spans="2:23">
      <c r="D12" s="1">
        <v>2015</v>
      </c>
      <c r="E12" s="1">
        <v>2016</v>
      </c>
      <c r="F12" s="1">
        <v>2017</v>
      </c>
      <c r="G12" s="1">
        <v>2018</v>
      </c>
      <c r="H12" s="1">
        <v>2019</v>
      </c>
      <c r="I12" s="1">
        <v>2020</v>
      </c>
      <c r="J12" s="1">
        <v>2021</v>
      </c>
      <c r="K12" s="1">
        <v>2022</v>
      </c>
      <c r="L12" s="1">
        <v>2023</v>
      </c>
      <c r="M12" s="1">
        <v>2024</v>
      </c>
      <c r="N12" s="1">
        <v>2025</v>
      </c>
      <c r="O12" s="1">
        <v>2026</v>
      </c>
      <c r="P12" s="1">
        <v>2027</v>
      </c>
      <c r="Q12" s="1">
        <v>2028</v>
      </c>
      <c r="R12" s="1">
        <v>2029</v>
      </c>
      <c r="S12" s="1">
        <v>2030</v>
      </c>
      <c r="T12" s="1">
        <v>2031</v>
      </c>
      <c r="U12" s="1">
        <v>2032</v>
      </c>
      <c r="V12" s="1">
        <v>2033</v>
      </c>
      <c r="W12" s="1">
        <v>2034</v>
      </c>
    </row>
    <row r="13" spans="2:23">
      <c r="B13" s="1" t="s">
        <v>179</v>
      </c>
      <c r="C13" s="1" t="s">
        <v>187</v>
      </c>
    </row>
    <row r="14" spans="2:23">
      <c r="B14" s="1" t="s">
        <v>188</v>
      </c>
      <c r="C14" s="1" t="s">
        <v>189</v>
      </c>
      <c r="D14" s="1" t="s">
        <v>190</v>
      </c>
      <c r="E14" s="17"/>
    </row>
    <row r="21" spans="1:9" ht="15">
      <c r="A21" s="37" t="s">
        <v>191</v>
      </c>
      <c r="B21" s="37" t="s">
        <v>192</v>
      </c>
      <c r="C21" s="37" t="s">
        <v>193</v>
      </c>
      <c r="D21" s="37" t="s">
        <v>194</v>
      </c>
      <c r="E21" s="37" t="s">
        <v>195</v>
      </c>
      <c r="F21" s="38" t="s">
        <v>196</v>
      </c>
      <c r="G21" s="37" t="s">
        <v>197</v>
      </c>
      <c r="H21" s="37" t="s">
        <v>198</v>
      </c>
      <c r="I21" s="37" t="s">
        <v>31</v>
      </c>
    </row>
    <row r="22" spans="1:9" ht="15">
      <c r="A22" s="39">
        <v>29</v>
      </c>
      <c r="B22" s="40" t="s">
        <v>199</v>
      </c>
      <c r="C22" s="40" t="s">
        <v>200</v>
      </c>
      <c r="D22" s="40" t="s">
        <v>201</v>
      </c>
      <c r="E22" s="39">
        <v>100219</v>
      </c>
      <c r="F22" s="41">
        <v>115</v>
      </c>
      <c r="G22" s="39">
        <v>2</v>
      </c>
      <c r="H22" s="40" t="s">
        <v>202</v>
      </c>
      <c r="I22" s="39">
        <v>3337427414</v>
      </c>
    </row>
    <row r="23" spans="1:9" ht="15">
      <c r="A23" s="39">
        <v>32</v>
      </c>
      <c r="B23" s="40" t="s">
        <v>203</v>
      </c>
      <c r="C23" s="40" t="s">
        <v>204</v>
      </c>
      <c r="D23" s="40" t="s">
        <v>201</v>
      </c>
      <c r="E23" s="39">
        <v>100219</v>
      </c>
      <c r="F23" s="41">
        <v>115</v>
      </c>
      <c r="G23" s="39">
        <v>1</v>
      </c>
      <c r="H23" s="40" t="s">
        <v>202</v>
      </c>
      <c r="I23" s="39">
        <v>3342618410</v>
      </c>
    </row>
    <row r="24" spans="1:9" ht="45" hidden="1">
      <c r="A24" s="39">
        <v>40</v>
      </c>
      <c r="B24" s="40" t="s">
        <v>205</v>
      </c>
      <c r="C24" s="40" t="s">
        <v>206</v>
      </c>
      <c r="D24" s="40" t="s">
        <v>207</v>
      </c>
      <c r="E24" s="39">
        <v>100912</v>
      </c>
      <c r="F24" s="41">
        <v>69</v>
      </c>
      <c r="G24" s="39">
        <v>2</v>
      </c>
      <c r="H24" s="40" t="s">
        <v>202</v>
      </c>
      <c r="I24" s="39">
        <v>3352749805</v>
      </c>
    </row>
    <row r="25" spans="1:9" ht="45" hidden="1">
      <c r="A25" s="39">
        <v>70</v>
      </c>
      <c r="B25" s="40" t="s">
        <v>208</v>
      </c>
      <c r="C25" s="40" t="s">
        <v>209</v>
      </c>
      <c r="D25" s="40" t="s">
        <v>210</v>
      </c>
      <c r="E25" s="39">
        <v>116704</v>
      </c>
      <c r="F25" s="41">
        <v>46</v>
      </c>
      <c r="G25" s="39">
        <v>2</v>
      </c>
      <c r="H25" s="40" t="s">
        <v>211</v>
      </c>
      <c r="I25" s="39">
        <v>3349560210</v>
      </c>
    </row>
    <row r="26" spans="1:9" ht="45" hidden="1">
      <c r="A26" s="39">
        <v>89</v>
      </c>
      <c r="B26" s="40" t="s">
        <v>212</v>
      </c>
      <c r="C26" s="40" t="s">
        <v>213</v>
      </c>
      <c r="D26" s="40" t="s">
        <v>210</v>
      </c>
      <c r="E26" s="39">
        <v>116704</v>
      </c>
      <c r="F26" s="41">
        <v>46</v>
      </c>
      <c r="G26" s="39">
        <v>1</v>
      </c>
      <c r="H26" s="40" t="s">
        <v>211</v>
      </c>
      <c r="I26" s="39">
        <v>3349560228</v>
      </c>
    </row>
    <row r="27" spans="1:9" ht="45" hidden="1">
      <c r="A27" s="39">
        <v>102</v>
      </c>
      <c r="B27" s="40" t="s">
        <v>214</v>
      </c>
      <c r="C27" s="40" t="s">
        <v>215</v>
      </c>
      <c r="D27" s="40" t="s">
        <v>210</v>
      </c>
      <c r="E27" s="39">
        <v>116704</v>
      </c>
      <c r="F27" s="41">
        <v>46</v>
      </c>
      <c r="G27" s="39">
        <v>2</v>
      </c>
      <c r="H27" s="40" t="s">
        <v>211</v>
      </c>
      <c r="I27" s="39">
        <v>3349560223</v>
      </c>
    </row>
    <row r="28" spans="1:9" ht="30" hidden="1">
      <c r="A28" s="39">
        <v>202</v>
      </c>
      <c r="B28" s="40" t="s">
        <v>216</v>
      </c>
      <c r="C28" s="40" t="s">
        <v>217</v>
      </c>
      <c r="D28" s="40" t="s">
        <v>210</v>
      </c>
      <c r="E28" s="39">
        <v>116704</v>
      </c>
      <c r="F28" s="41">
        <v>138</v>
      </c>
      <c r="G28" s="39">
        <v>1</v>
      </c>
      <c r="H28" s="40" t="s">
        <v>218</v>
      </c>
      <c r="I28" s="39">
        <v>3342618062</v>
      </c>
    </row>
    <row r="29" spans="1:9" ht="30" hidden="1">
      <c r="A29" s="39">
        <v>212</v>
      </c>
      <c r="B29" s="40" t="s">
        <v>219</v>
      </c>
      <c r="C29" s="40" t="s">
        <v>220</v>
      </c>
      <c r="D29" s="40" t="s">
        <v>210</v>
      </c>
      <c r="E29" s="39">
        <v>116704</v>
      </c>
      <c r="F29" s="41">
        <v>138</v>
      </c>
      <c r="G29" s="39">
        <v>5</v>
      </c>
      <c r="H29" s="40" t="s">
        <v>218</v>
      </c>
      <c r="I29" s="39">
        <v>3349559673</v>
      </c>
    </row>
    <row r="30" spans="1:9" ht="60" hidden="1">
      <c r="A30" s="39">
        <v>228</v>
      </c>
      <c r="B30" s="40" t="s">
        <v>221</v>
      </c>
      <c r="C30" s="40" t="s">
        <v>222</v>
      </c>
      <c r="D30" s="40" t="s">
        <v>223</v>
      </c>
      <c r="E30" s="39">
        <v>100834</v>
      </c>
      <c r="F30" s="41">
        <v>230</v>
      </c>
      <c r="G30" s="39">
        <v>7</v>
      </c>
      <c r="H30" s="40" t="s">
        <v>218</v>
      </c>
      <c r="I30" s="39">
        <v>3337405809</v>
      </c>
    </row>
    <row r="31" spans="1:9" ht="75" hidden="1">
      <c r="A31" s="39">
        <v>229</v>
      </c>
      <c r="B31" s="40" t="s">
        <v>224</v>
      </c>
      <c r="C31" s="40" t="s">
        <v>222</v>
      </c>
      <c r="D31" s="40" t="s">
        <v>225</v>
      </c>
      <c r="E31" s="39">
        <v>101071</v>
      </c>
      <c r="F31" s="41">
        <v>115</v>
      </c>
      <c r="G31" s="39">
        <v>4</v>
      </c>
      <c r="H31" s="40" t="s">
        <v>226</v>
      </c>
      <c r="I31" s="39">
        <v>3337405811</v>
      </c>
    </row>
    <row r="32" spans="1:9" ht="60" hidden="1">
      <c r="A32" s="39">
        <v>280</v>
      </c>
      <c r="B32" s="40" t="s">
        <v>227</v>
      </c>
      <c r="C32" s="40" t="s">
        <v>228</v>
      </c>
      <c r="D32" s="40" t="s">
        <v>223</v>
      </c>
      <c r="E32" s="39">
        <v>100834</v>
      </c>
      <c r="F32" s="41">
        <v>500</v>
      </c>
      <c r="G32" s="39">
        <v>4</v>
      </c>
      <c r="H32" s="40" t="s">
        <v>202</v>
      </c>
      <c r="I32" s="39">
        <v>3337405841</v>
      </c>
    </row>
    <row r="33" spans="1:9" ht="60" hidden="1">
      <c r="A33" s="39">
        <v>296</v>
      </c>
      <c r="B33" s="40" t="s">
        <v>229</v>
      </c>
      <c r="C33" s="40" t="s">
        <v>230</v>
      </c>
      <c r="D33" s="40" t="s">
        <v>223</v>
      </c>
      <c r="E33" s="39">
        <v>100834</v>
      </c>
      <c r="F33" s="41">
        <v>115</v>
      </c>
      <c r="G33" s="39">
        <v>3</v>
      </c>
      <c r="H33" s="40" t="s">
        <v>218</v>
      </c>
      <c r="I33" s="39">
        <v>3337405851</v>
      </c>
    </row>
    <row r="34" spans="1:9" ht="60" hidden="1">
      <c r="A34" s="39">
        <v>298</v>
      </c>
      <c r="B34" s="40" t="s">
        <v>231</v>
      </c>
      <c r="C34" s="40" t="s">
        <v>230</v>
      </c>
      <c r="D34" s="40" t="s">
        <v>223</v>
      </c>
      <c r="E34" s="39">
        <v>100834</v>
      </c>
      <c r="F34" s="41">
        <v>115</v>
      </c>
      <c r="G34" s="39">
        <v>1</v>
      </c>
      <c r="H34" s="40" t="s">
        <v>202</v>
      </c>
      <c r="I34" s="39">
        <v>3352750258</v>
      </c>
    </row>
    <row r="35" spans="1:9" ht="30" hidden="1">
      <c r="A35" s="39">
        <v>339</v>
      </c>
      <c r="B35" s="40" t="s">
        <v>232</v>
      </c>
      <c r="C35" s="40" t="s">
        <v>233</v>
      </c>
      <c r="D35" s="40" t="s">
        <v>234</v>
      </c>
      <c r="E35" s="39">
        <v>101222</v>
      </c>
      <c r="F35" s="41">
        <v>345</v>
      </c>
      <c r="G35" s="39">
        <v>8</v>
      </c>
      <c r="H35" s="40" t="s">
        <v>218</v>
      </c>
      <c r="I35" s="39">
        <v>3337405875</v>
      </c>
    </row>
    <row r="36" spans="1:9" ht="30" hidden="1">
      <c r="A36" s="39">
        <v>340</v>
      </c>
      <c r="B36" s="40" t="s">
        <v>235</v>
      </c>
      <c r="C36" s="40" t="s">
        <v>236</v>
      </c>
      <c r="D36" s="40" t="s">
        <v>234</v>
      </c>
      <c r="E36" s="39">
        <v>101222</v>
      </c>
      <c r="F36" s="41">
        <v>345</v>
      </c>
      <c r="G36" s="39">
        <v>6</v>
      </c>
      <c r="H36" s="40" t="s">
        <v>218</v>
      </c>
      <c r="I36" s="39">
        <v>3337405876</v>
      </c>
    </row>
    <row r="37" spans="1:9" ht="30" hidden="1">
      <c r="A37" s="39">
        <v>362</v>
      </c>
      <c r="B37" s="40" t="s">
        <v>237</v>
      </c>
      <c r="C37" s="40" t="s">
        <v>238</v>
      </c>
      <c r="D37" s="40" t="s">
        <v>210</v>
      </c>
      <c r="E37" s="39">
        <v>116704</v>
      </c>
      <c r="F37" s="41">
        <v>69</v>
      </c>
      <c r="G37" s="39">
        <v>2</v>
      </c>
      <c r="H37" s="40" t="s">
        <v>218</v>
      </c>
      <c r="I37" s="39">
        <v>3342618042</v>
      </c>
    </row>
    <row r="38" spans="1:9" ht="30" hidden="1">
      <c r="A38" s="39">
        <v>365</v>
      </c>
      <c r="B38" s="40" t="s">
        <v>239</v>
      </c>
      <c r="C38" s="40" t="s">
        <v>240</v>
      </c>
      <c r="D38" s="40" t="s">
        <v>234</v>
      </c>
      <c r="E38" s="39">
        <v>101222</v>
      </c>
      <c r="F38" s="41">
        <v>1000</v>
      </c>
      <c r="G38" s="39">
        <v>4</v>
      </c>
      <c r="H38" s="40" t="s">
        <v>202</v>
      </c>
      <c r="I38" s="39">
        <v>3365669816</v>
      </c>
    </row>
    <row r="39" spans="1:9" ht="15" hidden="1">
      <c r="A39" s="39">
        <v>430</v>
      </c>
      <c r="B39" s="40" t="s">
        <v>241</v>
      </c>
      <c r="C39" s="40" t="s">
        <v>242</v>
      </c>
      <c r="D39" s="40" t="s">
        <v>210</v>
      </c>
      <c r="E39" s="39">
        <v>116704</v>
      </c>
      <c r="F39" s="41">
        <v>115</v>
      </c>
      <c r="G39" s="39">
        <v>3</v>
      </c>
      <c r="H39" s="40" t="s">
        <v>226</v>
      </c>
      <c r="I39" s="39">
        <v>3337405945</v>
      </c>
    </row>
    <row r="40" spans="1:9" ht="15" hidden="1">
      <c r="A40" s="39">
        <v>436</v>
      </c>
      <c r="B40" s="40" t="s">
        <v>243</v>
      </c>
      <c r="C40" s="40" t="s">
        <v>244</v>
      </c>
      <c r="D40" s="40" t="s">
        <v>210</v>
      </c>
      <c r="E40" s="39">
        <v>116704</v>
      </c>
      <c r="F40" s="41">
        <v>115</v>
      </c>
      <c r="G40" s="39">
        <v>2</v>
      </c>
      <c r="H40" s="40" t="s">
        <v>202</v>
      </c>
      <c r="I40" s="39">
        <v>3337428205</v>
      </c>
    </row>
    <row r="41" spans="1:9" ht="45" hidden="1">
      <c r="A41" s="39">
        <v>459</v>
      </c>
      <c r="B41" s="40" t="s">
        <v>245</v>
      </c>
      <c r="C41" s="40" t="s">
        <v>246</v>
      </c>
      <c r="D41" s="40" t="s">
        <v>234</v>
      </c>
      <c r="E41" s="39">
        <v>101222</v>
      </c>
      <c r="F41" s="41">
        <v>46</v>
      </c>
      <c r="G41" s="39">
        <v>2</v>
      </c>
      <c r="H41" s="40" t="s">
        <v>247</v>
      </c>
      <c r="I41" s="39">
        <v>3342618238</v>
      </c>
    </row>
    <row r="42" spans="1:9" ht="45" hidden="1">
      <c r="A42" s="39">
        <v>469</v>
      </c>
      <c r="B42" s="40" t="s">
        <v>248</v>
      </c>
      <c r="C42" s="40" t="s">
        <v>249</v>
      </c>
      <c r="D42" s="40" t="s">
        <v>234</v>
      </c>
      <c r="E42" s="39">
        <v>101222</v>
      </c>
      <c r="F42" s="41">
        <v>138</v>
      </c>
      <c r="G42" s="39">
        <v>2</v>
      </c>
      <c r="H42" s="40" t="s">
        <v>247</v>
      </c>
      <c r="I42" s="39">
        <v>3342618215</v>
      </c>
    </row>
    <row r="43" spans="1:9" ht="15">
      <c r="A43" s="39">
        <v>531</v>
      </c>
      <c r="B43" s="40" t="s">
        <v>250</v>
      </c>
      <c r="C43" s="40" t="s">
        <v>251</v>
      </c>
      <c r="D43" s="40" t="s">
        <v>201</v>
      </c>
      <c r="E43" s="39">
        <v>100219</v>
      </c>
      <c r="F43" s="41">
        <v>115</v>
      </c>
      <c r="G43" s="39">
        <v>3</v>
      </c>
      <c r="H43" s="40" t="s">
        <v>202</v>
      </c>
      <c r="I43" s="39">
        <v>3337405994</v>
      </c>
    </row>
    <row r="44" spans="1:9" ht="15" hidden="1">
      <c r="A44" s="39">
        <v>536</v>
      </c>
      <c r="B44" s="40" t="s">
        <v>252</v>
      </c>
      <c r="C44" s="40" t="s">
        <v>253</v>
      </c>
      <c r="D44" s="40" t="s">
        <v>210</v>
      </c>
      <c r="E44" s="39">
        <v>116704</v>
      </c>
      <c r="F44" s="41">
        <v>46</v>
      </c>
      <c r="G44" s="39">
        <v>1</v>
      </c>
      <c r="H44" s="40" t="s">
        <v>226</v>
      </c>
      <c r="I44" s="39">
        <v>3349559578</v>
      </c>
    </row>
    <row r="45" spans="1:9" ht="45" hidden="1">
      <c r="A45" s="39">
        <v>565</v>
      </c>
      <c r="B45" s="40" t="s">
        <v>254</v>
      </c>
      <c r="C45" s="40" t="s">
        <v>255</v>
      </c>
      <c r="D45" s="40" t="s">
        <v>234</v>
      </c>
      <c r="E45" s="39">
        <v>101222</v>
      </c>
      <c r="F45" s="41">
        <v>138</v>
      </c>
      <c r="G45" s="39">
        <v>3</v>
      </c>
      <c r="H45" s="40" t="s">
        <v>247</v>
      </c>
      <c r="I45" s="39">
        <v>3342618203</v>
      </c>
    </row>
    <row r="46" spans="1:9" ht="60" hidden="1">
      <c r="A46" s="39">
        <v>596</v>
      </c>
      <c r="B46" s="40" t="s">
        <v>256</v>
      </c>
      <c r="C46" s="40" t="s">
        <v>257</v>
      </c>
      <c r="D46" s="40" t="s">
        <v>223</v>
      </c>
      <c r="E46" s="39">
        <v>100834</v>
      </c>
      <c r="F46" s="41">
        <v>230</v>
      </c>
      <c r="G46" s="39">
        <v>8</v>
      </c>
      <c r="H46" s="40" t="s">
        <v>218</v>
      </c>
      <c r="I46" s="39">
        <v>3337406029</v>
      </c>
    </row>
    <row r="47" spans="1:9" ht="60" hidden="1">
      <c r="A47" s="39">
        <v>613</v>
      </c>
      <c r="B47" s="40" t="s">
        <v>258</v>
      </c>
      <c r="C47" s="40" t="s">
        <v>259</v>
      </c>
      <c r="D47" s="40" t="s">
        <v>223</v>
      </c>
      <c r="E47" s="39">
        <v>100834</v>
      </c>
      <c r="F47" s="41">
        <v>115</v>
      </c>
      <c r="G47" s="39">
        <v>6</v>
      </c>
      <c r="H47" s="40" t="s">
        <v>226</v>
      </c>
      <c r="I47" s="39">
        <v>3337406039</v>
      </c>
    </row>
    <row r="48" spans="1:9" ht="15" hidden="1">
      <c r="A48" s="39">
        <v>631</v>
      </c>
      <c r="B48" s="40" t="s">
        <v>260</v>
      </c>
      <c r="C48" s="40" t="s">
        <v>261</v>
      </c>
      <c r="D48" s="40" t="s">
        <v>210</v>
      </c>
      <c r="E48" s="39">
        <v>116704</v>
      </c>
      <c r="F48" s="41">
        <v>115</v>
      </c>
      <c r="G48" s="39">
        <v>5</v>
      </c>
      <c r="H48" s="40" t="s">
        <v>226</v>
      </c>
      <c r="I48" s="39">
        <v>3337427457</v>
      </c>
    </row>
    <row r="49" spans="1:9" ht="15" hidden="1">
      <c r="A49" s="39">
        <v>632</v>
      </c>
      <c r="B49" s="40" t="s">
        <v>262</v>
      </c>
      <c r="C49" s="40" t="s">
        <v>263</v>
      </c>
      <c r="D49" s="40" t="s">
        <v>210</v>
      </c>
      <c r="E49" s="39">
        <v>116704</v>
      </c>
      <c r="F49" s="41">
        <v>69</v>
      </c>
      <c r="G49" s="39">
        <v>3</v>
      </c>
      <c r="H49" s="40" t="s">
        <v>226</v>
      </c>
      <c r="I49" s="39">
        <v>3352750139</v>
      </c>
    </row>
    <row r="50" spans="1:9" ht="15" hidden="1">
      <c r="A50" s="39">
        <v>633</v>
      </c>
      <c r="B50" s="40" t="s">
        <v>264</v>
      </c>
      <c r="C50" s="40" t="s">
        <v>265</v>
      </c>
      <c r="D50" s="40" t="s">
        <v>210</v>
      </c>
      <c r="E50" s="39">
        <v>116704</v>
      </c>
      <c r="F50" s="41">
        <v>-99</v>
      </c>
      <c r="G50" s="39">
        <v>1</v>
      </c>
      <c r="H50" s="40" t="s">
        <v>226</v>
      </c>
      <c r="I50" s="39">
        <v>3352750138</v>
      </c>
    </row>
    <row r="51" spans="1:9" ht="60" hidden="1">
      <c r="A51" s="39">
        <v>637</v>
      </c>
      <c r="B51" s="40" t="s">
        <v>266</v>
      </c>
      <c r="C51" s="40" t="s">
        <v>267</v>
      </c>
      <c r="D51" s="40" t="s">
        <v>223</v>
      </c>
      <c r="E51" s="39">
        <v>100834</v>
      </c>
      <c r="F51" s="41">
        <v>138</v>
      </c>
      <c r="G51" s="39">
        <v>1</v>
      </c>
      <c r="H51" s="40" t="s">
        <v>247</v>
      </c>
      <c r="I51" s="39">
        <v>3342618050</v>
      </c>
    </row>
    <row r="52" spans="1:9" ht="60" hidden="1">
      <c r="A52" s="39">
        <v>655</v>
      </c>
      <c r="B52" s="40" t="s">
        <v>268</v>
      </c>
      <c r="C52" s="40" t="s">
        <v>269</v>
      </c>
      <c r="D52" s="40" t="s">
        <v>223</v>
      </c>
      <c r="E52" s="39">
        <v>100834</v>
      </c>
      <c r="F52" s="41">
        <v>230</v>
      </c>
      <c r="G52" s="39">
        <v>5</v>
      </c>
      <c r="H52" s="40" t="s">
        <v>218</v>
      </c>
      <c r="I52" s="39">
        <v>3337406065</v>
      </c>
    </row>
    <row r="53" spans="1:9" ht="60" hidden="1">
      <c r="A53" s="39">
        <v>675</v>
      </c>
      <c r="B53" s="40" t="s">
        <v>270</v>
      </c>
      <c r="C53" s="40" t="s">
        <v>271</v>
      </c>
      <c r="D53" s="40" t="s">
        <v>223</v>
      </c>
      <c r="E53" s="39">
        <v>100834</v>
      </c>
      <c r="F53" s="41">
        <v>115</v>
      </c>
      <c r="G53" s="39">
        <v>1</v>
      </c>
      <c r="H53" s="40" t="s">
        <v>202</v>
      </c>
      <c r="I53" s="39">
        <v>3337406075</v>
      </c>
    </row>
    <row r="54" spans="1:9" ht="45" hidden="1">
      <c r="A54" s="39">
        <v>677</v>
      </c>
      <c r="B54" s="40" t="s">
        <v>272</v>
      </c>
      <c r="C54" s="40" t="s">
        <v>273</v>
      </c>
      <c r="D54" s="40" t="s">
        <v>274</v>
      </c>
      <c r="E54" s="39">
        <v>102912</v>
      </c>
      <c r="F54" s="41">
        <v>115</v>
      </c>
      <c r="G54" s="39">
        <v>4</v>
      </c>
      <c r="H54" s="40" t="s">
        <v>226</v>
      </c>
      <c r="I54" s="39">
        <v>3353097876</v>
      </c>
    </row>
    <row r="55" spans="1:9" ht="45" hidden="1">
      <c r="A55" s="39">
        <v>689</v>
      </c>
      <c r="B55" s="40" t="s">
        <v>275</v>
      </c>
      <c r="C55" s="40" t="s">
        <v>276</v>
      </c>
      <c r="D55" s="40" t="s">
        <v>210</v>
      </c>
      <c r="E55" s="39">
        <v>116704</v>
      </c>
      <c r="F55" s="41">
        <v>46</v>
      </c>
      <c r="G55" s="39">
        <v>2</v>
      </c>
      <c r="H55" s="40" t="s">
        <v>247</v>
      </c>
      <c r="I55" s="39">
        <v>3342618108</v>
      </c>
    </row>
    <row r="56" spans="1:9" ht="60" hidden="1">
      <c r="A56" s="39">
        <v>705</v>
      </c>
      <c r="B56" s="40" t="s">
        <v>277</v>
      </c>
      <c r="C56" s="40" t="s">
        <v>278</v>
      </c>
      <c r="D56" s="40" t="s">
        <v>223</v>
      </c>
      <c r="E56" s="39">
        <v>100834</v>
      </c>
      <c r="F56" s="41">
        <v>230</v>
      </c>
      <c r="G56" s="39">
        <v>5</v>
      </c>
      <c r="H56" s="40" t="s">
        <v>202</v>
      </c>
      <c r="I56" s="39">
        <v>3337406092</v>
      </c>
    </row>
    <row r="57" spans="1:9" ht="15" hidden="1">
      <c r="A57" s="39">
        <v>878</v>
      </c>
      <c r="B57" s="40" t="s">
        <v>279</v>
      </c>
      <c r="C57" s="40" t="s">
        <v>280</v>
      </c>
      <c r="D57" s="40" t="s">
        <v>210</v>
      </c>
      <c r="E57" s="39">
        <v>116704</v>
      </c>
      <c r="F57" s="41">
        <v>46</v>
      </c>
      <c r="G57" s="39">
        <v>4</v>
      </c>
      <c r="H57" s="40" t="s">
        <v>226</v>
      </c>
      <c r="I57" s="39">
        <v>3349559515</v>
      </c>
    </row>
    <row r="58" spans="1:9" ht="15" hidden="1">
      <c r="A58" s="39">
        <v>897</v>
      </c>
      <c r="B58" s="40" t="s">
        <v>281</v>
      </c>
      <c r="C58" s="40" t="s">
        <v>282</v>
      </c>
      <c r="D58" s="40" t="s">
        <v>210</v>
      </c>
      <c r="E58" s="39">
        <v>116704</v>
      </c>
      <c r="F58" s="41">
        <v>115</v>
      </c>
      <c r="G58" s="39">
        <v>3</v>
      </c>
      <c r="H58" s="40" t="s">
        <v>226</v>
      </c>
      <c r="I58" s="39">
        <v>3337406222</v>
      </c>
    </row>
    <row r="59" spans="1:9" ht="15" hidden="1">
      <c r="A59" s="39">
        <v>919</v>
      </c>
      <c r="B59" s="40" t="s">
        <v>283</v>
      </c>
      <c r="C59" s="40" t="s">
        <v>284</v>
      </c>
      <c r="D59" s="40" t="s">
        <v>210</v>
      </c>
      <c r="E59" s="39">
        <v>116704</v>
      </c>
      <c r="F59" s="41">
        <v>46</v>
      </c>
      <c r="G59" s="39">
        <v>1</v>
      </c>
      <c r="H59" s="40" t="s">
        <v>226</v>
      </c>
      <c r="I59" s="39">
        <v>3349559567</v>
      </c>
    </row>
    <row r="60" spans="1:9" ht="45" hidden="1">
      <c r="A60" s="39">
        <v>922</v>
      </c>
      <c r="B60" s="40" t="s">
        <v>285</v>
      </c>
      <c r="C60" s="40" t="s">
        <v>286</v>
      </c>
      <c r="D60" s="40" t="s">
        <v>210</v>
      </c>
      <c r="E60" s="39">
        <v>116704</v>
      </c>
      <c r="F60" s="41">
        <v>46</v>
      </c>
      <c r="G60" s="39">
        <v>3</v>
      </c>
      <c r="H60" s="40" t="s">
        <v>211</v>
      </c>
      <c r="I60" s="39">
        <v>3337406235</v>
      </c>
    </row>
    <row r="61" spans="1:9" ht="45" hidden="1">
      <c r="A61" s="39">
        <v>923</v>
      </c>
      <c r="B61" s="40" t="s">
        <v>287</v>
      </c>
      <c r="C61" s="40" t="s">
        <v>288</v>
      </c>
      <c r="D61" s="40" t="s">
        <v>234</v>
      </c>
      <c r="E61" s="39">
        <v>101222</v>
      </c>
      <c r="F61" s="41">
        <v>138</v>
      </c>
      <c r="G61" s="39">
        <v>3</v>
      </c>
      <c r="H61" s="40" t="s">
        <v>247</v>
      </c>
      <c r="I61" s="39">
        <v>3337406236</v>
      </c>
    </row>
    <row r="62" spans="1:9" ht="60" hidden="1">
      <c r="A62" s="39">
        <v>962</v>
      </c>
      <c r="B62" s="40" t="s">
        <v>289</v>
      </c>
      <c r="C62" s="40" t="s">
        <v>290</v>
      </c>
      <c r="D62" s="40" t="s">
        <v>223</v>
      </c>
      <c r="E62" s="39">
        <v>100834</v>
      </c>
      <c r="F62" s="41">
        <v>69</v>
      </c>
      <c r="G62" s="39">
        <v>1</v>
      </c>
      <c r="H62" s="40" t="s">
        <v>202</v>
      </c>
      <c r="I62" s="39">
        <v>3337427508</v>
      </c>
    </row>
    <row r="63" spans="1:9" ht="30" hidden="1">
      <c r="A63" s="39">
        <v>968</v>
      </c>
      <c r="B63" s="40" t="s">
        <v>291</v>
      </c>
      <c r="C63" s="40" t="s">
        <v>292</v>
      </c>
      <c r="D63" s="40" t="s">
        <v>234</v>
      </c>
      <c r="E63" s="39">
        <v>101222</v>
      </c>
      <c r="F63" s="41">
        <v>230</v>
      </c>
      <c r="G63" s="39">
        <v>9</v>
      </c>
      <c r="H63" s="40" t="s">
        <v>226</v>
      </c>
      <c r="I63" s="39">
        <v>3337406253</v>
      </c>
    </row>
    <row r="64" spans="1:9" ht="45" hidden="1">
      <c r="A64" s="39">
        <v>976</v>
      </c>
      <c r="B64" s="40" t="s">
        <v>293</v>
      </c>
      <c r="C64" s="40" t="s">
        <v>294</v>
      </c>
      <c r="D64" s="40" t="s">
        <v>210</v>
      </c>
      <c r="E64" s="39">
        <v>116704</v>
      </c>
      <c r="F64" s="41">
        <v>69</v>
      </c>
      <c r="G64" s="39">
        <v>1</v>
      </c>
      <c r="H64" s="40" t="s">
        <v>247</v>
      </c>
      <c r="I64" s="39">
        <v>3342618167</v>
      </c>
    </row>
    <row r="65" spans="1:9" ht="45" hidden="1">
      <c r="A65" s="39">
        <v>977</v>
      </c>
      <c r="B65" s="40" t="s">
        <v>295</v>
      </c>
      <c r="C65" s="40" t="s">
        <v>294</v>
      </c>
      <c r="D65" s="40" t="s">
        <v>234</v>
      </c>
      <c r="E65" s="39">
        <v>101222</v>
      </c>
      <c r="F65" s="41">
        <v>46</v>
      </c>
      <c r="G65" s="39">
        <v>1</v>
      </c>
      <c r="H65" s="40" t="s">
        <v>247</v>
      </c>
      <c r="I65" s="39">
        <v>3342618232</v>
      </c>
    </row>
    <row r="66" spans="1:9" ht="15" hidden="1">
      <c r="A66" s="39">
        <v>996</v>
      </c>
      <c r="B66" s="40" t="s">
        <v>296</v>
      </c>
      <c r="C66" s="40" t="s">
        <v>297</v>
      </c>
      <c r="D66" s="40" t="s">
        <v>210</v>
      </c>
      <c r="E66" s="39">
        <v>116704</v>
      </c>
      <c r="F66" s="41">
        <v>46</v>
      </c>
      <c r="G66" s="39">
        <v>2</v>
      </c>
      <c r="H66" s="40" t="s">
        <v>226</v>
      </c>
      <c r="I66" s="39">
        <v>3349559646</v>
      </c>
    </row>
    <row r="67" spans="1:9" ht="15" hidden="1">
      <c r="A67" s="39">
        <v>1017</v>
      </c>
      <c r="B67" s="40" t="s">
        <v>298</v>
      </c>
      <c r="C67" s="40" t="s">
        <v>299</v>
      </c>
      <c r="D67" s="40" t="s">
        <v>210</v>
      </c>
      <c r="E67" s="39">
        <v>116704</v>
      </c>
      <c r="F67" s="41">
        <v>69</v>
      </c>
      <c r="G67" s="39">
        <v>2</v>
      </c>
      <c r="H67" s="40" t="s">
        <v>202</v>
      </c>
      <c r="I67" s="39">
        <v>3342618182</v>
      </c>
    </row>
    <row r="68" spans="1:9" ht="45" hidden="1">
      <c r="A68" s="39">
        <v>1021</v>
      </c>
      <c r="B68" s="40" t="s">
        <v>300</v>
      </c>
      <c r="C68" s="40" t="s">
        <v>301</v>
      </c>
      <c r="D68" s="40" t="s">
        <v>210</v>
      </c>
      <c r="E68" s="39">
        <v>116704</v>
      </c>
      <c r="F68" s="41">
        <v>138</v>
      </c>
      <c r="G68" s="39">
        <v>2</v>
      </c>
      <c r="H68" s="40" t="s">
        <v>247</v>
      </c>
      <c r="I68" s="39">
        <v>3337406279</v>
      </c>
    </row>
    <row r="69" spans="1:9" ht="15" hidden="1">
      <c r="A69" s="39">
        <v>1028</v>
      </c>
      <c r="B69" s="40" t="s">
        <v>302</v>
      </c>
      <c r="C69" s="40" t="s">
        <v>301</v>
      </c>
      <c r="D69" s="40" t="s">
        <v>210</v>
      </c>
      <c r="E69" s="39">
        <v>116704</v>
      </c>
      <c r="F69" s="41">
        <v>46</v>
      </c>
      <c r="G69" s="39">
        <v>1</v>
      </c>
      <c r="H69" s="40" t="s">
        <v>226</v>
      </c>
      <c r="I69" s="39">
        <v>3349559565</v>
      </c>
    </row>
    <row r="70" spans="1:9" ht="30" hidden="1">
      <c r="A70" s="39">
        <v>1051</v>
      </c>
      <c r="B70" s="40" t="s">
        <v>303</v>
      </c>
      <c r="C70" s="40" t="s">
        <v>304</v>
      </c>
      <c r="D70" s="40" t="s">
        <v>210</v>
      </c>
      <c r="E70" s="39">
        <v>116704</v>
      </c>
      <c r="F70" s="41">
        <v>230</v>
      </c>
      <c r="G70" s="39">
        <v>3</v>
      </c>
      <c r="H70" s="40" t="s">
        <v>218</v>
      </c>
      <c r="I70" s="39">
        <v>3337406291</v>
      </c>
    </row>
    <row r="71" spans="1:9" ht="45" hidden="1">
      <c r="A71" s="39">
        <v>1057</v>
      </c>
      <c r="B71" s="40" t="s">
        <v>305</v>
      </c>
      <c r="C71" s="40" t="s">
        <v>306</v>
      </c>
      <c r="D71" s="40" t="s">
        <v>234</v>
      </c>
      <c r="E71" s="39">
        <v>101222</v>
      </c>
      <c r="F71" s="41">
        <v>46</v>
      </c>
      <c r="G71" s="39">
        <v>1</v>
      </c>
      <c r="H71" s="40" t="s">
        <v>247</v>
      </c>
      <c r="I71" s="39">
        <v>3342618333</v>
      </c>
    </row>
    <row r="72" spans="1:9" ht="45" hidden="1">
      <c r="A72" s="39">
        <v>1058</v>
      </c>
      <c r="B72" s="40" t="s">
        <v>307</v>
      </c>
      <c r="C72" s="40" t="s">
        <v>308</v>
      </c>
      <c r="D72" s="40" t="s">
        <v>210</v>
      </c>
      <c r="E72" s="39">
        <v>116704</v>
      </c>
      <c r="F72" s="41">
        <v>138</v>
      </c>
      <c r="G72" s="39">
        <v>1</v>
      </c>
      <c r="H72" s="40" t="s">
        <v>211</v>
      </c>
      <c r="I72" s="39">
        <v>3349560041</v>
      </c>
    </row>
    <row r="73" spans="1:9" ht="45" hidden="1">
      <c r="A73" s="39">
        <v>1059</v>
      </c>
      <c r="B73" s="40" t="s">
        <v>309</v>
      </c>
      <c r="C73" s="40" t="s">
        <v>308</v>
      </c>
      <c r="D73" s="40" t="s">
        <v>210</v>
      </c>
      <c r="E73" s="39">
        <v>116704</v>
      </c>
      <c r="F73" s="41">
        <v>46</v>
      </c>
      <c r="G73" s="39">
        <v>1</v>
      </c>
      <c r="H73" s="40" t="s">
        <v>211</v>
      </c>
      <c r="I73" s="39">
        <v>3349560331</v>
      </c>
    </row>
    <row r="74" spans="1:9" ht="15" hidden="1">
      <c r="A74" s="39">
        <v>1096</v>
      </c>
      <c r="B74" s="40" t="s">
        <v>310</v>
      </c>
      <c r="C74" s="40" t="s">
        <v>311</v>
      </c>
      <c r="D74" s="40" t="s">
        <v>210</v>
      </c>
      <c r="E74" s="39">
        <v>116704</v>
      </c>
      <c r="F74" s="41">
        <v>69</v>
      </c>
      <c r="G74" s="39">
        <v>2</v>
      </c>
      <c r="H74" s="40" t="s">
        <v>202</v>
      </c>
      <c r="I74" s="39">
        <v>3342618130</v>
      </c>
    </row>
    <row r="75" spans="1:9" ht="30" hidden="1">
      <c r="A75" s="39">
        <v>1100</v>
      </c>
      <c r="B75" s="40" t="s">
        <v>312</v>
      </c>
      <c r="C75" s="40" t="s">
        <v>313</v>
      </c>
      <c r="D75" s="40" t="s">
        <v>314</v>
      </c>
      <c r="E75" s="39">
        <v>103565</v>
      </c>
      <c r="F75" s="41">
        <v>115</v>
      </c>
      <c r="G75" s="39">
        <v>4</v>
      </c>
      <c r="H75" s="40" t="s">
        <v>218</v>
      </c>
      <c r="I75" s="39">
        <v>3353098108</v>
      </c>
    </row>
    <row r="76" spans="1:9" ht="60" hidden="1">
      <c r="A76" s="39">
        <v>1103</v>
      </c>
      <c r="B76" s="40" t="s">
        <v>315</v>
      </c>
      <c r="C76" s="40" t="s">
        <v>316</v>
      </c>
      <c r="D76" s="40" t="s">
        <v>223</v>
      </c>
      <c r="E76" s="39">
        <v>100834</v>
      </c>
      <c r="F76" s="41">
        <v>115</v>
      </c>
      <c r="G76" s="39">
        <v>2</v>
      </c>
      <c r="H76" s="40" t="s">
        <v>226</v>
      </c>
      <c r="I76" s="39">
        <v>3337406325</v>
      </c>
    </row>
    <row r="77" spans="1:9" ht="75" hidden="1">
      <c r="A77" s="39">
        <v>1110</v>
      </c>
      <c r="B77" s="40" t="s">
        <v>317</v>
      </c>
      <c r="C77" s="40" t="s">
        <v>318</v>
      </c>
      <c r="D77" s="40" t="s">
        <v>225</v>
      </c>
      <c r="E77" s="39">
        <v>101071</v>
      </c>
      <c r="F77" s="41">
        <v>69</v>
      </c>
      <c r="G77" s="39">
        <v>2</v>
      </c>
      <c r="H77" s="40" t="s">
        <v>218</v>
      </c>
      <c r="I77" s="39">
        <v>3337406328</v>
      </c>
    </row>
    <row r="78" spans="1:9" ht="30" hidden="1">
      <c r="A78" s="39">
        <v>1125</v>
      </c>
      <c r="B78" s="40" t="s">
        <v>319</v>
      </c>
      <c r="C78" s="40" t="s">
        <v>320</v>
      </c>
      <c r="D78" s="40" t="s">
        <v>210</v>
      </c>
      <c r="E78" s="39">
        <v>116704</v>
      </c>
      <c r="F78" s="41">
        <v>69</v>
      </c>
      <c r="G78" s="39">
        <v>4</v>
      </c>
      <c r="H78" s="40" t="s">
        <v>218</v>
      </c>
      <c r="I78" s="39">
        <v>3349559676</v>
      </c>
    </row>
    <row r="79" spans="1:9" ht="45" hidden="1">
      <c r="A79" s="39">
        <v>1126</v>
      </c>
      <c r="B79" s="40" t="s">
        <v>321</v>
      </c>
      <c r="C79" s="40" t="s">
        <v>322</v>
      </c>
      <c r="D79" s="40" t="s">
        <v>210</v>
      </c>
      <c r="E79" s="39">
        <v>116704</v>
      </c>
      <c r="F79" s="41">
        <v>138</v>
      </c>
      <c r="G79" s="39">
        <v>5</v>
      </c>
      <c r="H79" s="40" t="s">
        <v>211</v>
      </c>
      <c r="I79" s="39">
        <v>3349560178</v>
      </c>
    </row>
    <row r="80" spans="1:9" ht="30" hidden="1">
      <c r="A80" s="39">
        <v>1186</v>
      </c>
      <c r="B80" s="40" t="s">
        <v>323</v>
      </c>
      <c r="C80" s="40" t="s">
        <v>324</v>
      </c>
      <c r="D80" s="40" t="s">
        <v>210</v>
      </c>
      <c r="E80" s="39">
        <v>116704</v>
      </c>
      <c r="F80" s="41">
        <v>230</v>
      </c>
      <c r="G80" s="39">
        <v>6</v>
      </c>
      <c r="H80" s="40" t="s">
        <v>218</v>
      </c>
      <c r="I80" s="39">
        <v>3337406371</v>
      </c>
    </row>
    <row r="81" spans="1:9" ht="45" hidden="1">
      <c r="A81" s="39">
        <v>1188</v>
      </c>
      <c r="B81" s="40" t="s">
        <v>325</v>
      </c>
      <c r="C81" s="40" t="s">
        <v>324</v>
      </c>
      <c r="D81" s="40" t="s">
        <v>326</v>
      </c>
      <c r="E81" s="39">
        <v>100716</v>
      </c>
      <c r="F81" s="41">
        <v>57</v>
      </c>
      <c r="G81" s="39">
        <v>2</v>
      </c>
      <c r="H81" s="40" t="s">
        <v>202</v>
      </c>
      <c r="I81" s="39">
        <v>3342617827</v>
      </c>
    </row>
    <row r="82" spans="1:9" ht="15" hidden="1">
      <c r="A82" s="39">
        <v>1191</v>
      </c>
      <c r="B82" s="40" t="s">
        <v>327</v>
      </c>
      <c r="C82" s="40" t="s">
        <v>328</v>
      </c>
      <c r="D82" s="40" t="s">
        <v>210</v>
      </c>
      <c r="E82" s="39">
        <v>116704</v>
      </c>
      <c r="F82" s="41">
        <v>230</v>
      </c>
      <c r="G82" s="39">
        <v>2</v>
      </c>
      <c r="H82" s="40" t="s">
        <v>202</v>
      </c>
      <c r="I82" s="39">
        <v>3337406374</v>
      </c>
    </row>
    <row r="83" spans="1:9" ht="15" hidden="1">
      <c r="A83" s="39">
        <v>1255</v>
      </c>
      <c r="B83" s="40" t="s">
        <v>329</v>
      </c>
      <c r="C83" s="40" t="s">
        <v>330</v>
      </c>
      <c r="D83" s="40" t="s">
        <v>210</v>
      </c>
      <c r="E83" s="39">
        <v>116704</v>
      </c>
      <c r="F83" s="41">
        <v>115</v>
      </c>
      <c r="G83" s="39">
        <v>3</v>
      </c>
      <c r="H83" s="40" t="s">
        <v>202</v>
      </c>
      <c r="I83" s="39">
        <v>3337428236</v>
      </c>
    </row>
    <row r="84" spans="1:9" ht="30">
      <c r="A84" s="39">
        <v>1261</v>
      </c>
      <c r="B84" s="40" t="s">
        <v>331</v>
      </c>
      <c r="C84" s="40" t="s">
        <v>332</v>
      </c>
      <c r="D84" s="40" t="s">
        <v>201</v>
      </c>
      <c r="E84" s="39">
        <v>100219</v>
      </c>
      <c r="F84" s="41">
        <v>115</v>
      </c>
      <c r="G84" s="39">
        <v>2</v>
      </c>
      <c r="H84" s="40" t="s">
        <v>218</v>
      </c>
      <c r="I84" s="39">
        <v>3337406412</v>
      </c>
    </row>
    <row r="85" spans="1:9" ht="45" hidden="1">
      <c r="A85" s="39">
        <v>1278</v>
      </c>
      <c r="B85" s="40" t="s">
        <v>333</v>
      </c>
      <c r="C85" s="40" t="s">
        <v>334</v>
      </c>
      <c r="D85" s="40" t="s">
        <v>210</v>
      </c>
      <c r="E85" s="39">
        <v>116704</v>
      </c>
      <c r="F85" s="41">
        <v>46</v>
      </c>
      <c r="G85" s="39">
        <v>1</v>
      </c>
      <c r="H85" s="40" t="s">
        <v>211</v>
      </c>
      <c r="I85" s="39">
        <v>3349560076</v>
      </c>
    </row>
    <row r="86" spans="1:9" ht="45" hidden="1">
      <c r="A86" s="39">
        <v>1339</v>
      </c>
      <c r="B86" s="40" t="s">
        <v>335</v>
      </c>
      <c r="C86" s="40" t="s">
        <v>336</v>
      </c>
      <c r="D86" s="40" t="s">
        <v>210</v>
      </c>
      <c r="E86" s="39">
        <v>116704</v>
      </c>
      <c r="F86" s="41">
        <v>69</v>
      </c>
      <c r="G86" s="39">
        <v>2</v>
      </c>
      <c r="H86" s="40" t="s">
        <v>247</v>
      </c>
      <c r="I86" s="39">
        <v>3342618126</v>
      </c>
    </row>
    <row r="87" spans="1:9" ht="45" hidden="1">
      <c r="A87" s="39">
        <v>1371</v>
      </c>
      <c r="B87" s="40" t="s">
        <v>337</v>
      </c>
      <c r="C87" s="40" t="s">
        <v>338</v>
      </c>
      <c r="D87" s="40" t="s">
        <v>210</v>
      </c>
      <c r="E87" s="39">
        <v>116704</v>
      </c>
      <c r="F87" s="41">
        <v>46</v>
      </c>
      <c r="G87" s="39">
        <v>1</v>
      </c>
      <c r="H87" s="40" t="s">
        <v>247</v>
      </c>
      <c r="I87" s="39">
        <v>3342618089</v>
      </c>
    </row>
    <row r="88" spans="1:9" ht="45" hidden="1">
      <c r="A88" s="39">
        <v>1420</v>
      </c>
      <c r="B88" s="40" t="s">
        <v>339</v>
      </c>
      <c r="C88" s="40" t="s">
        <v>340</v>
      </c>
      <c r="D88" s="40" t="s">
        <v>341</v>
      </c>
      <c r="E88" s="39">
        <v>116477</v>
      </c>
      <c r="F88" s="41">
        <v>69</v>
      </c>
      <c r="G88" s="39">
        <v>2</v>
      </c>
      <c r="H88" s="40" t="s">
        <v>218</v>
      </c>
      <c r="I88" s="39">
        <v>3352749992</v>
      </c>
    </row>
    <row r="89" spans="1:9" ht="45" hidden="1">
      <c r="A89" s="39">
        <v>1470</v>
      </c>
      <c r="B89" s="40" t="s">
        <v>342</v>
      </c>
      <c r="C89" s="40" t="s">
        <v>343</v>
      </c>
      <c r="D89" s="40" t="s">
        <v>326</v>
      </c>
      <c r="E89" s="39">
        <v>100716</v>
      </c>
      <c r="F89" s="41">
        <v>42</v>
      </c>
      <c r="G89" s="39">
        <v>1</v>
      </c>
      <c r="H89" s="40" t="s">
        <v>218</v>
      </c>
      <c r="I89" s="39">
        <v>3338290484</v>
      </c>
    </row>
    <row r="90" spans="1:9" ht="45" hidden="1">
      <c r="A90" s="39">
        <v>1479</v>
      </c>
      <c r="B90" s="40" t="s">
        <v>344</v>
      </c>
      <c r="C90" s="40" t="s">
        <v>345</v>
      </c>
      <c r="D90" s="40" t="s">
        <v>234</v>
      </c>
      <c r="E90" s="39">
        <v>101222</v>
      </c>
      <c r="F90" s="41">
        <v>46</v>
      </c>
      <c r="G90" s="39">
        <v>1</v>
      </c>
      <c r="H90" s="40" t="s">
        <v>247</v>
      </c>
      <c r="I90" s="39">
        <v>3342618281</v>
      </c>
    </row>
    <row r="91" spans="1:9" ht="30" hidden="1">
      <c r="A91" s="39">
        <v>1525</v>
      </c>
      <c r="B91" s="40" t="s">
        <v>346</v>
      </c>
      <c r="C91" s="40" t="s">
        <v>347</v>
      </c>
      <c r="D91" s="40" t="s">
        <v>348</v>
      </c>
      <c r="E91" s="39">
        <v>126080</v>
      </c>
      <c r="F91" s="41">
        <v>115</v>
      </c>
      <c r="G91" s="39">
        <v>3</v>
      </c>
      <c r="H91" s="40" t="s">
        <v>226</v>
      </c>
      <c r="I91" s="39">
        <v>3337406568</v>
      </c>
    </row>
    <row r="92" spans="1:9" ht="15" hidden="1">
      <c r="A92" s="39">
        <v>1551</v>
      </c>
      <c r="B92" s="40" t="s">
        <v>349</v>
      </c>
      <c r="C92" s="40" t="s">
        <v>350</v>
      </c>
      <c r="D92" s="40" t="s">
        <v>210</v>
      </c>
      <c r="E92" s="39">
        <v>116704</v>
      </c>
      <c r="F92" s="41">
        <v>69</v>
      </c>
      <c r="G92" s="39">
        <v>2</v>
      </c>
      <c r="H92" s="40" t="s">
        <v>202</v>
      </c>
      <c r="I92" s="39">
        <v>3352749896</v>
      </c>
    </row>
    <row r="93" spans="1:9" ht="30" hidden="1">
      <c r="A93" s="39">
        <v>1559</v>
      </c>
      <c r="B93" s="40" t="s">
        <v>351</v>
      </c>
      <c r="C93" s="40" t="s">
        <v>352</v>
      </c>
      <c r="D93" s="40" t="s">
        <v>210</v>
      </c>
      <c r="E93" s="39">
        <v>116704</v>
      </c>
      <c r="F93" s="41">
        <v>138</v>
      </c>
      <c r="G93" s="39">
        <v>4</v>
      </c>
      <c r="H93" s="40" t="s">
        <v>218</v>
      </c>
      <c r="I93" s="39">
        <v>3337406590</v>
      </c>
    </row>
    <row r="94" spans="1:9" ht="15" hidden="1">
      <c r="A94" s="39">
        <v>1572</v>
      </c>
      <c r="B94" s="40" t="s">
        <v>353</v>
      </c>
      <c r="C94" s="40" t="s">
        <v>354</v>
      </c>
      <c r="D94" s="40" t="s">
        <v>210</v>
      </c>
      <c r="E94" s="39">
        <v>116704</v>
      </c>
      <c r="F94" s="41">
        <v>46</v>
      </c>
      <c r="G94" s="39">
        <v>4</v>
      </c>
      <c r="H94" s="40" t="s">
        <v>226</v>
      </c>
      <c r="I94" s="39">
        <v>3337406602</v>
      </c>
    </row>
    <row r="95" spans="1:9" ht="15" hidden="1">
      <c r="A95" s="39">
        <v>1611</v>
      </c>
      <c r="B95" s="40" t="s">
        <v>355</v>
      </c>
      <c r="C95" s="40" t="s">
        <v>356</v>
      </c>
      <c r="D95" s="40" t="s">
        <v>210</v>
      </c>
      <c r="E95" s="39">
        <v>116704</v>
      </c>
      <c r="F95" s="41">
        <v>69</v>
      </c>
      <c r="G95" s="39">
        <v>2</v>
      </c>
      <c r="H95" s="40" t="s">
        <v>202</v>
      </c>
      <c r="I95" s="39">
        <v>3352749982</v>
      </c>
    </row>
    <row r="96" spans="1:9" ht="60" hidden="1">
      <c r="A96" s="39">
        <v>1622</v>
      </c>
      <c r="B96" s="40" t="s">
        <v>357</v>
      </c>
      <c r="C96" s="40" t="s">
        <v>358</v>
      </c>
      <c r="D96" s="40" t="s">
        <v>223</v>
      </c>
      <c r="E96" s="39">
        <v>100834</v>
      </c>
      <c r="F96" s="41">
        <v>115</v>
      </c>
      <c r="G96" s="39">
        <v>1</v>
      </c>
      <c r="H96" s="40" t="s">
        <v>247</v>
      </c>
      <c r="I96" s="39">
        <v>3337406632</v>
      </c>
    </row>
    <row r="97" spans="1:9" ht="30" hidden="1">
      <c r="A97" s="39">
        <v>1650</v>
      </c>
      <c r="B97" s="40" t="s">
        <v>359</v>
      </c>
      <c r="C97" s="40" t="s">
        <v>360</v>
      </c>
      <c r="D97" s="40" t="s">
        <v>210</v>
      </c>
      <c r="E97" s="39">
        <v>116704</v>
      </c>
      <c r="F97" s="41">
        <v>230</v>
      </c>
      <c r="G97" s="39">
        <v>3</v>
      </c>
      <c r="H97" s="40" t="s">
        <v>218</v>
      </c>
      <c r="I97" s="39">
        <v>3337406649</v>
      </c>
    </row>
    <row r="98" spans="1:9" ht="45" hidden="1">
      <c r="A98" s="39">
        <v>1656</v>
      </c>
      <c r="B98" s="40" t="s">
        <v>361</v>
      </c>
      <c r="C98" s="40" t="s">
        <v>362</v>
      </c>
      <c r="D98" s="40" t="s">
        <v>210</v>
      </c>
      <c r="E98" s="39">
        <v>116704</v>
      </c>
      <c r="F98" s="41">
        <v>69</v>
      </c>
      <c r="G98" s="39">
        <v>2</v>
      </c>
      <c r="H98" s="40" t="s">
        <v>211</v>
      </c>
      <c r="I98" s="39">
        <v>3349559693</v>
      </c>
    </row>
    <row r="99" spans="1:9" ht="30" hidden="1">
      <c r="A99" s="39">
        <v>1728</v>
      </c>
      <c r="B99" s="40" t="s">
        <v>363</v>
      </c>
      <c r="C99" s="40" t="s">
        <v>364</v>
      </c>
      <c r="D99" s="40" t="s">
        <v>348</v>
      </c>
      <c r="E99" s="39">
        <v>126080</v>
      </c>
      <c r="F99" s="41">
        <v>115</v>
      </c>
      <c r="G99" s="39">
        <v>2</v>
      </c>
      <c r="H99" s="40" t="s">
        <v>202</v>
      </c>
      <c r="I99" s="39">
        <v>3353097619</v>
      </c>
    </row>
    <row r="100" spans="1:9" ht="45" hidden="1">
      <c r="A100" s="39">
        <v>1735</v>
      </c>
      <c r="B100" s="40" t="s">
        <v>365</v>
      </c>
      <c r="C100" s="40" t="s">
        <v>366</v>
      </c>
      <c r="D100" s="40" t="s">
        <v>210</v>
      </c>
      <c r="E100" s="39">
        <v>116704</v>
      </c>
      <c r="F100" s="41">
        <v>46</v>
      </c>
      <c r="G100" s="39">
        <v>2</v>
      </c>
      <c r="H100" s="40" t="s">
        <v>211</v>
      </c>
      <c r="I100" s="39">
        <v>3349559868</v>
      </c>
    </row>
    <row r="101" spans="1:9" ht="15">
      <c r="A101" s="39">
        <v>1781</v>
      </c>
      <c r="B101" s="40" t="s">
        <v>367</v>
      </c>
      <c r="C101" s="40" t="s">
        <v>368</v>
      </c>
      <c r="D101" s="40" t="s">
        <v>201</v>
      </c>
      <c r="E101" s="39">
        <v>100219</v>
      </c>
      <c r="F101" s="41">
        <v>24</v>
      </c>
      <c r="G101" s="39">
        <v>1</v>
      </c>
      <c r="H101" s="40" t="s">
        <v>202</v>
      </c>
      <c r="I101" s="39">
        <v>3342618366</v>
      </c>
    </row>
    <row r="102" spans="1:9" ht="45" hidden="1">
      <c r="A102" s="39">
        <v>1854</v>
      </c>
      <c r="B102" s="40" t="s">
        <v>369</v>
      </c>
      <c r="C102" s="40" t="s">
        <v>370</v>
      </c>
      <c r="D102" s="40" t="s">
        <v>210</v>
      </c>
      <c r="E102" s="39">
        <v>116704</v>
      </c>
      <c r="F102" s="41">
        <v>46</v>
      </c>
      <c r="G102" s="39">
        <v>3</v>
      </c>
      <c r="H102" s="40" t="s">
        <v>211</v>
      </c>
      <c r="I102" s="39">
        <v>3349560078</v>
      </c>
    </row>
    <row r="103" spans="1:9" ht="60" hidden="1">
      <c r="A103" s="39">
        <v>1867</v>
      </c>
      <c r="B103" s="40" t="s">
        <v>371</v>
      </c>
      <c r="C103" s="40" t="s">
        <v>372</v>
      </c>
      <c r="D103" s="40" t="s">
        <v>223</v>
      </c>
      <c r="E103" s="39">
        <v>100834</v>
      </c>
      <c r="F103" s="41">
        <v>115</v>
      </c>
      <c r="G103" s="39">
        <v>4</v>
      </c>
      <c r="H103" s="40" t="s">
        <v>202</v>
      </c>
      <c r="I103" s="39">
        <v>3337406789</v>
      </c>
    </row>
    <row r="104" spans="1:9" ht="15" hidden="1">
      <c r="A104" s="39">
        <v>1876</v>
      </c>
      <c r="B104" s="40" t="s">
        <v>373</v>
      </c>
      <c r="C104" s="40" t="s">
        <v>374</v>
      </c>
      <c r="D104" s="40" t="s">
        <v>210</v>
      </c>
      <c r="E104" s="39">
        <v>116704</v>
      </c>
      <c r="F104" s="41">
        <v>230</v>
      </c>
      <c r="G104" s="39">
        <v>3</v>
      </c>
      <c r="H104" s="40" t="s">
        <v>202</v>
      </c>
      <c r="I104" s="39">
        <v>3337406795</v>
      </c>
    </row>
    <row r="105" spans="1:9" ht="15" hidden="1">
      <c r="A105" s="39">
        <v>1896</v>
      </c>
      <c r="B105" s="40" t="s">
        <v>375</v>
      </c>
      <c r="C105" s="40" t="s">
        <v>376</v>
      </c>
      <c r="D105" s="40" t="s">
        <v>210</v>
      </c>
      <c r="E105" s="39">
        <v>116704</v>
      </c>
      <c r="F105" s="41">
        <v>34.5</v>
      </c>
      <c r="G105" s="39">
        <v>2</v>
      </c>
      <c r="H105" s="40" t="s">
        <v>202</v>
      </c>
      <c r="I105" s="39">
        <v>3337406808</v>
      </c>
    </row>
    <row r="106" spans="1:9" ht="15" hidden="1">
      <c r="A106" s="39">
        <v>1912</v>
      </c>
      <c r="B106" s="40" t="s">
        <v>377</v>
      </c>
      <c r="C106" s="40" t="s">
        <v>378</v>
      </c>
      <c r="D106" s="40" t="s">
        <v>210</v>
      </c>
      <c r="E106" s="39">
        <v>116704</v>
      </c>
      <c r="F106" s="41">
        <v>115</v>
      </c>
      <c r="G106" s="39">
        <v>4</v>
      </c>
      <c r="H106" s="40" t="s">
        <v>202</v>
      </c>
      <c r="I106" s="39">
        <v>3337406818</v>
      </c>
    </row>
    <row r="107" spans="1:9" ht="60" hidden="1">
      <c r="A107" s="39">
        <v>1916</v>
      </c>
      <c r="B107" s="40" t="s">
        <v>379</v>
      </c>
      <c r="C107" s="40" t="s">
        <v>380</v>
      </c>
      <c r="D107" s="40" t="s">
        <v>223</v>
      </c>
      <c r="E107" s="39">
        <v>100834</v>
      </c>
      <c r="F107" s="41">
        <v>500</v>
      </c>
      <c r="G107" s="39">
        <v>0</v>
      </c>
      <c r="H107" s="40" t="s">
        <v>218</v>
      </c>
      <c r="I107" s="39">
        <v>3337406821</v>
      </c>
    </row>
    <row r="108" spans="1:9" ht="60" hidden="1">
      <c r="A108" s="39">
        <v>1917</v>
      </c>
      <c r="B108" s="40" t="s">
        <v>381</v>
      </c>
      <c r="C108" s="40" t="s">
        <v>382</v>
      </c>
      <c r="D108" s="40" t="s">
        <v>223</v>
      </c>
      <c r="E108" s="39">
        <v>100834</v>
      </c>
      <c r="F108" s="41">
        <v>500</v>
      </c>
      <c r="G108" s="39">
        <v>0</v>
      </c>
      <c r="H108" s="40" t="s">
        <v>202</v>
      </c>
      <c r="I108" s="39">
        <v>3337406822</v>
      </c>
    </row>
    <row r="109" spans="1:9" ht="60" hidden="1">
      <c r="A109" s="39">
        <v>1920</v>
      </c>
      <c r="B109" s="40" t="s">
        <v>383</v>
      </c>
      <c r="C109" s="40" t="s">
        <v>384</v>
      </c>
      <c r="D109" s="40" t="s">
        <v>385</v>
      </c>
      <c r="E109" s="39">
        <v>101617</v>
      </c>
      <c r="F109" s="41">
        <v>69</v>
      </c>
      <c r="G109" s="39">
        <v>2</v>
      </c>
      <c r="H109" s="40" t="s">
        <v>202</v>
      </c>
      <c r="I109" s="39">
        <v>3352749976</v>
      </c>
    </row>
    <row r="110" spans="1:9" ht="45" hidden="1">
      <c r="A110" s="39">
        <v>1921</v>
      </c>
      <c r="B110" s="40" t="s">
        <v>386</v>
      </c>
      <c r="C110" s="40" t="s">
        <v>387</v>
      </c>
      <c r="D110" s="40" t="s">
        <v>326</v>
      </c>
      <c r="E110" s="39">
        <v>100716</v>
      </c>
      <c r="F110" s="41">
        <v>230</v>
      </c>
      <c r="G110" s="39">
        <v>7</v>
      </c>
      <c r="H110" s="40" t="s">
        <v>226</v>
      </c>
      <c r="I110" s="39">
        <v>3337406824</v>
      </c>
    </row>
    <row r="111" spans="1:9" ht="60" hidden="1">
      <c r="A111" s="39">
        <v>1946</v>
      </c>
      <c r="B111" s="40" t="s">
        <v>388</v>
      </c>
      <c r="C111" s="40" t="s">
        <v>389</v>
      </c>
      <c r="D111" s="40" t="s">
        <v>223</v>
      </c>
      <c r="E111" s="39">
        <v>100834</v>
      </c>
      <c r="F111" s="41">
        <v>345</v>
      </c>
      <c r="G111" s="39">
        <v>5</v>
      </c>
      <c r="H111" s="40" t="s">
        <v>202</v>
      </c>
      <c r="I111" s="39">
        <v>3337406842</v>
      </c>
    </row>
    <row r="112" spans="1:9" ht="15" hidden="1">
      <c r="A112" s="39">
        <v>1960</v>
      </c>
      <c r="B112" s="40" t="s">
        <v>390</v>
      </c>
      <c r="C112" s="40" t="s">
        <v>391</v>
      </c>
      <c r="D112" s="40" t="s">
        <v>210</v>
      </c>
      <c r="E112" s="39">
        <v>116704</v>
      </c>
      <c r="F112" s="41">
        <v>115</v>
      </c>
      <c r="G112" s="39">
        <v>3</v>
      </c>
      <c r="H112" s="40" t="s">
        <v>202</v>
      </c>
      <c r="I112" s="39">
        <v>3341136911</v>
      </c>
    </row>
    <row r="113" spans="1:9" ht="45" hidden="1">
      <c r="A113" s="39">
        <v>1969</v>
      </c>
      <c r="B113" s="40" t="s">
        <v>392</v>
      </c>
      <c r="C113" s="40" t="s">
        <v>393</v>
      </c>
      <c r="D113" s="40" t="s">
        <v>210</v>
      </c>
      <c r="E113" s="39">
        <v>116704</v>
      </c>
      <c r="F113" s="41">
        <v>46</v>
      </c>
      <c r="G113" s="39">
        <v>1</v>
      </c>
      <c r="H113" s="40" t="s">
        <v>247</v>
      </c>
      <c r="I113" s="39">
        <v>3342618111</v>
      </c>
    </row>
    <row r="114" spans="1:9" ht="45" hidden="1">
      <c r="A114" s="39">
        <v>1990</v>
      </c>
      <c r="B114" s="40" t="s">
        <v>394</v>
      </c>
      <c r="C114" s="40" t="s">
        <v>395</v>
      </c>
      <c r="D114" s="40" t="s">
        <v>210</v>
      </c>
      <c r="E114" s="39">
        <v>116704</v>
      </c>
      <c r="F114" s="41">
        <v>46</v>
      </c>
      <c r="G114" s="39">
        <v>3</v>
      </c>
      <c r="H114" s="40" t="s">
        <v>247</v>
      </c>
      <c r="I114" s="39">
        <v>3342618095</v>
      </c>
    </row>
    <row r="115" spans="1:9" ht="60" hidden="1">
      <c r="A115" s="39">
        <v>1996</v>
      </c>
      <c r="B115" s="40" t="s">
        <v>396</v>
      </c>
      <c r="C115" s="40" t="s">
        <v>397</v>
      </c>
      <c r="D115" s="40" t="s">
        <v>223</v>
      </c>
      <c r="E115" s="39">
        <v>100834</v>
      </c>
      <c r="F115" s="41">
        <v>230</v>
      </c>
      <c r="G115" s="39">
        <v>5</v>
      </c>
      <c r="H115" s="40" t="s">
        <v>202</v>
      </c>
      <c r="I115" s="39">
        <v>3337406867</v>
      </c>
    </row>
    <row r="116" spans="1:9" ht="60" hidden="1">
      <c r="A116" s="39">
        <v>1998</v>
      </c>
      <c r="B116" s="40" t="s">
        <v>398</v>
      </c>
      <c r="C116" s="40" t="s">
        <v>399</v>
      </c>
      <c r="D116" s="40" t="s">
        <v>223</v>
      </c>
      <c r="E116" s="39">
        <v>100834</v>
      </c>
      <c r="F116" s="41">
        <v>115</v>
      </c>
      <c r="G116" s="39">
        <v>2</v>
      </c>
      <c r="H116" s="40" t="s">
        <v>202</v>
      </c>
      <c r="I116" s="39">
        <v>3337406868</v>
      </c>
    </row>
    <row r="117" spans="1:9" ht="45" hidden="1">
      <c r="A117" s="39">
        <v>2016</v>
      </c>
      <c r="B117" s="40" t="s">
        <v>400</v>
      </c>
      <c r="C117" s="40" t="s">
        <v>401</v>
      </c>
      <c r="D117" s="40" t="s">
        <v>234</v>
      </c>
      <c r="E117" s="39">
        <v>101222</v>
      </c>
      <c r="F117" s="41">
        <v>46</v>
      </c>
      <c r="G117" s="39">
        <v>2</v>
      </c>
      <c r="H117" s="40" t="s">
        <v>247</v>
      </c>
      <c r="I117" s="39">
        <v>3342618197</v>
      </c>
    </row>
    <row r="118" spans="1:9" ht="30" hidden="1">
      <c r="A118" s="39">
        <v>2024</v>
      </c>
      <c r="B118" s="40" t="s">
        <v>402</v>
      </c>
      <c r="C118" s="40" t="s">
        <v>403</v>
      </c>
      <c r="D118" s="40" t="s">
        <v>210</v>
      </c>
      <c r="E118" s="39">
        <v>116704</v>
      </c>
      <c r="F118" s="41">
        <v>230</v>
      </c>
      <c r="G118" s="39">
        <v>2</v>
      </c>
      <c r="H118" s="40" t="s">
        <v>218</v>
      </c>
      <c r="I118" s="39">
        <v>3337406880</v>
      </c>
    </row>
    <row r="119" spans="1:9" ht="30" hidden="1">
      <c r="A119" s="39">
        <v>2067</v>
      </c>
      <c r="B119" s="40" t="s">
        <v>404</v>
      </c>
      <c r="C119" s="40" t="s">
        <v>405</v>
      </c>
      <c r="D119" s="40" t="s">
        <v>210</v>
      </c>
      <c r="E119" s="39">
        <v>116704</v>
      </c>
      <c r="F119" s="41">
        <v>138</v>
      </c>
      <c r="G119" s="39">
        <v>2</v>
      </c>
      <c r="H119" s="40" t="s">
        <v>218</v>
      </c>
      <c r="I119" s="39">
        <v>3349560088</v>
      </c>
    </row>
    <row r="120" spans="1:9" ht="60" hidden="1">
      <c r="A120" s="39">
        <v>2174</v>
      </c>
      <c r="B120" s="40" t="s">
        <v>406</v>
      </c>
      <c r="C120" s="40" t="s">
        <v>407</v>
      </c>
      <c r="D120" s="40" t="s">
        <v>385</v>
      </c>
      <c r="E120" s="39">
        <v>101617</v>
      </c>
      <c r="F120" s="41">
        <v>69</v>
      </c>
      <c r="G120" s="39">
        <v>2</v>
      </c>
      <c r="H120" s="40" t="s">
        <v>202</v>
      </c>
      <c r="I120" s="39">
        <v>3352750254</v>
      </c>
    </row>
    <row r="121" spans="1:9" ht="45" hidden="1">
      <c r="A121" s="39">
        <v>2216</v>
      </c>
      <c r="B121" s="40" t="s">
        <v>408</v>
      </c>
      <c r="C121" s="40" t="s">
        <v>409</v>
      </c>
      <c r="D121" s="40" t="s">
        <v>326</v>
      </c>
      <c r="E121" s="39">
        <v>100716</v>
      </c>
      <c r="F121" s="41">
        <v>57</v>
      </c>
      <c r="G121" s="39">
        <v>2</v>
      </c>
      <c r="H121" s="40" t="s">
        <v>218</v>
      </c>
      <c r="I121" s="39">
        <v>3337406994</v>
      </c>
    </row>
    <row r="122" spans="1:9" ht="45" hidden="1">
      <c r="A122" s="39">
        <v>2217</v>
      </c>
      <c r="B122" s="40" t="s">
        <v>410</v>
      </c>
      <c r="C122" s="40" t="s">
        <v>411</v>
      </c>
      <c r="D122" s="40" t="s">
        <v>326</v>
      </c>
      <c r="E122" s="39">
        <v>100716</v>
      </c>
      <c r="F122" s="41">
        <v>57</v>
      </c>
      <c r="G122" s="39">
        <v>2</v>
      </c>
      <c r="H122" s="40" t="s">
        <v>218</v>
      </c>
      <c r="I122" s="39">
        <v>3337406995</v>
      </c>
    </row>
    <row r="123" spans="1:9" ht="60" hidden="1">
      <c r="A123" s="39">
        <v>2225</v>
      </c>
      <c r="B123" s="40" t="s">
        <v>412</v>
      </c>
      <c r="C123" s="40" t="s">
        <v>413</v>
      </c>
      <c r="D123" s="40" t="s">
        <v>223</v>
      </c>
      <c r="E123" s="39">
        <v>100834</v>
      </c>
      <c r="F123" s="41">
        <v>115</v>
      </c>
      <c r="G123" s="39">
        <v>2</v>
      </c>
      <c r="H123" s="40" t="s">
        <v>218</v>
      </c>
      <c r="I123" s="39">
        <v>3337407000</v>
      </c>
    </row>
    <row r="124" spans="1:9" ht="60" hidden="1">
      <c r="A124" s="39">
        <v>2288</v>
      </c>
      <c r="B124" s="40" t="s">
        <v>414</v>
      </c>
      <c r="C124" s="40" t="s">
        <v>415</v>
      </c>
      <c r="D124" s="40" t="s">
        <v>223</v>
      </c>
      <c r="E124" s="39">
        <v>100834</v>
      </c>
      <c r="F124" s="41">
        <v>115</v>
      </c>
      <c r="G124" s="39">
        <v>1</v>
      </c>
      <c r="H124" s="40" t="s">
        <v>218</v>
      </c>
      <c r="I124" s="39">
        <v>3337407041</v>
      </c>
    </row>
    <row r="125" spans="1:9" ht="30" hidden="1">
      <c r="A125" s="39">
        <v>2315</v>
      </c>
      <c r="B125" s="40" t="s">
        <v>416</v>
      </c>
      <c r="C125" s="40" t="s">
        <v>417</v>
      </c>
      <c r="D125" s="40" t="s">
        <v>210</v>
      </c>
      <c r="E125" s="39">
        <v>116704</v>
      </c>
      <c r="F125" s="41">
        <v>46</v>
      </c>
      <c r="G125" s="39">
        <v>1</v>
      </c>
      <c r="H125" s="40" t="s">
        <v>218</v>
      </c>
      <c r="I125" s="39">
        <v>3349560137</v>
      </c>
    </row>
    <row r="126" spans="1:9" ht="15" hidden="1">
      <c r="A126" s="39">
        <v>2320</v>
      </c>
      <c r="B126" s="40" t="s">
        <v>418</v>
      </c>
      <c r="C126" s="40" t="s">
        <v>419</v>
      </c>
      <c r="D126" s="40" t="s">
        <v>210</v>
      </c>
      <c r="E126" s="39">
        <v>116704</v>
      </c>
      <c r="F126" s="41">
        <v>115</v>
      </c>
      <c r="G126" s="39">
        <v>1</v>
      </c>
      <c r="H126" s="40" t="s">
        <v>202</v>
      </c>
      <c r="I126" s="39">
        <v>3337428131</v>
      </c>
    </row>
    <row r="127" spans="1:9" ht="30">
      <c r="A127" s="39">
        <v>2321</v>
      </c>
      <c r="B127" s="40" t="s">
        <v>420</v>
      </c>
      <c r="C127" s="40" t="s">
        <v>421</v>
      </c>
      <c r="D127" s="40" t="s">
        <v>201</v>
      </c>
      <c r="E127" s="39">
        <v>100219</v>
      </c>
      <c r="F127" s="41">
        <v>500</v>
      </c>
      <c r="G127" s="39">
        <v>15</v>
      </c>
      <c r="H127" s="40" t="s">
        <v>218</v>
      </c>
      <c r="I127" s="39">
        <v>3337407067</v>
      </c>
    </row>
    <row r="128" spans="1:9" ht="45" hidden="1">
      <c r="A128" s="39">
        <v>2346</v>
      </c>
      <c r="B128" s="40" t="s">
        <v>422</v>
      </c>
      <c r="C128" s="40" t="s">
        <v>423</v>
      </c>
      <c r="D128" s="40" t="s">
        <v>210</v>
      </c>
      <c r="E128" s="39">
        <v>116704</v>
      </c>
      <c r="F128" s="41">
        <v>46</v>
      </c>
      <c r="G128" s="39">
        <v>3</v>
      </c>
      <c r="H128" s="40" t="s">
        <v>211</v>
      </c>
      <c r="I128" s="39">
        <v>3349559961</v>
      </c>
    </row>
    <row r="129" spans="1:9" ht="15" hidden="1">
      <c r="A129" s="39">
        <v>2372</v>
      </c>
      <c r="B129" s="40" t="s">
        <v>424</v>
      </c>
      <c r="C129" s="40" t="s">
        <v>425</v>
      </c>
      <c r="D129" s="40" t="s">
        <v>210</v>
      </c>
      <c r="E129" s="39">
        <v>116704</v>
      </c>
      <c r="F129" s="41">
        <v>69</v>
      </c>
      <c r="G129" s="39">
        <v>2</v>
      </c>
      <c r="H129" s="40" t="s">
        <v>202</v>
      </c>
      <c r="I129" s="39">
        <v>3352749859</v>
      </c>
    </row>
    <row r="130" spans="1:9" ht="60" hidden="1">
      <c r="A130" s="39">
        <v>2395</v>
      </c>
      <c r="B130" s="40" t="s">
        <v>426</v>
      </c>
      <c r="C130" s="40" t="s">
        <v>427</v>
      </c>
      <c r="D130" s="40" t="s">
        <v>223</v>
      </c>
      <c r="E130" s="39">
        <v>100834</v>
      </c>
      <c r="F130" s="41">
        <v>115</v>
      </c>
      <c r="G130" s="39">
        <v>2</v>
      </c>
      <c r="H130" s="40" t="s">
        <v>211</v>
      </c>
      <c r="I130" s="39">
        <v>3337407118</v>
      </c>
    </row>
    <row r="131" spans="1:9" ht="45" hidden="1">
      <c r="A131" s="39">
        <v>2397</v>
      </c>
      <c r="B131" s="40" t="s">
        <v>428</v>
      </c>
      <c r="C131" s="40" t="s">
        <v>427</v>
      </c>
      <c r="D131" s="40" t="s">
        <v>429</v>
      </c>
      <c r="E131" s="39">
        <v>101374</v>
      </c>
      <c r="F131" s="41">
        <v>230</v>
      </c>
      <c r="G131" s="39">
        <v>1</v>
      </c>
      <c r="H131" s="40" t="s">
        <v>202</v>
      </c>
      <c r="I131" s="39">
        <v>3337407116</v>
      </c>
    </row>
    <row r="132" spans="1:9" ht="45" hidden="1">
      <c r="A132" s="39">
        <v>2404</v>
      </c>
      <c r="B132" s="40" t="s">
        <v>430</v>
      </c>
      <c r="C132" s="40" t="s">
        <v>431</v>
      </c>
      <c r="D132" s="40" t="s">
        <v>429</v>
      </c>
      <c r="E132" s="39">
        <v>101374</v>
      </c>
      <c r="F132" s="41">
        <v>57</v>
      </c>
      <c r="G132" s="39">
        <v>2</v>
      </c>
      <c r="H132" s="40" t="s">
        <v>202</v>
      </c>
      <c r="I132" s="39">
        <v>3352750273</v>
      </c>
    </row>
    <row r="133" spans="1:9" ht="45" hidden="1">
      <c r="A133" s="39">
        <v>2410</v>
      </c>
      <c r="B133" s="40" t="s">
        <v>432</v>
      </c>
      <c r="C133" s="40" t="s">
        <v>431</v>
      </c>
      <c r="D133" s="40" t="s">
        <v>210</v>
      </c>
      <c r="E133" s="39">
        <v>116704</v>
      </c>
      <c r="F133" s="41">
        <v>46</v>
      </c>
      <c r="G133" s="39">
        <v>1</v>
      </c>
      <c r="H133" s="40" t="s">
        <v>211</v>
      </c>
      <c r="I133" s="39">
        <v>3349560072</v>
      </c>
    </row>
    <row r="134" spans="1:9" ht="45" hidden="1">
      <c r="A134" s="39">
        <v>2423</v>
      </c>
      <c r="B134" s="40" t="s">
        <v>433</v>
      </c>
      <c r="C134" s="40" t="s">
        <v>434</v>
      </c>
      <c r="D134" s="40" t="s">
        <v>210</v>
      </c>
      <c r="E134" s="39">
        <v>116704</v>
      </c>
      <c r="F134" s="41">
        <v>46</v>
      </c>
      <c r="G134" s="39">
        <v>2</v>
      </c>
      <c r="H134" s="40" t="s">
        <v>211</v>
      </c>
      <c r="I134" s="39">
        <v>3349559794</v>
      </c>
    </row>
    <row r="135" spans="1:9" ht="45" hidden="1">
      <c r="A135" s="39">
        <v>2431</v>
      </c>
      <c r="B135" s="40" t="s">
        <v>435</v>
      </c>
      <c r="C135" s="40" t="s">
        <v>436</v>
      </c>
      <c r="D135" s="40" t="s">
        <v>429</v>
      </c>
      <c r="E135" s="39">
        <v>101374</v>
      </c>
      <c r="F135" s="41">
        <v>230</v>
      </c>
      <c r="G135" s="39">
        <v>4</v>
      </c>
      <c r="H135" s="40" t="s">
        <v>226</v>
      </c>
      <c r="I135" s="39">
        <v>3337407138</v>
      </c>
    </row>
    <row r="136" spans="1:9" ht="45" hidden="1">
      <c r="A136" s="39">
        <v>2432</v>
      </c>
      <c r="B136" s="40" t="s">
        <v>437</v>
      </c>
      <c r="C136" s="40" t="s">
        <v>436</v>
      </c>
      <c r="D136" s="40" t="s">
        <v>429</v>
      </c>
      <c r="E136" s="39">
        <v>101374</v>
      </c>
      <c r="F136" s="41">
        <v>57</v>
      </c>
      <c r="G136" s="39">
        <v>0</v>
      </c>
      <c r="H136" s="40" t="s">
        <v>202</v>
      </c>
      <c r="I136" s="39">
        <v>3352750212</v>
      </c>
    </row>
    <row r="137" spans="1:9" ht="45" hidden="1">
      <c r="A137" s="39">
        <v>2494</v>
      </c>
      <c r="B137" s="40" t="s">
        <v>438</v>
      </c>
      <c r="C137" s="40" t="s">
        <v>439</v>
      </c>
      <c r="D137" s="40" t="s">
        <v>210</v>
      </c>
      <c r="E137" s="39">
        <v>116704</v>
      </c>
      <c r="F137" s="41">
        <v>138</v>
      </c>
      <c r="G137" s="39">
        <v>1</v>
      </c>
      <c r="H137" s="40" t="s">
        <v>247</v>
      </c>
      <c r="I137" s="39">
        <v>3342618103</v>
      </c>
    </row>
    <row r="138" spans="1:9" ht="45" hidden="1">
      <c r="A138" s="39">
        <v>2509</v>
      </c>
      <c r="B138" s="40" t="s">
        <v>440</v>
      </c>
      <c r="C138" s="40" t="s">
        <v>441</v>
      </c>
      <c r="D138" s="40" t="s">
        <v>442</v>
      </c>
      <c r="E138" s="39">
        <v>100994</v>
      </c>
      <c r="F138" s="41">
        <v>115</v>
      </c>
      <c r="G138" s="39">
        <v>6</v>
      </c>
      <c r="H138" s="40" t="s">
        <v>202</v>
      </c>
      <c r="I138" s="39">
        <v>3337407183</v>
      </c>
    </row>
    <row r="139" spans="1:9" ht="15" hidden="1">
      <c r="A139" s="39">
        <v>2522</v>
      </c>
      <c r="B139" s="40" t="s">
        <v>443</v>
      </c>
      <c r="C139" s="40" t="s">
        <v>444</v>
      </c>
      <c r="D139" s="40" t="s">
        <v>210</v>
      </c>
      <c r="E139" s="39">
        <v>116704</v>
      </c>
      <c r="F139" s="41">
        <v>115</v>
      </c>
      <c r="G139" s="39">
        <v>1</v>
      </c>
      <c r="H139" s="40" t="s">
        <v>202</v>
      </c>
      <c r="I139" s="39">
        <v>3337428299</v>
      </c>
    </row>
    <row r="140" spans="1:9" ht="30" hidden="1">
      <c r="A140" s="39">
        <v>2543</v>
      </c>
      <c r="B140" s="40" t="s">
        <v>445</v>
      </c>
      <c r="C140" s="40" t="s">
        <v>446</v>
      </c>
      <c r="D140" s="40" t="s">
        <v>210</v>
      </c>
      <c r="E140" s="39">
        <v>116704</v>
      </c>
      <c r="F140" s="41">
        <v>34.5</v>
      </c>
      <c r="G140" s="39">
        <v>1</v>
      </c>
      <c r="H140" s="40" t="s">
        <v>218</v>
      </c>
      <c r="I140" s="39">
        <v>3337407204</v>
      </c>
    </row>
    <row r="141" spans="1:9" ht="60" hidden="1">
      <c r="A141" s="39">
        <v>2584</v>
      </c>
      <c r="B141" s="40" t="s">
        <v>447</v>
      </c>
      <c r="C141" s="40" t="s">
        <v>448</v>
      </c>
      <c r="D141" s="40" t="s">
        <v>223</v>
      </c>
      <c r="E141" s="39">
        <v>100834</v>
      </c>
      <c r="F141" s="41">
        <v>230</v>
      </c>
      <c r="G141" s="39">
        <v>4</v>
      </c>
      <c r="H141" s="40" t="s">
        <v>226</v>
      </c>
      <c r="I141" s="39">
        <v>3337407237</v>
      </c>
    </row>
    <row r="142" spans="1:9" ht="15" hidden="1">
      <c r="A142" s="39">
        <v>2612</v>
      </c>
      <c r="B142" s="40" t="s">
        <v>449</v>
      </c>
      <c r="C142" s="40" t="s">
        <v>450</v>
      </c>
      <c r="D142" s="40" t="s">
        <v>210</v>
      </c>
      <c r="E142" s="39">
        <v>116704</v>
      </c>
      <c r="F142" s="41">
        <v>69</v>
      </c>
      <c r="G142" s="39">
        <v>2</v>
      </c>
      <c r="H142" s="40" t="s">
        <v>202</v>
      </c>
      <c r="I142" s="39">
        <v>3337407254</v>
      </c>
    </row>
    <row r="143" spans="1:9" ht="45" hidden="1">
      <c r="A143" s="39">
        <v>2619</v>
      </c>
      <c r="B143" s="40" t="s">
        <v>451</v>
      </c>
      <c r="C143" s="40" t="s">
        <v>452</v>
      </c>
      <c r="D143" s="40" t="s">
        <v>210</v>
      </c>
      <c r="E143" s="39">
        <v>116704</v>
      </c>
      <c r="F143" s="41">
        <v>69</v>
      </c>
      <c r="G143" s="39">
        <v>1</v>
      </c>
      <c r="H143" s="40" t="s">
        <v>247</v>
      </c>
      <c r="I143" s="39">
        <v>3342618135</v>
      </c>
    </row>
    <row r="144" spans="1:9" ht="30" hidden="1">
      <c r="A144" s="39">
        <v>2646</v>
      </c>
      <c r="B144" s="40" t="s">
        <v>453</v>
      </c>
      <c r="C144" s="40" t="s">
        <v>454</v>
      </c>
      <c r="D144" s="40" t="s">
        <v>210</v>
      </c>
      <c r="E144" s="39">
        <v>116704</v>
      </c>
      <c r="F144" s="41">
        <v>345</v>
      </c>
      <c r="G144" s="39">
        <v>17</v>
      </c>
      <c r="H144" s="40" t="s">
        <v>218</v>
      </c>
      <c r="I144" s="39">
        <v>3337407277</v>
      </c>
    </row>
    <row r="145" spans="1:9" ht="15" hidden="1">
      <c r="A145" s="39">
        <v>2654</v>
      </c>
      <c r="B145" s="40" t="s">
        <v>455</v>
      </c>
      <c r="C145" s="40" t="s">
        <v>456</v>
      </c>
      <c r="D145" s="40" t="s">
        <v>210</v>
      </c>
      <c r="E145" s="39">
        <v>116704</v>
      </c>
      <c r="F145" s="41">
        <v>69</v>
      </c>
      <c r="G145" s="39">
        <v>3</v>
      </c>
      <c r="H145" s="40" t="s">
        <v>202</v>
      </c>
      <c r="I145" s="39">
        <v>3337428017</v>
      </c>
    </row>
    <row r="146" spans="1:9" ht="30">
      <c r="A146" s="39">
        <v>2657</v>
      </c>
      <c r="B146" s="40" t="s">
        <v>457</v>
      </c>
      <c r="C146" s="40" t="s">
        <v>458</v>
      </c>
      <c r="D146" s="40" t="s">
        <v>201</v>
      </c>
      <c r="E146" s="39">
        <v>100219</v>
      </c>
      <c r="F146" s="41">
        <v>230</v>
      </c>
      <c r="G146" s="39">
        <v>6</v>
      </c>
      <c r="H146" s="40" t="s">
        <v>218</v>
      </c>
      <c r="I146" s="39">
        <v>3337407283</v>
      </c>
    </row>
    <row r="147" spans="1:9" ht="45" hidden="1">
      <c r="A147" s="39">
        <v>2659</v>
      </c>
      <c r="B147" s="40" t="s">
        <v>459</v>
      </c>
      <c r="C147" s="40" t="s">
        <v>460</v>
      </c>
      <c r="D147" s="40" t="s">
        <v>210</v>
      </c>
      <c r="E147" s="39">
        <v>116704</v>
      </c>
      <c r="F147" s="41">
        <v>46</v>
      </c>
      <c r="G147" s="39">
        <v>2</v>
      </c>
      <c r="H147" s="40" t="s">
        <v>211</v>
      </c>
      <c r="I147" s="39">
        <v>3349560031</v>
      </c>
    </row>
    <row r="148" spans="1:9" ht="45" hidden="1">
      <c r="A148" s="39">
        <v>2679</v>
      </c>
      <c r="B148" s="40" t="s">
        <v>461</v>
      </c>
      <c r="C148" s="40" t="s">
        <v>462</v>
      </c>
      <c r="D148" s="40" t="s">
        <v>326</v>
      </c>
      <c r="E148" s="39">
        <v>100716</v>
      </c>
      <c r="F148" s="41">
        <v>57</v>
      </c>
      <c r="G148" s="39">
        <v>1</v>
      </c>
      <c r="H148" s="40" t="s">
        <v>202</v>
      </c>
      <c r="I148" s="39">
        <v>3342617843</v>
      </c>
    </row>
    <row r="149" spans="1:9" ht="60" hidden="1">
      <c r="A149" s="39">
        <v>2689</v>
      </c>
      <c r="B149" s="40" t="s">
        <v>463</v>
      </c>
      <c r="C149" s="40" t="s">
        <v>464</v>
      </c>
      <c r="D149" s="40" t="s">
        <v>223</v>
      </c>
      <c r="E149" s="39">
        <v>100834</v>
      </c>
      <c r="F149" s="41">
        <v>230</v>
      </c>
      <c r="G149" s="39">
        <v>8</v>
      </c>
      <c r="H149" s="40" t="s">
        <v>218</v>
      </c>
      <c r="I149" s="39">
        <v>3337407300</v>
      </c>
    </row>
    <row r="150" spans="1:9" ht="60" hidden="1">
      <c r="A150" s="39">
        <v>2695</v>
      </c>
      <c r="B150" s="40" t="s">
        <v>465</v>
      </c>
      <c r="C150" s="40" t="s">
        <v>466</v>
      </c>
      <c r="D150" s="40" t="s">
        <v>223</v>
      </c>
      <c r="E150" s="39">
        <v>100834</v>
      </c>
      <c r="F150" s="41">
        <v>115</v>
      </c>
      <c r="G150" s="39">
        <v>2</v>
      </c>
      <c r="H150" s="40" t="s">
        <v>218</v>
      </c>
      <c r="I150" s="39">
        <v>3337407303</v>
      </c>
    </row>
    <row r="151" spans="1:9" ht="30" hidden="1">
      <c r="A151" s="39">
        <v>2709</v>
      </c>
      <c r="B151" s="40" t="s">
        <v>467</v>
      </c>
      <c r="C151" s="40" t="s">
        <v>468</v>
      </c>
      <c r="D151" s="40" t="s">
        <v>210</v>
      </c>
      <c r="E151" s="39">
        <v>116704</v>
      </c>
      <c r="F151" s="41">
        <v>69</v>
      </c>
      <c r="G151" s="39">
        <v>1</v>
      </c>
      <c r="H151" s="40" t="s">
        <v>218</v>
      </c>
      <c r="I151" s="39">
        <v>3342618041</v>
      </c>
    </row>
    <row r="152" spans="1:9" ht="30" hidden="1">
      <c r="A152" s="39">
        <v>2753</v>
      </c>
      <c r="B152" s="40" t="s">
        <v>469</v>
      </c>
      <c r="C152" s="40" t="s">
        <v>470</v>
      </c>
      <c r="D152" s="40" t="s">
        <v>314</v>
      </c>
      <c r="E152" s="39">
        <v>103565</v>
      </c>
      <c r="F152" s="41">
        <v>115</v>
      </c>
      <c r="G152" s="39">
        <v>1</v>
      </c>
      <c r="H152" s="40" t="s">
        <v>202</v>
      </c>
      <c r="I152" s="39">
        <v>3353098092</v>
      </c>
    </row>
    <row r="153" spans="1:9" ht="30" hidden="1">
      <c r="A153" s="39">
        <v>2772</v>
      </c>
      <c r="B153" s="40" t="s">
        <v>471</v>
      </c>
      <c r="C153" s="40" t="s">
        <v>472</v>
      </c>
      <c r="D153" s="40" t="s">
        <v>348</v>
      </c>
      <c r="E153" s="39">
        <v>126080</v>
      </c>
      <c r="F153" s="41">
        <v>230</v>
      </c>
      <c r="G153" s="39">
        <v>5</v>
      </c>
      <c r="H153" s="40" t="s">
        <v>226</v>
      </c>
      <c r="I153" s="39">
        <v>3353097805</v>
      </c>
    </row>
    <row r="154" spans="1:9" ht="15" hidden="1">
      <c r="A154" s="39">
        <v>2806</v>
      </c>
      <c r="B154" s="40" t="s">
        <v>473</v>
      </c>
      <c r="C154" s="40" t="s">
        <v>474</v>
      </c>
      <c r="D154" s="40" t="s">
        <v>210</v>
      </c>
      <c r="E154" s="39">
        <v>116704</v>
      </c>
      <c r="F154" s="41">
        <v>230</v>
      </c>
      <c r="G154" s="39">
        <v>8</v>
      </c>
      <c r="H154" s="40" t="s">
        <v>226</v>
      </c>
      <c r="I154" s="39">
        <v>3337430122</v>
      </c>
    </row>
    <row r="155" spans="1:9" ht="30" hidden="1">
      <c r="A155" s="39">
        <v>2855</v>
      </c>
      <c r="B155" s="40" t="s">
        <v>475</v>
      </c>
      <c r="C155" s="40" t="s">
        <v>476</v>
      </c>
      <c r="D155" s="40" t="s">
        <v>234</v>
      </c>
      <c r="E155" s="39">
        <v>101222</v>
      </c>
      <c r="F155" s="41">
        <v>69</v>
      </c>
      <c r="G155" s="39">
        <v>2</v>
      </c>
      <c r="H155" s="40" t="s">
        <v>202</v>
      </c>
      <c r="I155" s="39">
        <v>3342618390</v>
      </c>
    </row>
    <row r="156" spans="1:9" ht="30">
      <c r="A156" s="39">
        <v>2873</v>
      </c>
      <c r="B156" s="40" t="s">
        <v>477</v>
      </c>
      <c r="C156" s="40" t="s">
        <v>478</v>
      </c>
      <c r="D156" s="40" t="s">
        <v>201</v>
      </c>
      <c r="E156" s="39">
        <v>100219</v>
      </c>
      <c r="F156" s="41">
        <v>115</v>
      </c>
      <c r="G156" s="39">
        <v>2</v>
      </c>
      <c r="H156" s="40" t="s">
        <v>218</v>
      </c>
      <c r="I156" s="39">
        <v>3342618358</v>
      </c>
    </row>
    <row r="157" spans="1:9" ht="30" hidden="1">
      <c r="A157" s="39">
        <v>2877</v>
      </c>
      <c r="B157" s="40" t="s">
        <v>479</v>
      </c>
      <c r="C157" s="40" t="s">
        <v>478</v>
      </c>
      <c r="D157" s="40" t="s">
        <v>234</v>
      </c>
      <c r="E157" s="39">
        <v>101222</v>
      </c>
      <c r="F157" s="41">
        <v>69</v>
      </c>
      <c r="G157" s="39">
        <v>2</v>
      </c>
      <c r="H157" s="40" t="s">
        <v>218</v>
      </c>
      <c r="I157" s="39">
        <v>3342618316</v>
      </c>
    </row>
    <row r="158" spans="1:9" ht="60" hidden="1">
      <c r="A158" s="39">
        <v>2889</v>
      </c>
      <c r="B158" s="40" t="s">
        <v>480</v>
      </c>
      <c r="C158" s="40" t="s">
        <v>481</v>
      </c>
      <c r="D158" s="40" t="s">
        <v>223</v>
      </c>
      <c r="E158" s="39">
        <v>100834</v>
      </c>
      <c r="F158" s="41">
        <v>500</v>
      </c>
      <c r="G158" s="39">
        <v>1</v>
      </c>
      <c r="H158" s="40" t="s">
        <v>218</v>
      </c>
      <c r="I158" s="39">
        <v>3337407432</v>
      </c>
    </row>
    <row r="159" spans="1:9" ht="30" hidden="1">
      <c r="A159" s="39">
        <v>2900</v>
      </c>
      <c r="B159" s="40" t="s">
        <v>482</v>
      </c>
      <c r="C159" s="40" t="s">
        <v>483</v>
      </c>
      <c r="D159" s="40" t="s">
        <v>234</v>
      </c>
      <c r="E159" s="39">
        <v>101222</v>
      </c>
      <c r="F159" s="41">
        <v>161</v>
      </c>
      <c r="G159" s="39">
        <v>2</v>
      </c>
      <c r="H159" s="40" t="s">
        <v>218</v>
      </c>
      <c r="I159" s="39">
        <v>3342617461</v>
      </c>
    </row>
    <row r="160" spans="1:9" ht="45" hidden="1">
      <c r="A160" s="39">
        <v>2901</v>
      </c>
      <c r="B160" s="40" t="s">
        <v>484</v>
      </c>
      <c r="C160" s="40" t="s">
        <v>483</v>
      </c>
      <c r="D160" s="40" t="s">
        <v>210</v>
      </c>
      <c r="E160" s="39">
        <v>116704</v>
      </c>
      <c r="F160" s="41">
        <v>69</v>
      </c>
      <c r="G160" s="39">
        <v>1</v>
      </c>
      <c r="H160" s="40" t="s">
        <v>247</v>
      </c>
      <c r="I160" s="39">
        <v>3342618150</v>
      </c>
    </row>
    <row r="161" spans="1:9" ht="45" hidden="1">
      <c r="A161" s="39">
        <v>2913</v>
      </c>
      <c r="B161" s="40" t="s">
        <v>485</v>
      </c>
      <c r="C161" s="40" t="s">
        <v>486</v>
      </c>
      <c r="D161" s="40" t="s">
        <v>210</v>
      </c>
      <c r="E161" s="39">
        <v>116704</v>
      </c>
      <c r="F161" s="41">
        <v>69</v>
      </c>
      <c r="G161" s="39">
        <v>3</v>
      </c>
      <c r="H161" s="40" t="s">
        <v>247</v>
      </c>
      <c r="I161" s="39">
        <v>3342617892</v>
      </c>
    </row>
    <row r="162" spans="1:9" ht="30" hidden="1">
      <c r="A162" s="39">
        <v>2916</v>
      </c>
      <c r="B162" s="40" t="s">
        <v>487</v>
      </c>
      <c r="C162" s="40" t="s">
        <v>488</v>
      </c>
      <c r="D162" s="40" t="s">
        <v>210</v>
      </c>
      <c r="E162" s="39">
        <v>116704</v>
      </c>
      <c r="F162" s="41">
        <v>69</v>
      </c>
      <c r="G162" s="39">
        <v>2</v>
      </c>
      <c r="H162" s="40" t="s">
        <v>218</v>
      </c>
      <c r="I162" s="39">
        <v>3337407446</v>
      </c>
    </row>
    <row r="163" spans="1:9" ht="15" hidden="1">
      <c r="A163" s="39">
        <v>2946</v>
      </c>
      <c r="B163" s="40" t="s">
        <v>489</v>
      </c>
      <c r="C163" s="40" t="s">
        <v>490</v>
      </c>
      <c r="D163" s="40" t="s">
        <v>210</v>
      </c>
      <c r="E163" s="39">
        <v>116704</v>
      </c>
      <c r="F163" s="41">
        <v>69</v>
      </c>
      <c r="G163" s="39">
        <v>1</v>
      </c>
      <c r="H163" s="40" t="s">
        <v>202</v>
      </c>
      <c r="I163" s="39">
        <v>3337407462</v>
      </c>
    </row>
    <row r="164" spans="1:9" ht="60" hidden="1">
      <c r="A164" s="39">
        <v>2965</v>
      </c>
      <c r="B164" s="40" t="s">
        <v>491</v>
      </c>
      <c r="C164" s="40" t="s">
        <v>492</v>
      </c>
      <c r="D164" s="40" t="s">
        <v>223</v>
      </c>
      <c r="E164" s="39">
        <v>100834</v>
      </c>
      <c r="F164" s="41">
        <v>765</v>
      </c>
      <c r="G164" s="39">
        <v>10</v>
      </c>
      <c r="H164" s="40" t="s">
        <v>218</v>
      </c>
      <c r="I164" s="39">
        <v>3337407478</v>
      </c>
    </row>
    <row r="165" spans="1:9" ht="15" hidden="1">
      <c r="A165" s="39">
        <v>2991</v>
      </c>
      <c r="B165" s="40" t="s">
        <v>493</v>
      </c>
      <c r="C165" s="40" t="s">
        <v>494</v>
      </c>
      <c r="D165" s="40" t="s">
        <v>210</v>
      </c>
      <c r="E165" s="39">
        <v>116704</v>
      </c>
      <c r="F165" s="41">
        <v>230</v>
      </c>
      <c r="G165" s="39">
        <v>15</v>
      </c>
      <c r="H165" s="40" t="s">
        <v>226</v>
      </c>
      <c r="I165" s="39">
        <v>3337407492</v>
      </c>
    </row>
    <row r="166" spans="1:9" ht="15" hidden="1">
      <c r="A166" s="39">
        <v>2998</v>
      </c>
      <c r="B166" s="40" t="s">
        <v>495</v>
      </c>
      <c r="C166" s="40" t="s">
        <v>496</v>
      </c>
      <c r="D166" s="40" t="s">
        <v>210</v>
      </c>
      <c r="E166" s="39">
        <v>116704</v>
      </c>
      <c r="F166" s="41">
        <v>69</v>
      </c>
      <c r="G166" s="39">
        <v>2</v>
      </c>
      <c r="H166" s="40" t="s">
        <v>202</v>
      </c>
      <c r="I166" s="39">
        <v>3337407495</v>
      </c>
    </row>
    <row r="167" spans="1:9" ht="15" hidden="1">
      <c r="A167" s="39">
        <v>3001</v>
      </c>
      <c r="B167" s="40" t="s">
        <v>497</v>
      </c>
      <c r="C167" s="40" t="s">
        <v>498</v>
      </c>
      <c r="D167" s="40" t="s">
        <v>210</v>
      </c>
      <c r="E167" s="39">
        <v>116704</v>
      </c>
      <c r="F167" s="41">
        <v>46</v>
      </c>
      <c r="G167" s="39">
        <v>4</v>
      </c>
      <c r="H167" s="40" t="s">
        <v>226</v>
      </c>
      <c r="I167" s="39">
        <v>3349559549</v>
      </c>
    </row>
    <row r="168" spans="1:9" ht="30" hidden="1">
      <c r="A168" s="39">
        <v>3027</v>
      </c>
      <c r="B168" s="40" t="s">
        <v>499</v>
      </c>
      <c r="C168" s="40" t="s">
        <v>500</v>
      </c>
      <c r="D168" s="40" t="s">
        <v>210</v>
      </c>
      <c r="E168" s="39">
        <v>116704</v>
      </c>
      <c r="F168" s="41">
        <v>230</v>
      </c>
      <c r="G168" s="39">
        <v>5</v>
      </c>
      <c r="H168" s="40" t="s">
        <v>218</v>
      </c>
      <c r="I168" s="39">
        <v>3337407512</v>
      </c>
    </row>
    <row r="169" spans="1:9" ht="60" hidden="1">
      <c r="A169" s="39">
        <v>3029</v>
      </c>
      <c r="B169" s="40" t="s">
        <v>501</v>
      </c>
      <c r="C169" s="40" t="s">
        <v>502</v>
      </c>
      <c r="D169" s="40" t="s">
        <v>223</v>
      </c>
      <c r="E169" s="39">
        <v>100834</v>
      </c>
      <c r="F169" s="41">
        <v>161</v>
      </c>
      <c r="G169" s="39">
        <v>2</v>
      </c>
      <c r="H169" s="40" t="s">
        <v>247</v>
      </c>
      <c r="I169" s="39">
        <v>3342618415</v>
      </c>
    </row>
    <row r="170" spans="1:9" ht="30" hidden="1">
      <c r="A170" s="39">
        <v>3093</v>
      </c>
      <c r="B170" s="40" t="s">
        <v>503</v>
      </c>
      <c r="C170" s="40" t="s">
        <v>504</v>
      </c>
      <c r="D170" s="40" t="s">
        <v>234</v>
      </c>
      <c r="E170" s="39">
        <v>101222</v>
      </c>
      <c r="F170" s="41">
        <v>69</v>
      </c>
      <c r="G170" s="39">
        <v>3</v>
      </c>
      <c r="H170" s="40" t="s">
        <v>226</v>
      </c>
      <c r="I170" s="39">
        <v>3337407551</v>
      </c>
    </row>
    <row r="171" spans="1:9" ht="30" hidden="1">
      <c r="A171" s="39">
        <v>3099</v>
      </c>
      <c r="B171" s="40" t="s">
        <v>505</v>
      </c>
      <c r="C171" s="40" t="s">
        <v>506</v>
      </c>
      <c r="D171" s="40" t="s">
        <v>348</v>
      </c>
      <c r="E171" s="39">
        <v>126080</v>
      </c>
      <c r="F171" s="41">
        <v>115</v>
      </c>
      <c r="G171" s="39">
        <v>2</v>
      </c>
      <c r="H171" s="40" t="s">
        <v>226</v>
      </c>
      <c r="I171" s="39">
        <v>3353097803</v>
      </c>
    </row>
    <row r="172" spans="1:9" ht="30" hidden="1">
      <c r="A172" s="39">
        <v>3141</v>
      </c>
      <c r="B172" s="40" t="s">
        <v>507</v>
      </c>
      <c r="C172" s="40" t="s">
        <v>508</v>
      </c>
      <c r="D172" s="40" t="s">
        <v>234</v>
      </c>
      <c r="E172" s="39">
        <v>101222</v>
      </c>
      <c r="F172" s="41">
        <v>69</v>
      </c>
      <c r="G172" s="39">
        <v>1</v>
      </c>
      <c r="H172" s="40" t="s">
        <v>218</v>
      </c>
      <c r="I172" s="39">
        <v>3342618045</v>
      </c>
    </row>
    <row r="173" spans="1:9" ht="30" hidden="1">
      <c r="A173" s="39">
        <v>3147</v>
      </c>
      <c r="B173" s="40" t="s">
        <v>509</v>
      </c>
      <c r="C173" s="40" t="s">
        <v>510</v>
      </c>
      <c r="D173" s="40" t="s">
        <v>234</v>
      </c>
      <c r="E173" s="39">
        <v>101222</v>
      </c>
      <c r="F173" s="41">
        <v>46</v>
      </c>
      <c r="G173" s="39">
        <v>3</v>
      </c>
      <c r="H173" s="40" t="s">
        <v>202</v>
      </c>
      <c r="I173" s="39">
        <v>3342618189</v>
      </c>
    </row>
    <row r="174" spans="1:9" ht="30" hidden="1">
      <c r="A174" s="39">
        <v>3155</v>
      </c>
      <c r="B174" s="40" t="s">
        <v>511</v>
      </c>
      <c r="C174" s="40" t="s">
        <v>512</v>
      </c>
      <c r="D174" s="40" t="s">
        <v>210</v>
      </c>
      <c r="E174" s="39">
        <v>116704</v>
      </c>
      <c r="F174" s="41">
        <v>69</v>
      </c>
      <c r="G174" s="39">
        <v>3</v>
      </c>
      <c r="H174" s="40" t="s">
        <v>218</v>
      </c>
      <c r="I174" s="39">
        <v>3349559930</v>
      </c>
    </row>
    <row r="175" spans="1:9" ht="60" hidden="1">
      <c r="A175" s="39">
        <v>3161</v>
      </c>
      <c r="B175" s="40" t="s">
        <v>513</v>
      </c>
      <c r="C175" s="40" t="s">
        <v>514</v>
      </c>
      <c r="D175" s="40" t="s">
        <v>223</v>
      </c>
      <c r="E175" s="39">
        <v>100834</v>
      </c>
      <c r="F175" s="41">
        <v>500</v>
      </c>
      <c r="G175" s="39">
        <v>6</v>
      </c>
      <c r="H175" s="40" t="s">
        <v>202</v>
      </c>
      <c r="I175" s="39">
        <v>3337407591</v>
      </c>
    </row>
    <row r="176" spans="1:9" ht="30" hidden="1">
      <c r="A176" s="39">
        <v>3162</v>
      </c>
      <c r="B176" s="40" t="s">
        <v>515</v>
      </c>
      <c r="C176" s="40" t="s">
        <v>516</v>
      </c>
      <c r="D176" s="40" t="s">
        <v>210</v>
      </c>
      <c r="E176" s="39">
        <v>116704</v>
      </c>
      <c r="F176" s="41">
        <v>230</v>
      </c>
      <c r="G176" s="39">
        <v>2</v>
      </c>
      <c r="H176" s="40" t="s">
        <v>218</v>
      </c>
      <c r="I176" s="39">
        <v>3337407592</v>
      </c>
    </row>
    <row r="177" spans="1:9" ht="45" hidden="1">
      <c r="A177" s="39">
        <v>3166</v>
      </c>
      <c r="B177" s="40" t="s">
        <v>517</v>
      </c>
      <c r="C177" s="40" t="s">
        <v>518</v>
      </c>
      <c r="D177" s="40" t="s">
        <v>234</v>
      </c>
      <c r="E177" s="39">
        <v>101222</v>
      </c>
      <c r="F177" s="41">
        <v>69</v>
      </c>
      <c r="G177" s="39">
        <v>2</v>
      </c>
      <c r="H177" s="40" t="s">
        <v>247</v>
      </c>
      <c r="I177" s="39">
        <v>3342618257</v>
      </c>
    </row>
    <row r="178" spans="1:9" ht="30" hidden="1">
      <c r="A178" s="39">
        <v>3188</v>
      </c>
      <c r="B178" s="40" t="s">
        <v>519</v>
      </c>
      <c r="C178" s="40" t="s">
        <v>520</v>
      </c>
      <c r="D178" s="40" t="s">
        <v>348</v>
      </c>
      <c r="E178" s="39">
        <v>126080</v>
      </c>
      <c r="F178" s="41">
        <v>115</v>
      </c>
      <c r="G178" s="39">
        <v>1</v>
      </c>
      <c r="H178" s="40" t="s">
        <v>202</v>
      </c>
      <c r="I178" s="39">
        <v>3353097518</v>
      </c>
    </row>
    <row r="179" spans="1:9" ht="30" hidden="1">
      <c r="A179" s="39">
        <v>3206</v>
      </c>
      <c r="B179" s="40" t="s">
        <v>521</v>
      </c>
      <c r="C179" s="40" t="s">
        <v>522</v>
      </c>
      <c r="D179" s="40" t="s">
        <v>210</v>
      </c>
      <c r="E179" s="39">
        <v>116704</v>
      </c>
      <c r="F179" s="41">
        <v>69</v>
      </c>
      <c r="G179" s="39">
        <v>2</v>
      </c>
      <c r="H179" s="40" t="s">
        <v>218</v>
      </c>
      <c r="I179" s="39">
        <v>3352750017</v>
      </c>
    </row>
    <row r="180" spans="1:9" ht="15">
      <c r="A180" s="39">
        <v>3210</v>
      </c>
      <c r="B180" s="40" t="s">
        <v>523</v>
      </c>
      <c r="C180" s="40" t="s">
        <v>524</v>
      </c>
      <c r="D180" s="40" t="s">
        <v>201</v>
      </c>
      <c r="E180" s="39">
        <v>100219</v>
      </c>
      <c r="F180" s="41">
        <v>115</v>
      </c>
      <c r="G180" s="39">
        <v>1</v>
      </c>
      <c r="H180" s="40" t="s">
        <v>202</v>
      </c>
      <c r="I180" s="39">
        <v>3337407624</v>
      </c>
    </row>
    <row r="181" spans="1:9" ht="30" hidden="1">
      <c r="A181" s="39">
        <v>3217</v>
      </c>
      <c r="B181" s="40" t="s">
        <v>525</v>
      </c>
      <c r="C181" s="40" t="s">
        <v>526</v>
      </c>
      <c r="D181" s="40" t="s">
        <v>210</v>
      </c>
      <c r="E181" s="39">
        <v>116704</v>
      </c>
      <c r="F181" s="41">
        <v>69</v>
      </c>
      <c r="G181" s="39">
        <v>2</v>
      </c>
      <c r="H181" s="40" t="s">
        <v>218</v>
      </c>
      <c r="I181" s="39">
        <v>3349559689</v>
      </c>
    </row>
    <row r="182" spans="1:9" ht="45" hidden="1">
      <c r="A182" s="39">
        <v>3234</v>
      </c>
      <c r="B182" s="40" t="s">
        <v>527</v>
      </c>
      <c r="C182" s="40" t="s">
        <v>528</v>
      </c>
      <c r="D182" s="40" t="s">
        <v>234</v>
      </c>
      <c r="E182" s="39">
        <v>101222</v>
      </c>
      <c r="F182" s="41">
        <v>138</v>
      </c>
      <c r="G182" s="39">
        <v>1</v>
      </c>
      <c r="H182" s="40" t="s">
        <v>247</v>
      </c>
      <c r="I182" s="39">
        <v>3337407636</v>
      </c>
    </row>
    <row r="183" spans="1:9" ht="15" hidden="1">
      <c r="A183" s="39">
        <v>3273</v>
      </c>
      <c r="B183" s="40" t="s">
        <v>529</v>
      </c>
      <c r="C183" s="40" t="s">
        <v>530</v>
      </c>
      <c r="D183" s="40" t="s">
        <v>210</v>
      </c>
      <c r="E183" s="39">
        <v>116704</v>
      </c>
      <c r="F183" s="41">
        <v>115</v>
      </c>
      <c r="G183" s="39">
        <v>2</v>
      </c>
      <c r="H183" s="40" t="s">
        <v>226</v>
      </c>
      <c r="I183" s="39">
        <v>3352750117</v>
      </c>
    </row>
    <row r="184" spans="1:9" ht="45" hidden="1">
      <c r="A184" s="39">
        <v>3292</v>
      </c>
      <c r="B184" s="40" t="s">
        <v>531</v>
      </c>
      <c r="C184" s="40" t="s">
        <v>532</v>
      </c>
      <c r="D184" s="40" t="s">
        <v>210</v>
      </c>
      <c r="E184" s="39">
        <v>116704</v>
      </c>
      <c r="F184" s="41">
        <v>46</v>
      </c>
      <c r="G184" s="39">
        <v>1</v>
      </c>
      <c r="H184" s="40" t="s">
        <v>211</v>
      </c>
      <c r="I184" s="39">
        <v>3349559951</v>
      </c>
    </row>
    <row r="185" spans="1:9" ht="30">
      <c r="A185" s="39">
        <v>3294</v>
      </c>
      <c r="B185" s="40" t="s">
        <v>533</v>
      </c>
      <c r="C185" s="40" t="s">
        <v>532</v>
      </c>
      <c r="D185" s="40" t="s">
        <v>201</v>
      </c>
      <c r="E185" s="39">
        <v>100219</v>
      </c>
      <c r="F185" s="41">
        <v>115</v>
      </c>
      <c r="G185" s="39">
        <v>2</v>
      </c>
      <c r="H185" s="40" t="s">
        <v>218</v>
      </c>
      <c r="I185" s="39">
        <v>3337407673</v>
      </c>
    </row>
    <row r="186" spans="1:9" ht="30" hidden="1">
      <c r="A186" s="39">
        <v>3301</v>
      </c>
      <c r="B186" s="40" t="s">
        <v>534</v>
      </c>
      <c r="C186" s="40" t="s">
        <v>535</v>
      </c>
      <c r="D186" s="40" t="s">
        <v>234</v>
      </c>
      <c r="E186" s="39">
        <v>101222</v>
      </c>
      <c r="F186" s="41">
        <v>138</v>
      </c>
      <c r="G186" s="39">
        <v>2</v>
      </c>
      <c r="H186" s="40" t="s">
        <v>218</v>
      </c>
      <c r="I186" s="39">
        <v>3342618421</v>
      </c>
    </row>
    <row r="187" spans="1:9" ht="15" hidden="1">
      <c r="A187" s="39">
        <v>3328</v>
      </c>
      <c r="B187" s="40" t="s">
        <v>536</v>
      </c>
      <c r="C187" s="40" t="s">
        <v>537</v>
      </c>
      <c r="D187" s="40" t="s">
        <v>210</v>
      </c>
      <c r="E187" s="39">
        <v>116704</v>
      </c>
      <c r="F187" s="41">
        <v>230</v>
      </c>
      <c r="G187" s="39">
        <v>3</v>
      </c>
      <c r="H187" s="40" t="s">
        <v>202</v>
      </c>
      <c r="I187" s="39">
        <v>3337407696</v>
      </c>
    </row>
    <row r="188" spans="1:9" ht="60" hidden="1">
      <c r="A188" s="39">
        <v>3331</v>
      </c>
      <c r="B188" s="40" t="s">
        <v>538</v>
      </c>
      <c r="C188" s="40" t="s">
        <v>539</v>
      </c>
      <c r="D188" s="40" t="s">
        <v>223</v>
      </c>
      <c r="E188" s="39">
        <v>100834</v>
      </c>
      <c r="F188" s="41">
        <v>115</v>
      </c>
      <c r="G188" s="39">
        <v>1</v>
      </c>
      <c r="H188" s="40" t="s">
        <v>202</v>
      </c>
      <c r="I188" s="39">
        <v>3337407698</v>
      </c>
    </row>
    <row r="189" spans="1:9" ht="30" hidden="1">
      <c r="A189" s="39">
        <v>3354</v>
      </c>
      <c r="B189" s="40" t="s">
        <v>540</v>
      </c>
      <c r="C189" s="40" t="s">
        <v>541</v>
      </c>
      <c r="D189" s="40" t="s">
        <v>210</v>
      </c>
      <c r="E189" s="39">
        <v>116704</v>
      </c>
      <c r="F189" s="41">
        <v>69</v>
      </c>
      <c r="G189" s="39">
        <v>2</v>
      </c>
      <c r="H189" s="40" t="s">
        <v>218</v>
      </c>
      <c r="I189" s="39">
        <v>3349559674</v>
      </c>
    </row>
    <row r="190" spans="1:9" ht="15" hidden="1">
      <c r="A190" s="39">
        <v>3361</v>
      </c>
      <c r="B190" s="40" t="s">
        <v>542</v>
      </c>
      <c r="C190" s="40" t="s">
        <v>543</v>
      </c>
      <c r="D190" s="40" t="s">
        <v>210</v>
      </c>
      <c r="E190" s="39">
        <v>116704</v>
      </c>
      <c r="F190" s="41">
        <v>46</v>
      </c>
      <c r="G190" s="39">
        <v>1</v>
      </c>
      <c r="H190" s="40" t="s">
        <v>226</v>
      </c>
      <c r="I190" s="39">
        <v>3349559551</v>
      </c>
    </row>
    <row r="191" spans="1:9" ht="45" hidden="1">
      <c r="A191" s="39">
        <v>3370</v>
      </c>
      <c r="B191" s="40" t="s">
        <v>544</v>
      </c>
      <c r="C191" s="40" t="s">
        <v>545</v>
      </c>
      <c r="D191" s="40" t="s">
        <v>210</v>
      </c>
      <c r="E191" s="39">
        <v>116704</v>
      </c>
      <c r="F191" s="41">
        <v>138</v>
      </c>
      <c r="G191" s="39">
        <v>2</v>
      </c>
      <c r="H191" s="40" t="s">
        <v>211</v>
      </c>
      <c r="I191" s="39">
        <v>3337407717</v>
      </c>
    </row>
    <row r="192" spans="1:9" ht="15" hidden="1">
      <c r="A192" s="39">
        <v>3372</v>
      </c>
      <c r="B192" s="40" t="s">
        <v>546</v>
      </c>
      <c r="C192" s="40" t="s">
        <v>547</v>
      </c>
      <c r="D192" s="40" t="s">
        <v>210</v>
      </c>
      <c r="E192" s="39">
        <v>116704</v>
      </c>
      <c r="F192" s="41">
        <v>69</v>
      </c>
      <c r="G192" s="39">
        <v>2</v>
      </c>
      <c r="H192" s="40" t="s">
        <v>202</v>
      </c>
      <c r="I192" s="39">
        <v>3352749858</v>
      </c>
    </row>
    <row r="193" spans="1:9" ht="15" hidden="1">
      <c r="A193" s="39">
        <v>3403</v>
      </c>
      <c r="B193" s="40" t="s">
        <v>548</v>
      </c>
      <c r="C193" s="40" t="s">
        <v>549</v>
      </c>
      <c r="D193" s="40" t="s">
        <v>210</v>
      </c>
      <c r="E193" s="39">
        <v>116704</v>
      </c>
      <c r="F193" s="41">
        <v>69</v>
      </c>
      <c r="G193" s="39">
        <v>1</v>
      </c>
      <c r="H193" s="40" t="s">
        <v>202</v>
      </c>
      <c r="I193" s="39">
        <v>3337428694</v>
      </c>
    </row>
    <row r="194" spans="1:9" ht="30" hidden="1">
      <c r="A194" s="39">
        <v>3423</v>
      </c>
      <c r="B194" s="40" t="s">
        <v>550</v>
      </c>
      <c r="C194" s="40" t="s">
        <v>551</v>
      </c>
      <c r="D194" s="40" t="s">
        <v>234</v>
      </c>
      <c r="E194" s="39">
        <v>101222</v>
      </c>
      <c r="F194" s="41">
        <v>230</v>
      </c>
      <c r="G194" s="39">
        <v>34</v>
      </c>
      <c r="H194" s="40" t="s">
        <v>226</v>
      </c>
      <c r="I194" s="39">
        <v>3337407745</v>
      </c>
    </row>
    <row r="195" spans="1:9" ht="30" hidden="1">
      <c r="A195" s="39">
        <v>3424</v>
      </c>
      <c r="B195" s="40" t="s">
        <v>552</v>
      </c>
      <c r="C195" s="40" t="s">
        <v>553</v>
      </c>
      <c r="D195" s="40" t="s">
        <v>234</v>
      </c>
      <c r="E195" s="39">
        <v>101222</v>
      </c>
      <c r="F195" s="41">
        <v>230</v>
      </c>
      <c r="G195" s="39">
        <v>8</v>
      </c>
      <c r="H195" s="40" t="s">
        <v>226</v>
      </c>
      <c r="I195" s="39">
        <v>3352750349</v>
      </c>
    </row>
    <row r="196" spans="1:9" ht="30" hidden="1">
      <c r="A196" s="39">
        <v>3427</v>
      </c>
      <c r="B196" s="40" t="s">
        <v>554</v>
      </c>
      <c r="C196" s="40" t="s">
        <v>555</v>
      </c>
      <c r="D196" s="40" t="s">
        <v>210</v>
      </c>
      <c r="E196" s="39">
        <v>116704</v>
      </c>
      <c r="F196" s="41">
        <v>115</v>
      </c>
      <c r="G196" s="39">
        <v>2</v>
      </c>
      <c r="H196" s="40" t="s">
        <v>218</v>
      </c>
      <c r="I196" s="39">
        <v>3337428160</v>
      </c>
    </row>
    <row r="197" spans="1:9" ht="45" hidden="1">
      <c r="A197" s="39">
        <v>3431</v>
      </c>
      <c r="B197" s="40" t="s">
        <v>556</v>
      </c>
      <c r="C197" s="40" t="s">
        <v>557</v>
      </c>
      <c r="D197" s="40" t="s">
        <v>234</v>
      </c>
      <c r="E197" s="39">
        <v>101222</v>
      </c>
      <c r="F197" s="41">
        <v>-99</v>
      </c>
      <c r="G197" s="39">
        <v>1</v>
      </c>
      <c r="H197" s="40" t="s">
        <v>247</v>
      </c>
      <c r="I197" s="39">
        <v>3337407749</v>
      </c>
    </row>
    <row r="198" spans="1:9" ht="45" hidden="1">
      <c r="A198" s="39">
        <v>3432</v>
      </c>
      <c r="B198" s="40" t="s">
        <v>558</v>
      </c>
      <c r="C198" s="40" t="s">
        <v>559</v>
      </c>
      <c r="D198" s="40" t="s">
        <v>234</v>
      </c>
      <c r="E198" s="39">
        <v>101222</v>
      </c>
      <c r="F198" s="41">
        <v>69</v>
      </c>
      <c r="G198" s="39">
        <v>2</v>
      </c>
      <c r="H198" s="40" t="s">
        <v>247</v>
      </c>
      <c r="I198" s="39">
        <v>3337407750</v>
      </c>
    </row>
    <row r="199" spans="1:9" ht="45" hidden="1">
      <c r="A199" s="39">
        <v>3433</v>
      </c>
      <c r="B199" s="40" t="s">
        <v>560</v>
      </c>
      <c r="C199" s="40" t="s">
        <v>561</v>
      </c>
      <c r="D199" s="40" t="s">
        <v>234</v>
      </c>
      <c r="E199" s="39">
        <v>101222</v>
      </c>
      <c r="F199" s="41">
        <v>69</v>
      </c>
      <c r="G199" s="39">
        <v>1</v>
      </c>
      <c r="H199" s="40" t="s">
        <v>247</v>
      </c>
      <c r="I199" s="39">
        <v>3342618313</v>
      </c>
    </row>
    <row r="200" spans="1:9" ht="15" hidden="1">
      <c r="A200" s="39">
        <v>3471</v>
      </c>
      <c r="B200" s="40" t="s">
        <v>562</v>
      </c>
      <c r="C200" s="40" t="s">
        <v>563</v>
      </c>
      <c r="D200" s="40" t="s">
        <v>210</v>
      </c>
      <c r="E200" s="39">
        <v>116704</v>
      </c>
      <c r="F200" s="41">
        <v>69</v>
      </c>
      <c r="G200" s="39">
        <v>1</v>
      </c>
      <c r="H200" s="40" t="s">
        <v>202</v>
      </c>
      <c r="I200" s="39">
        <v>3337428335</v>
      </c>
    </row>
    <row r="201" spans="1:9" ht="15" hidden="1">
      <c r="A201" s="39">
        <v>3472</v>
      </c>
      <c r="B201" s="40" t="s">
        <v>564</v>
      </c>
      <c r="C201" s="40" t="s">
        <v>563</v>
      </c>
      <c r="D201" s="40" t="s">
        <v>210</v>
      </c>
      <c r="E201" s="39">
        <v>116704</v>
      </c>
      <c r="F201" s="41">
        <v>34.5</v>
      </c>
      <c r="G201" s="39">
        <v>1</v>
      </c>
      <c r="H201" s="40" t="s">
        <v>202</v>
      </c>
      <c r="I201" s="39">
        <v>3342618000</v>
      </c>
    </row>
    <row r="202" spans="1:9" ht="60" hidden="1">
      <c r="A202" s="39">
        <v>3489</v>
      </c>
      <c r="B202" s="40" t="s">
        <v>565</v>
      </c>
      <c r="C202" s="40" t="s">
        <v>566</v>
      </c>
      <c r="D202" s="40" t="s">
        <v>223</v>
      </c>
      <c r="E202" s="39">
        <v>100834</v>
      </c>
      <c r="F202" s="41">
        <v>115</v>
      </c>
      <c r="G202" s="39">
        <v>4</v>
      </c>
      <c r="H202" s="40" t="s">
        <v>218</v>
      </c>
      <c r="I202" s="39">
        <v>3337407783</v>
      </c>
    </row>
    <row r="203" spans="1:9" ht="60" hidden="1">
      <c r="A203" s="39">
        <v>3492</v>
      </c>
      <c r="B203" s="40" t="s">
        <v>567</v>
      </c>
      <c r="C203" s="40" t="s">
        <v>568</v>
      </c>
      <c r="D203" s="40" t="s">
        <v>223</v>
      </c>
      <c r="E203" s="39">
        <v>100834</v>
      </c>
      <c r="F203" s="41">
        <v>500</v>
      </c>
      <c r="G203" s="39">
        <v>3</v>
      </c>
      <c r="H203" s="40" t="s">
        <v>218</v>
      </c>
      <c r="I203" s="39">
        <v>3337407785</v>
      </c>
    </row>
    <row r="204" spans="1:9" ht="45" hidden="1">
      <c r="A204" s="39">
        <v>3494</v>
      </c>
      <c r="B204" s="40" t="s">
        <v>569</v>
      </c>
      <c r="C204" s="40" t="s">
        <v>570</v>
      </c>
      <c r="D204" s="40" t="s">
        <v>210</v>
      </c>
      <c r="E204" s="39">
        <v>116704</v>
      </c>
      <c r="F204" s="41">
        <v>161</v>
      </c>
      <c r="G204" s="39">
        <v>4</v>
      </c>
      <c r="H204" s="40" t="s">
        <v>247</v>
      </c>
      <c r="I204" s="39">
        <v>3342618139</v>
      </c>
    </row>
    <row r="205" spans="1:9" ht="15" hidden="1">
      <c r="A205" s="39">
        <v>3495</v>
      </c>
      <c r="B205" s="40" t="s">
        <v>571</v>
      </c>
      <c r="C205" s="40" t="s">
        <v>570</v>
      </c>
      <c r="D205" s="40" t="s">
        <v>210</v>
      </c>
      <c r="E205" s="39">
        <v>116704</v>
      </c>
      <c r="F205" s="41">
        <v>69</v>
      </c>
      <c r="G205" s="39">
        <v>2</v>
      </c>
      <c r="H205" s="40" t="s">
        <v>202</v>
      </c>
      <c r="I205" s="39">
        <v>3342618180</v>
      </c>
    </row>
    <row r="206" spans="1:9" ht="45" hidden="1">
      <c r="A206" s="39">
        <v>3508</v>
      </c>
      <c r="B206" s="40" t="s">
        <v>572</v>
      </c>
      <c r="C206" s="40" t="s">
        <v>573</v>
      </c>
      <c r="D206" s="40" t="s">
        <v>210</v>
      </c>
      <c r="E206" s="39">
        <v>116704</v>
      </c>
      <c r="F206" s="41">
        <v>46</v>
      </c>
      <c r="G206" s="39">
        <v>4</v>
      </c>
      <c r="H206" s="40" t="s">
        <v>211</v>
      </c>
      <c r="I206" s="39">
        <v>3349559718</v>
      </c>
    </row>
    <row r="207" spans="1:9" ht="15" hidden="1">
      <c r="A207" s="39">
        <v>3532</v>
      </c>
      <c r="B207" s="40" t="s">
        <v>574</v>
      </c>
      <c r="C207" s="40" t="s">
        <v>575</v>
      </c>
      <c r="D207" s="40" t="s">
        <v>210</v>
      </c>
      <c r="E207" s="39">
        <v>116704</v>
      </c>
      <c r="F207" s="41">
        <v>115</v>
      </c>
      <c r="G207" s="39">
        <v>2</v>
      </c>
      <c r="H207" s="40" t="s">
        <v>202</v>
      </c>
      <c r="I207" s="39">
        <v>3352750215</v>
      </c>
    </row>
    <row r="208" spans="1:9" ht="30" hidden="1">
      <c r="A208" s="39">
        <v>3545</v>
      </c>
      <c r="B208" s="40" t="s">
        <v>576</v>
      </c>
      <c r="C208" s="40" t="s">
        <v>577</v>
      </c>
      <c r="D208" s="40" t="s">
        <v>234</v>
      </c>
      <c r="E208" s="39">
        <v>101222</v>
      </c>
      <c r="F208" s="41">
        <v>138</v>
      </c>
      <c r="G208" s="39">
        <v>1</v>
      </c>
      <c r="H208" s="40" t="s">
        <v>218</v>
      </c>
      <c r="I208" s="39">
        <v>3342618263</v>
      </c>
    </row>
    <row r="209" spans="1:9" ht="30" hidden="1">
      <c r="A209" s="39">
        <v>3569</v>
      </c>
      <c r="B209" s="40" t="s">
        <v>578</v>
      </c>
      <c r="C209" s="40" t="s">
        <v>579</v>
      </c>
      <c r="D209" s="40" t="s">
        <v>580</v>
      </c>
      <c r="E209" s="39">
        <v>100713</v>
      </c>
      <c r="F209" s="41">
        <v>230</v>
      </c>
      <c r="G209" s="39">
        <v>23</v>
      </c>
      <c r="H209" s="40" t="s">
        <v>226</v>
      </c>
      <c r="I209" s="39">
        <v>3337407825</v>
      </c>
    </row>
    <row r="210" spans="1:9" ht="45" hidden="1">
      <c r="A210" s="39">
        <v>3570</v>
      </c>
      <c r="B210" s="40" t="s">
        <v>581</v>
      </c>
      <c r="C210" s="40" t="s">
        <v>582</v>
      </c>
      <c r="D210" s="40" t="s">
        <v>210</v>
      </c>
      <c r="E210" s="39">
        <v>116704</v>
      </c>
      <c r="F210" s="41">
        <v>46</v>
      </c>
      <c r="G210" s="39">
        <v>1</v>
      </c>
      <c r="H210" s="40" t="s">
        <v>211</v>
      </c>
      <c r="I210" s="39">
        <v>3349559962</v>
      </c>
    </row>
    <row r="211" spans="1:9" ht="30" hidden="1">
      <c r="A211" s="39">
        <v>3581</v>
      </c>
      <c r="B211" s="40" t="s">
        <v>583</v>
      </c>
      <c r="C211" s="40" t="s">
        <v>584</v>
      </c>
      <c r="D211" s="40" t="s">
        <v>234</v>
      </c>
      <c r="E211" s="39">
        <v>101222</v>
      </c>
      <c r="F211" s="41">
        <v>138</v>
      </c>
      <c r="G211" s="39">
        <v>1</v>
      </c>
      <c r="H211" s="40" t="s">
        <v>202</v>
      </c>
      <c r="I211" s="39">
        <v>3337407830</v>
      </c>
    </row>
    <row r="212" spans="1:9" ht="15">
      <c r="A212" s="39">
        <v>3590</v>
      </c>
      <c r="B212" s="40" t="s">
        <v>585</v>
      </c>
      <c r="C212" s="40" t="s">
        <v>586</v>
      </c>
      <c r="D212" s="40" t="s">
        <v>201</v>
      </c>
      <c r="E212" s="39">
        <v>100219</v>
      </c>
      <c r="F212" s="41">
        <v>230</v>
      </c>
      <c r="G212" s="39">
        <v>5</v>
      </c>
      <c r="H212" s="40" t="s">
        <v>226</v>
      </c>
      <c r="I212" s="39">
        <v>3337407839</v>
      </c>
    </row>
    <row r="213" spans="1:9" ht="45" hidden="1">
      <c r="A213" s="39">
        <v>3600</v>
      </c>
      <c r="B213" s="40" t="s">
        <v>587</v>
      </c>
      <c r="C213" s="40" t="s">
        <v>588</v>
      </c>
      <c r="D213" s="40" t="s">
        <v>210</v>
      </c>
      <c r="E213" s="39">
        <v>116704</v>
      </c>
      <c r="F213" s="41">
        <v>46</v>
      </c>
      <c r="G213" s="39">
        <v>1</v>
      </c>
      <c r="H213" s="40" t="s">
        <v>211</v>
      </c>
      <c r="I213" s="39">
        <v>3349560338</v>
      </c>
    </row>
    <row r="214" spans="1:9" ht="45" hidden="1">
      <c r="A214" s="39">
        <v>3617</v>
      </c>
      <c r="B214" s="40" t="s">
        <v>589</v>
      </c>
      <c r="C214" s="40" t="s">
        <v>590</v>
      </c>
      <c r="D214" s="40" t="s">
        <v>326</v>
      </c>
      <c r="E214" s="39">
        <v>100716</v>
      </c>
      <c r="F214" s="41">
        <v>57</v>
      </c>
      <c r="G214" s="39">
        <v>2</v>
      </c>
      <c r="H214" s="40" t="s">
        <v>218</v>
      </c>
      <c r="I214" s="39">
        <v>3337407856</v>
      </c>
    </row>
    <row r="215" spans="1:9" ht="45" hidden="1">
      <c r="A215" s="39">
        <v>3642</v>
      </c>
      <c r="B215" s="40" t="s">
        <v>591</v>
      </c>
      <c r="C215" s="40" t="s">
        <v>592</v>
      </c>
      <c r="D215" s="40" t="s">
        <v>326</v>
      </c>
      <c r="E215" s="39">
        <v>100716</v>
      </c>
      <c r="F215" s="41">
        <v>230</v>
      </c>
      <c r="G215" s="39">
        <v>3</v>
      </c>
      <c r="H215" s="40" t="s">
        <v>202</v>
      </c>
      <c r="I215" s="39">
        <v>3337407871</v>
      </c>
    </row>
    <row r="216" spans="1:9" ht="15" hidden="1">
      <c r="A216" s="39">
        <v>3645</v>
      </c>
      <c r="B216" s="40" t="s">
        <v>593</v>
      </c>
      <c r="C216" s="40" t="s">
        <v>592</v>
      </c>
      <c r="D216" s="40" t="s">
        <v>210</v>
      </c>
      <c r="E216" s="39">
        <v>116704</v>
      </c>
      <c r="F216" s="41">
        <v>69</v>
      </c>
      <c r="G216" s="39">
        <v>4</v>
      </c>
      <c r="H216" s="40" t="s">
        <v>202</v>
      </c>
      <c r="I216" s="39">
        <v>3337427710</v>
      </c>
    </row>
    <row r="217" spans="1:9" ht="30" hidden="1">
      <c r="A217" s="39">
        <v>3649</v>
      </c>
      <c r="B217" s="40" t="s">
        <v>594</v>
      </c>
      <c r="C217" s="40" t="s">
        <v>595</v>
      </c>
      <c r="D217" s="40" t="s">
        <v>234</v>
      </c>
      <c r="E217" s="39">
        <v>101222</v>
      </c>
      <c r="F217" s="41">
        <v>138</v>
      </c>
      <c r="G217" s="39">
        <v>3</v>
      </c>
      <c r="H217" s="40" t="s">
        <v>218</v>
      </c>
      <c r="I217" s="39">
        <v>3337407876</v>
      </c>
    </row>
    <row r="218" spans="1:9" ht="60" hidden="1">
      <c r="A218" s="39">
        <v>3651</v>
      </c>
      <c r="B218" s="40" t="s">
        <v>596</v>
      </c>
      <c r="C218" s="40" t="s">
        <v>597</v>
      </c>
      <c r="D218" s="40" t="s">
        <v>223</v>
      </c>
      <c r="E218" s="39">
        <v>100834</v>
      </c>
      <c r="F218" s="41">
        <v>115</v>
      </c>
      <c r="G218" s="39">
        <v>2</v>
      </c>
      <c r="H218" s="40" t="s">
        <v>226</v>
      </c>
      <c r="I218" s="39">
        <v>3337407878</v>
      </c>
    </row>
    <row r="219" spans="1:9" ht="30" hidden="1">
      <c r="A219" s="39">
        <v>3654</v>
      </c>
      <c r="B219" s="40" t="s">
        <v>598</v>
      </c>
      <c r="C219" s="40" t="s">
        <v>599</v>
      </c>
      <c r="D219" s="40" t="s">
        <v>210</v>
      </c>
      <c r="E219" s="39">
        <v>116704</v>
      </c>
      <c r="F219" s="41">
        <v>138</v>
      </c>
      <c r="G219" s="39">
        <v>2</v>
      </c>
      <c r="H219" s="40" t="s">
        <v>218</v>
      </c>
      <c r="I219" s="39">
        <v>3349560168</v>
      </c>
    </row>
    <row r="220" spans="1:9" ht="30" hidden="1">
      <c r="A220" s="39">
        <v>3673</v>
      </c>
      <c r="B220" s="40" t="s">
        <v>600</v>
      </c>
      <c r="C220" s="40" t="s">
        <v>601</v>
      </c>
      <c r="D220" s="40" t="s">
        <v>210</v>
      </c>
      <c r="E220" s="39">
        <v>116704</v>
      </c>
      <c r="F220" s="41">
        <v>115</v>
      </c>
      <c r="G220" s="39">
        <v>4</v>
      </c>
      <c r="H220" s="40" t="s">
        <v>218</v>
      </c>
      <c r="I220" s="39">
        <v>3352750222</v>
      </c>
    </row>
    <row r="221" spans="1:9" ht="60" hidden="1">
      <c r="A221" s="39">
        <v>3689</v>
      </c>
      <c r="B221" s="40" t="s">
        <v>602</v>
      </c>
      <c r="C221" s="40" t="s">
        <v>603</v>
      </c>
      <c r="D221" s="40" t="s">
        <v>223</v>
      </c>
      <c r="E221" s="39">
        <v>100834</v>
      </c>
      <c r="F221" s="41">
        <v>230</v>
      </c>
      <c r="G221" s="39">
        <v>3</v>
      </c>
      <c r="H221" s="40" t="s">
        <v>226</v>
      </c>
      <c r="I221" s="39">
        <v>3337407899</v>
      </c>
    </row>
    <row r="222" spans="1:9" ht="75" hidden="1">
      <c r="A222" s="39">
        <v>3708</v>
      </c>
      <c r="B222" s="40" t="s">
        <v>604</v>
      </c>
      <c r="C222" s="40" t="s">
        <v>605</v>
      </c>
      <c r="D222" s="40" t="s">
        <v>225</v>
      </c>
      <c r="E222" s="39">
        <v>101071</v>
      </c>
      <c r="F222" s="41">
        <v>35</v>
      </c>
      <c r="G222" s="39">
        <v>2</v>
      </c>
      <c r="H222" s="40" t="s">
        <v>218</v>
      </c>
      <c r="I222" s="39">
        <v>3338290448</v>
      </c>
    </row>
    <row r="223" spans="1:9" ht="30" hidden="1">
      <c r="A223" s="39">
        <v>3727</v>
      </c>
      <c r="B223" s="40" t="s">
        <v>606</v>
      </c>
      <c r="C223" s="40" t="s">
        <v>607</v>
      </c>
      <c r="D223" s="40" t="s">
        <v>234</v>
      </c>
      <c r="E223" s="39">
        <v>101222</v>
      </c>
      <c r="F223" s="41">
        <v>230</v>
      </c>
      <c r="G223" s="39">
        <v>0</v>
      </c>
      <c r="H223" s="40" t="s">
        <v>226</v>
      </c>
      <c r="I223" s="39">
        <v>3337407919</v>
      </c>
    </row>
    <row r="224" spans="1:9" ht="30" hidden="1">
      <c r="A224" s="39">
        <v>3791</v>
      </c>
      <c r="B224" s="40" t="s">
        <v>608</v>
      </c>
      <c r="C224" s="40" t="s">
        <v>609</v>
      </c>
      <c r="D224" s="40" t="s">
        <v>210</v>
      </c>
      <c r="E224" s="39">
        <v>116704</v>
      </c>
      <c r="F224" s="41">
        <v>46</v>
      </c>
      <c r="G224" s="39">
        <v>2</v>
      </c>
      <c r="H224" s="40" t="s">
        <v>218</v>
      </c>
      <c r="I224" s="39">
        <v>3342617952</v>
      </c>
    </row>
    <row r="225" spans="1:9" ht="30" hidden="1">
      <c r="A225" s="39">
        <v>3814</v>
      </c>
      <c r="B225" s="40" t="s">
        <v>610</v>
      </c>
      <c r="C225" s="40" t="s">
        <v>611</v>
      </c>
      <c r="D225" s="40" t="s">
        <v>348</v>
      </c>
      <c r="E225" s="39">
        <v>126080</v>
      </c>
      <c r="F225" s="41">
        <v>115</v>
      </c>
      <c r="G225" s="39">
        <v>3</v>
      </c>
      <c r="H225" s="40" t="s">
        <v>202</v>
      </c>
      <c r="I225" s="39">
        <v>3337407968</v>
      </c>
    </row>
    <row r="226" spans="1:9" ht="45" hidden="1">
      <c r="A226" s="39">
        <v>3828</v>
      </c>
      <c r="B226" s="40" t="s">
        <v>612</v>
      </c>
      <c r="C226" s="40" t="s">
        <v>613</v>
      </c>
      <c r="D226" s="40" t="s">
        <v>614</v>
      </c>
      <c r="E226" s="39">
        <v>101098</v>
      </c>
      <c r="F226" s="41">
        <v>115</v>
      </c>
      <c r="G226" s="39">
        <v>2</v>
      </c>
      <c r="H226" s="40" t="s">
        <v>218</v>
      </c>
      <c r="I226" s="39">
        <v>3337407977</v>
      </c>
    </row>
    <row r="227" spans="1:9" ht="45" hidden="1">
      <c r="A227" s="39">
        <v>3843</v>
      </c>
      <c r="B227" s="40" t="s">
        <v>615</v>
      </c>
      <c r="C227" s="40" t="s">
        <v>616</v>
      </c>
      <c r="D227" s="40" t="s">
        <v>210</v>
      </c>
      <c r="E227" s="39">
        <v>116704</v>
      </c>
      <c r="F227" s="41">
        <v>46</v>
      </c>
      <c r="G227" s="39">
        <v>1</v>
      </c>
      <c r="H227" s="40" t="s">
        <v>211</v>
      </c>
      <c r="I227" s="39">
        <v>3349560205</v>
      </c>
    </row>
    <row r="228" spans="1:9" ht="60" hidden="1">
      <c r="A228" s="39">
        <v>3847</v>
      </c>
      <c r="B228" s="40" t="s">
        <v>617</v>
      </c>
      <c r="C228" s="40" t="s">
        <v>618</v>
      </c>
      <c r="D228" s="40" t="s">
        <v>223</v>
      </c>
      <c r="E228" s="39">
        <v>100834</v>
      </c>
      <c r="F228" s="41">
        <v>138</v>
      </c>
      <c r="G228" s="39">
        <v>3</v>
      </c>
      <c r="H228" s="40" t="s">
        <v>218</v>
      </c>
      <c r="I228" s="39">
        <v>3337407984</v>
      </c>
    </row>
    <row r="229" spans="1:9" ht="15" hidden="1">
      <c r="A229" s="39">
        <v>3875</v>
      </c>
      <c r="B229" s="40" t="s">
        <v>619</v>
      </c>
      <c r="C229" s="40" t="s">
        <v>620</v>
      </c>
      <c r="D229" s="40" t="s">
        <v>210</v>
      </c>
      <c r="E229" s="39">
        <v>116704</v>
      </c>
      <c r="F229" s="41">
        <v>500</v>
      </c>
      <c r="G229" s="39">
        <v>11</v>
      </c>
      <c r="H229" s="40" t="s">
        <v>226</v>
      </c>
      <c r="I229" s="39">
        <v>3337408001</v>
      </c>
    </row>
    <row r="230" spans="1:9" ht="15" hidden="1">
      <c r="A230" s="39">
        <v>3878</v>
      </c>
      <c r="B230" s="40" t="s">
        <v>621</v>
      </c>
      <c r="C230" s="40" t="s">
        <v>622</v>
      </c>
      <c r="D230" s="40" t="s">
        <v>210</v>
      </c>
      <c r="E230" s="39">
        <v>116704</v>
      </c>
      <c r="F230" s="41">
        <v>230</v>
      </c>
      <c r="G230" s="39">
        <v>1</v>
      </c>
      <c r="H230" s="40" t="s">
        <v>202</v>
      </c>
      <c r="I230" s="39">
        <v>3337408003</v>
      </c>
    </row>
    <row r="231" spans="1:9" ht="45" hidden="1">
      <c r="A231" s="39">
        <v>3895</v>
      </c>
      <c r="B231" s="40" t="s">
        <v>623</v>
      </c>
      <c r="C231" s="40" t="s">
        <v>624</v>
      </c>
      <c r="D231" s="40" t="s">
        <v>274</v>
      </c>
      <c r="E231" s="39">
        <v>102912</v>
      </c>
      <c r="F231" s="41">
        <v>115</v>
      </c>
      <c r="G231" s="39">
        <v>2</v>
      </c>
      <c r="H231" s="40" t="s">
        <v>226</v>
      </c>
      <c r="I231" s="39">
        <v>3353097874</v>
      </c>
    </row>
    <row r="232" spans="1:9" ht="30" hidden="1">
      <c r="A232" s="39">
        <v>3900</v>
      </c>
      <c r="B232" s="40" t="s">
        <v>625</v>
      </c>
      <c r="C232" s="40" t="s">
        <v>626</v>
      </c>
      <c r="D232" s="40" t="s">
        <v>210</v>
      </c>
      <c r="E232" s="39">
        <v>116704</v>
      </c>
      <c r="F232" s="41">
        <v>138</v>
      </c>
      <c r="G232" s="39">
        <v>6</v>
      </c>
      <c r="H232" s="40" t="s">
        <v>218</v>
      </c>
      <c r="I232" s="39">
        <v>3349559970</v>
      </c>
    </row>
    <row r="233" spans="1:9" ht="45" hidden="1">
      <c r="A233" s="39">
        <v>3904</v>
      </c>
      <c r="B233" s="40" t="s">
        <v>627</v>
      </c>
      <c r="C233" s="40" t="s">
        <v>628</v>
      </c>
      <c r="D233" s="40" t="s">
        <v>210</v>
      </c>
      <c r="E233" s="39">
        <v>116704</v>
      </c>
      <c r="F233" s="41">
        <v>46</v>
      </c>
      <c r="G233" s="39">
        <v>1</v>
      </c>
      <c r="H233" s="40" t="s">
        <v>211</v>
      </c>
      <c r="I233" s="39">
        <v>3349559998</v>
      </c>
    </row>
    <row r="234" spans="1:9" ht="15">
      <c r="A234" s="39">
        <v>3918</v>
      </c>
      <c r="B234" s="40" t="s">
        <v>629</v>
      </c>
      <c r="C234" s="40" t="s">
        <v>630</v>
      </c>
      <c r="D234" s="40" t="s">
        <v>201</v>
      </c>
      <c r="E234" s="39">
        <v>100219</v>
      </c>
      <c r="F234" s="41">
        <v>115</v>
      </c>
      <c r="G234" s="39">
        <v>2</v>
      </c>
      <c r="H234" s="40" t="s">
        <v>202</v>
      </c>
      <c r="I234" s="39">
        <v>3337408026</v>
      </c>
    </row>
    <row r="235" spans="1:9" ht="30" hidden="1">
      <c r="A235" s="39">
        <v>3948</v>
      </c>
      <c r="B235" s="40" t="s">
        <v>631</v>
      </c>
      <c r="C235" s="40" t="s">
        <v>632</v>
      </c>
      <c r="D235" s="40" t="s">
        <v>580</v>
      </c>
      <c r="E235" s="39">
        <v>100713</v>
      </c>
      <c r="F235" s="41">
        <v>115</v>
      </c>
      <c r="G235" s="39">
        <v>4</v>
      </c>
      <c r="H235" s="40" t="s">
        <v>226</v>
      </c>
      <c r="I235" s="39">
        <v>3337408044</v>
      </c>
    </row>
    <row r="236" spans="1:9" ht="75" hidden="1">
      <c r="A236" s="39">
        <v>3955</v>
      </c>
      <c r="B236" s="40" t="s">
        <v>633</v>
      </c>
      <c r="C236" s="40" t="s">
        <v>634</v>
      </c>
      <c r="D236" s="40" t="s">
        <v>225</v>
      </c>
      <c r="E236" s="39">
        <v>101071</v>
      </c>
      <c r="F236" s="41">
        <v>69</v>
      </c>
      <c r="G236" s="39">
        <v>2</v>
      </c>
      <c r="H236" s="40" t="s">
        <v>218</v>
      </c>
      <c r="I236" s="39">
        <v>3338155032</v>
      </c>
    </row>
    <row r="237" spans="1:9" ht="45" hidden="1">
      <c r="A237" s="39">
        <v>3980</v>
      </c>
      <c r="B237" s="40" t="s">
        <v>635</v>
      </c>
      <c r="C237" s="40" t="s">
        <v>636</v>
      </c>
      <c r="D237" s="40" t="s">
        <v>326</v>
      </c>
      <c r="E237" s="39">
        <v>100716</v>
      </c>
      <c r="F237" s="41">
        <v>34.5</v>
      </c>
      <c r="G237" s="39">
        <v>2</v>
      </c>
      <c r="H237" s="40" t="s">
        <v>202</v>
      </c>
      <c r="I237" s="39">
        <v>3342617832</v>
      </c>
    </row>
    <row r="238" spans="1:9" ht="15" hidden="1">
      <c r="A238" s="39">
        <v>4026</v>
      </c>
      <c r="B238" s="40" t="s">
        <v>637</v>
      </c>
      <c r="C238" s="40" t="s">
        <v>638</v>
      </c>
      <c r="D238" s="40" t="s">
        <v>210</v>
      </c>
      <c r="E238" s="39">
        <v>116704</v>
      </c>
      <c r="F238" s="41">
        <v>115</v>
      </c>
      <c r="G238" s="39">
        <v>2</v>
      </c>
      <c r="H238" s="40" t="s">
        <v>202</v>
      </c>
      <c r="I238" s="39">
        <v>3352749888</v>
      </c>
    </row>
    <row r="239" spans="1:9" ht="15" hidden="1">
      <c r="A239" s="39">
        <v>4046</v>
      </c>
      <c r="B239" s="40" t="s">
        <v>639</v>
      </c>
      <c r="C239" s="40" t="s">
        <v>640</v>
      </c>
      <c r="D239" s="40" t="s">
        <v>210</v>
      </c>
      <c r="E239" s="39">
        <v>116704</v>
      </c>
      <c r="F239" s="41">
        <v>69</v>
      </c>
      <c r="G239" s="39">
        <v>1</v>
      </c>
      <c r="H239" s="40" t="s">
        <v>202</v>
      </c>
      <c r="I239" s="39">
        <v>3337428031</v>
      </c>
    </row>
    <row r="240" spans="1:9" ht="30" hidden="1">
      <c r="A240" s="39">
        <v>4097</v>
      </c>
      <c r="B240" s="40" t="s">
        <v>641</v>
      </c>
      <c r="C240" s="40" t="s">
        <v>642</v>
      </c>
      <c r="D240" s="40" t="s">
        <v>234</v>
      </c>
      <c r="E240" s="39">
        <v>101222</v>
      </c>
      <c r="F240" s="41">
        <v>230</v>
      </c>
      <c r="G240" s="39">
        <v>12</v>
      </c>
      <c r="H240" s="40" t="s">
        <v>226</v>
      </c>
      <c r="I240" s="39">
        <v>3337408135</v>
      </c>
    </row>
    <row r="241" spans="1:9" ht="15" hidden="1">
      <c r="A241" s="39">
        <v>4110</v>
      </c>
      <c r="B241" s="40" t="s">
        <v>643</v>
      </c>
      <c r="C241" s="40" t="s">
        <v>644</v>
      </c>
      <c r="D241" s="40" t="s">
        <v>210</v>
      </c>
      <c r="E241" s="39">
        <v>116704</v>
      </c>
      <c r="F241" s="41">
        <v>69</v>
      </c>
      <c r="G241" s="39">
        <v>3</v>
      </c>
      <c r="H241" s="40" t="s">
        <v>202</v>
      </c>
      <c r="I241" s="39">
        <v>3337427407</v>
      </c>
    </row>
    <row r="242" spans="1:9" ht="30" hidden="1">
      <c r="A242" s="39">
        <v>4130</v>
      </c>
      <c r="B242" s="40" t="s">
        <v>645</v>
      </c>
      <c r="C242" s="40" t="s">
        <v>646</v>
      </c>
      <c r="D242" s="40" t="s">
        <v>234</v>
      </c>
      <c r="E242" s="39">
        <v>101222</v>
      </c>
      <c r="F242" s="41">
        <v>138</v>
      </c>
      <c r="G242" s="39">
        <v>1</v>
      </c>
      <c r="H242" s="40" t="s">
        <v>218</v>
      </c>
      <c r="I242" s="39">
        <v>3337408146</v>
      </c>
    </row>
    <row r="243" spans="1:9" ht="15" hidden="1">
      <c r="A243" s="39">
        <v>4137</v>
      </c>
      <c r="B243" s="40" t="s">
        <v>647</v>
      </c>
      <c r="C243" s="40" t="s">
        <v>648</v>
      </c>
      <c r="D243" s="40" t="s">
        <v>210</v>
      </c>
      <c r="E243" s="39">
        <v>116704</v>
      </c>
      <c r="F243" s="41">
        <v>46</v>
      </c>
      <c r="G243" s="39">
        <v>1</v>
      </c>
      <c r="H243" s="40" t="s">
        <v>226</v>
      </c>
      <c r="I243" s="39">
        <v>3349559641</v>
      </c>
    </row>
    <row r="244" spans="1:9" ht="60" hidden="1">
      <c r="A244" s="39">
        <v>4158</v>
      </c>
      <c r="B244" s="40" t="s">
        <v>649</v>
      </c>
      <c r="C244" s="40" t="s">
        <v>650</v>
      </c>
      <c r="D244" s="40" t="s">
        <v>223</v>
      </c>
      <c r="E244" s="39">
        <v>100834</v>
      </c>
      <c r="F244" s="41">
        <v>115</v>
      </c>
      <c r="G244" s="39">
        <v>1</v>
      </c>
      <c r="H244" s="40" t="s">
        <v>226</v>
      </c>
      <c r="I244" s="39">
        <v>3337408167</v>
      </c>
    </row>
    <row r="245" spans="1:9" ht="45" hidden="1">
      <c r="A245" s="39">
        <v>4160</v>
      </c>
      <c r="B245" s="40" t="s">
        <v>651</v>
      </c>
      <c r="C245" s="40" t="s">
        <v>652</v>
      </c>
      <c r="D245" s="40" t="s">
        <v>210</v>
      </c>
      <c r="E245" s="39">
        <v>116704</v>
      </c>
      <c r="F245" s="41">
        <v>46</v>
      </c>
      <c r="G245" s="39">
        <v>1</v>
      </c>
      <c r="H245" s="40" t="s">
        <v>211</v>
      </c>
      <c r="I245" s="39">
        <v>3349559856</v>
      </c>
    </row>
    <row r="246" spans="1:9" ht="15" hidden="1">
      <c r="A246" s="39">
        <v>4166</v>
      </c>
      <c r="B246" s="40" t="s">
        <v>653</v>
      </c>
      <c r="C246" s="40" t="s">
        <v>654</v>
      </c>
      <c r="D246" s="40" t="s">
        <v>210</v>
      </c>
      <c r="E246" s="39">
        <v>116704</v>
      </c>
      <c r="F246" s="41">
        <v>115</v>
      </c>
      <c r="G246" s="39">
        <v>2</v>
      </c>
      <c r="H246" s="40" t="s">
        <v>202</v>
      </c>
      <c r="I246" s="39">
        <v>3342617895</v>
      </c>
    </row>
    <row r="247" spans="1:9" ht="15" hidden="1">
      <c r="A247" s="39">
        <v>4173</v>
      </c>
      <c r="B247" s="40" t="s">
        <v>655</v>
      </c>
      <c r="C247" s="40" t="s">
        <v>656</v>
      </c>
      <c r="D247" s="40" t="s">
        <v>210</v>
      </c>
      <c r="E247" s="39">
        <v>116704</v>
      </c>
      <c r="F247" s="41">
        <v>69</v>
      </c>
      <c r="G247" s="39">
        <v>3</v>
      </c>
      <c r="H247" s="40" t="s">
        <v>202</v>
      </c>
      <c r="I247" s="39">
        <v>3337428310</v>
      </c>
    </row>
    <row r="248" spans="1:9" ht="45" hidden="1">
      <c r="A248" s="39">
        <v>4218</v>
      </c>
      <c r="B248" s="40" t="s">
        <v>657</v>
      </c>
      <c r="C248" s="40" t="s">
        <v>658</v>
      </c>
      <c r="D248" s="40" t="s">
        <v>234</v>
      </c>
      <c r="E248" s="39">
        <v>101222</v>
      </c>
      <c r="F248" s="41">
        <v>69</v>
      </c>
      <c r="G248" s="39">
        <v>1</v>
      </c>
      <c r="H248" s="40" t="s">
        <v>247</v>
      </c>
      <c r="I248" s="39">
        <v>3342618279</v>
      </c>
    </row>
    <row r="249" spans="1:9" ht="45" hidden="1">
      <c r="A249" s="39">
        <v>4235</v>
      </c>
      <c r="B249" s="40" t="s">
        <v>659</v>
      </c>
      <c r="C249" s="40" t="s">
        <v>660</v>
      </c>
      <c r="D249" s="40" t="s">
        <v>234</v>
      </c>
      <c r="E249" s="39">
        <v>101222</v>
      </c>
      <c r="F249" s="41">
        <v>46</v>
      </c>
      <c r="G249" s="39">
        <v>3</v>
      </c>
      <c r="H249" s="40" t="s">
        <v>247</v>
      </c>
      <c r="I249" s="39">
        <v>3342618204</v>
      </c>
    </row>
    <row r="250" spans="1:9" ht="30" hidden="1">
      <c r="A250" s="39">
        <v>4257</v>
      </c>
      <c r="B250" s="40" t="s">
        <v>661</v>
      </c>
      <c r="C250" s="40" t="s">
        <v>662</v>
      </c>
      <c r="D250" s="40" t="s">
        <v>210</v>
      </c>
      <c r="E250" s="39">
        <v>116704</v>
      </c>
      <c r="F250" s="41">
        <v>230</v>
      </c>
      <c r="G250" s="39">
        <v>4</v>
      </c>
      <c r="H250" s="40" t="s">
        <v>218</v>
      </c>
      <c r="I250" s="39">
        <v>3337408230</v>
      </c>
    </row>
    <row r="251" spans="1:9" ht="60" hidden="1">
      <c r="A251" s="39">
        <v>4263</v>
      </c>
      <c r="B251" s="40" t="s">
        <v>663</v>
      </c>
      <c r="C251" s="40" t="s">
        <v>664</v>
      </c>
      <c r="D251" s="40" t="s">
        <v>223</v>
      </c>
      <c r="E251" s="39">
        <v>100834</v>
      </c>
      <c r="F251" s="41">
        <v>115</v>
      </c>
      <c r="G251" s="39">
        <v>2</v>
      </c>
      <c r="H251" s="40" t="s">
        <v>202</v>
      </c>
      <c r="I251" s="39">
        <v>3337428233</v>
      </c>
    </row>
    <row r="252" spans="1:9" ht="45" hidden="1">
      <c r="A252" s="39">
        <v>4269</v>
      </c>
      <c r="B252" s="40" t="s">
        <v>665</v>
      </c>
      <c r="C252" s="40" t="s">
        <v>666</v>
      </c>
      <c r="D252" s="40" t="s">
        <v>667</v>
      </c>
      <c r="E252" s="39">
        <v>101407</v>
      </c>
      <c r="F252" s="41">
        <v>46</v>
      </c>
      <c r="G252" s="39">
        <v>1</v>
      </c>
      <c r="H252" s="40" t="s">
        <v>202</v>
      </c>
      <c r="I252" s="39">
        <v>3337408235</v>
      </c>
    </row>
    <row r="253" spans="1:9" ht="45" hidden="1">
      <c r="A253" s="39">
        <v>4286</v>
      </c>
      <c r="B253" s="40" t="s">
        <v>668</v>
      </c>
      <c r="C253" s="40" t="s">
        <v>669</v>
      </c>
      <c r="D253" s="40" t="s">
        <v>326</v>
      </c>
      <c r="E253" s="39">
        <v>100716</v>
      </c>
      <c r="F253" s="41">
        <v>57</v>
      </c>
      <c r="G253" s="39">
        <v>2</v>
      </c>
      <c r="H253" s="40" t="s">
        <v>202</v>
      </c>
      <c r="I253" s="39">
        <v>3342617817</v>
      </c>
    </row>
    <row r="254" spans="1:9" ht="45" hidden="1">
      <c r="A254" s="39">
        <v>4287</v>
      </c>
      <c r="B254" s="40" t="s">
        <v>670</v>
      </c>
      <c r="C254" s="40" t="s">
        <v>671</v>
      </c>
      <c r="D254" s="40" t="s">
        <v>234</v>
      </c>
      <c r="E254" s="39">
        <v>101222</v>
      </c>
      <c r="F254" s="41">
        <v>46</v>
      </c>
      <c r="G254" s="39">
        <v>2</v>
      </c>
      <c r="H254" s="40" t="s">
        <v>247</v>
      </c>
      <c r="I254" s="39">
        <v>3342618337</v>
      </c>
    </row>
    <row r="255" spans="1:9" ht="30" hidden="1">
      <c r="A255" s="39">
        <v>4324</v>
      </c>
      <c r="B255" s="40" t="s">
        <v>672</v>
      </c>
      <c r="C255" s="40" t="s">
        <v>673</v>
      </c>
      <c r="D255" s="40" t="s">
        <v>674</v>
      </c>
      <c r="E255" s="39">
        <v>100977</v>
      </c>
      <c r="F255" s="41">
        <v>115</v>
      </c>
      <c r="G255" s="39">
        <v>1</v>
      </c>
      <c r="H255" s="40" t="s">
        <v>202</v>
      </c>
      <c r="I255" s="39">
        <v>3353097795</v>
      </c>
    </row>
    <row r="256" spans="1:9" ht="15">
      <c r="A256" s="39">
        <v>4328</v>
      </c>
      <c r="B256" s="40" t="s">
        <v>675</v>
      </c>
      <c r="C256" s="40" t="s">
        <v>676</v>
      </c>
      <c r="D256" s="40" t="s">
        <v>201</v>
      </c>
      <c r="E256" s="39">
        <v>100219</v>
      </c>
      <c r="F256" s="41">
        <v>115</v>
      </c>
      <c r="G256" s="39">
        <v>1</v>
      </c>
      <c r="H256" s="40" t="s">
        <v>202</v>
      </c>
      <c r="I256" s="39">
        <v>3337408270</v>
      </c>
    </row>
    <row r="257" spans="1:9" ht="60" hidden="1">
      <c r="A257" s="39">
        <v>4342</v>
      </c>
      <c r="B257" s="40" t="s">
        <v>677</v>
      </c>
      <c r="C257" s="40" t="s">
        <v>678</v>
      </c>
      <c r="D257" s="40" t="s">
        <v>223</v>
      </c>
      <c r="E257" s="39">
        <v>100834</v>
      </c>
      <c r="F257" s="41">
        <v>115</v>
      </c>
      <c r="G257" s="39">
        <v>1</v>
      </c>
      <c r="H257" s="40" t="s">
        <v>202</v>
      </c>
      <c r="I257" s="39">
        <v>3337408281</v>
      </c>
    </row>
    <row r="258" spans="1:9" ht="45" hidden="1">
      <c r="A258" s="39">
        <v>4353</v>
      </c>
      <c r="B258" s="40" t="s">
        <v>679</v>
      </c>
      <c r="C258" s="40" t="s">
        <v>680</v>
      </c>
      <c r="D258" s="40" t="s">
        <v>210</v>
      </c>
      <c r="E258" s="39">
        <v>116704</v>
      </c>
      <c r="F258" s="41">
        <v>46</v>
      </c>
      <c r="G258" s="39">
        <v>1</v>
      </c>
      <c r="H258" s="40" t="s">
        <v>211</v>
      </c>
      <c r="I258" s="39">
        <v>3349560015</v>
      </c>
    </row>
    <row r="259" spans="1:9" ht="45">
      <c r="A259" s="39">
        <v>4357</v>
      </c>
      <c r="B259" s="40" t="s">
        <v>681</v>
      </c>
      <c r="C259" s="40" t="s">
        <v>682</v>
      </c>
      <c r="D259" s="40" t="s">
        <v>201</v>
      </c>
      <c r="E259" s="39">
        <v>100219</v>
      </c>
      <c r="F259" s="41">
        <v>115</v>
      </c>
      <c r="G259" s="39">
        <v>8</v>
      </c>
      <c r="H259" s="40" t="s">
        <v>247</v>
      </c>
      <c r="I259" s="39">
        <v>3337408287</v>
      </c>
    </row>
    <row r="260" spans="1:9" ht="60" hidden="1">
      <c r="A260" s="39">
        <v>4367</v>
      </c>
      <c r="B260" s="40" t="s">
        <v>683</v>
      </c>
      <c r="C260" s="40" t="s">
        <v>684</v>
      </c>
      <c r="D260" s="40" t="s">
        <v>223</v>
      </c>
      <c r="E260" s="39">
        <v>100834</v>
      </c>
      <c r="F260" s="41">
        <v>138</v>
      </c>
      <c r="G260" s="39">
        <v>2</v>
      </c>
      <c r="H260" s="40" t="s">
        <v>247</v>
      </c>
      <c r="I260" s="39">
        <v>3337408295</v>
      </c>
    </row>
    <row r="261" spans="1:9" ht="15" hidden="1">
      <c r="A261" s="39">
        <v>4401</v>
      </c>
      <c r="B261" s="40" t="s">
        <v>685</v>
      </c>
      <c r="C261" s="40" t="s">
        <v>686</v>
      </c>
      <c r="D261" s="40" t="s">
        <v>210</v>
      </c>
      <c r="E261" s="39">
        <v>116704</v>
      </c>
      <c r="F261" s="41">
        <v>500</v>
      </c>
      <c r="G261" s="39">
        <v>4</v>
      </c>
      <c r="H261" s="40" t="s">
        <v>202</v>
      </c>
      <c r="I261" s="39">
        <v>3337408315</v>
      </c>
    </row>
    <row r="262" spans="1:9" ht="60" hidden="1">
      <c r="A262" s="39">
        <v>4422</v>
      </c>
      <c r="B262" s="40" t="s">
        <v>687</v>
      </c>
      <c r="C262" s="40" t="s">
        <v>688</v>
      </c>
      <c r="D262" s="40" t="s">
        <v>223</v>
      </c>
      <c r="E262" s="39">
        <v>100834</v>
      </c>
      <c r="F262" s="41">
        <v>115</v>
      </c>
      <c r="G262" s="39">
        <v>2</v>
      </c>
      <c r="H262" s="40" t="s">
        <v>202</v>
      </c>
      <c r="I262" s="39">
        <v>3337408321</v>
      </c>
    </row>
    <row r="263" spans="1:9" ht="30" hidden="1">
      <c r="A263" s="39">
        <v>4439</v>
      </c>
      <c r="B263" s="40" t="s">
        <v>689</v>
      </c>
      <c r="C263" s="40" t="s">
        <v>690</v>
      </c>
      <c r="D263" s="40" t="s">
        <v>210</v>
      </c>
      <c r="E263" s="39">
        <v>116704</v>
      </c>
      <c r="F263" s="41">
        <v>138</v>
      </c>
      <c r="G263" s="39">
        <v>2</v>
      </c>
      <c r="H263" s="40" t="s">
        <v>218</v>
      </c>
      <c r="I263" s="39">
        <v>3349559761</v>
      </c>
    </row>
    <row r="264" spans="1:9" ht="45" hidden="1">
      <c r="A264" s="39">
        <v>4453</v>
      </c>
      <c r="B264" s="40" t="s">
        <v>691</v>
      </c>
      <c r="C264" s="40" t="s">
        <v>692</v>
      </c>
      <c r="D264" s="40" t="s">
        <v>210</v>
      </c>
      <c r="E264" s="39">
        <v>116704</v>
      </c>
      <c r="F264" s="41">
        <v>46</v>
      </c>
      <c r="G264" s="39">
        <v>1</v>
      </c>
      <c r="H264" s="40" t="s">
        <v>211</v>
      </c>
      <c r="I264" s="39">
        <v>3349559960</v>
      </c>
    </row>
    <row r="265" spans="1:9" ht="45" hidden="1">
      <c r="A265" s="39">
        <v>4483</v>
      </c>
      <c r="B265" s="40" t="s">
        <v>693</v>
      </c>
      <c r="C265" s="40" t="s">
        <v>694</v>
      </c>
      <c r="D265" s="40" t="s">
        <v>234</v>
      </c>
      <c r="E265" s="39">
        <v>101222</v>
      </c>
      <c r="F265" s="41">
        <v>138</v>
      </c>
      <c r="G265" s="39">
        <v>2</v>
      </c>
      <c r="H265" s="40" t="s">
        <v>247</v>
      </c>
      <c r="I265" s="39">
        <v>3342618283</v>
      </c>
    </row>
    <row r="266" spans="1:9" ht="15" hidden="1">
      <c r="A266" s="39">
        <v>4491</v>
      </c>
      <c r="B266" s="40" t="s">
        <v>695</v>
      </c>
      <c r="C266" s="40" t="s">
        <v>696</v>
      </c>
      <c r="D266" s="40" t="s">
        <v>210</v>
      </c>
      <c r="E266" s="39">
        <v>116704</v>
      </c>
      <c r="F266" s="41">
        <v>138</v>
      </c>
      <c r="G266" s="39">
        <v>5</v>
      </c>
      <c r="H266" s="40" t="s">
        <v>226</v>
      </c>
      <c r="I266" s="39">
        <v>3349559511</v>
      </c>
    </row>
    <row r="267" spans="1:9" ht="45" hidden="1">
      <c r="A267" s="39">
        <v>4514</v>
      </c>
      <c r="B267" s="40" t="s">
        <v>697</v>
      </c>
      <c r="C267" s="40" t="s">
        <v>698</v>
      </c>
      <c r="D267" s="40" t="s">
        <v>341</v>
      </c>
      <c r="E267" s="39">
        <v>116477</v>
      </c>
      <c r="F267" s="41">
        <v>69</v>
      </c>
      <c r="G267" s="39">
        <v>1</v>
      </c>
      <c r="H267" s="40" t="s">
        <v>202</v>
      </c>
      <c r="I267" s="39">
        <v>3352749990</v>
      </c>
    </row>
    <row r="268" spans="1:9" ht="45" hidden="1">
      <c r="A268" s="39">
        <v>4562</v>
      </c>
      <c r="B268" s="40" t="s">
        <v>699</v>
      </c>
      <c r="C268" s="40" t="s">
        <v>700</v>
      </c>
      <c r="D268" s="40" t="s">
        <v>234</v>
      </c>
      <c r="E268" s="39">
        <v>101222</v>
      </c>
      <c r="F268" s="41">
        <v>138</v>
      </c>
      <c r="G268" s="39">
        <v>3</v>
      </c>
      <c r="H268" s="40" t="s">
        <v>211</v>
      </c>
      <c r="I268" s="39">
        <v>3337408409</v>
      </c>
    </row>
    <row r="269" spans="1:9" ht="45" hidden="1">
      <c r="A269" s="39">
        <v>4579</v>
      </c>
      <c r="B269" s="40" t="s">
        <v>701</v>
      </c>
      <c r="C269" s="40" t="s">
        <v>702</v>
      </c>
      <c r="D269" s="40" t="s">
        <v>326</v>
      </c>
      <c r="E269" s="39">
        <v>100716</v>
      </c>
      <c r="F269" s="41">
        <v>57</v>
      </c>
      <c r="G269" s="39">
        <v>3</v>
      </c>
      <c r="H269" s="40" t="s">
        <v>202</v>
      </c>
      <c r="I269" s="39">
        <v>3337408420</v>
      </c>
    </row>
    <row r="270" spans="1:9" ht="15">
      <c r="A270" s="39">
        <v>4582</v>
      </c>
      <c r="B270" s="40" t="s">
        <v>703</v>
      </c>
      <c r="C270" s="40" t="s">
        <v>704</v>
      </c>
      <c r="D270" s="40" t="s">
        <v>201</v>
      </c>
      <c r="E270" s="39">
        <v>100219</v>
      </c>
      <c r="F270" s="41">
        <v>230</v>
      </c>
      <c r="G270" s="39">
        <v>4</v>
      </c>
      <c r="H270" s="40" t="s">
        <v>226</v>
      </c>
      <c r="I270" s="39">
        <v>3337408422</v>
      </c>
    </row>
    <row r="271" spans="1:9" ht="15" hidden="1">
      <c r="A271" s="39">
        <v>4638</v>
      </c>
      <c r="B271" s="40" t="s">
        <v>705</v>
      </c>
      <c r="C271" s="40" t="s">
        <v>706</v>
      </c>
      <c r="D271" s="40" t="s">
        <v>210</v>
      </c>
      <c r="E271" s="39">
        <v>116704</v>
      </c>
      <c r="F271" s="41">
        <v>230</v>
      </c>
      <c r="G271" s="39">
        <v>3</v>
      </c>
      <c r="H271" s="40" t="s">
        <v>202</v>
      </c>
      <c r="I271" s="39">
        <v>3337408462</v>
      </c>
    </row>
    <row r="272" spans="1:9" ht="15">
      <c r="A272" s="39">
        <v>4644</v>
      </c>
      <c r="B272" s="40" t="s">
        <v>707</v>
      </c>
      <c r="C272" s="40" t="s">
        <v>708</v>
      </c>
      <c r="D272" s="40" t="s">
        <v>201</v>
      </c>
      <c r="E272" s="39">
        <v>100219</v>
      </c>
      <c r="F272" s="41">
        <v>24</v>
      </c>
      <c r="G272" s="39">
        <v>2</v>
      </c>
      <c r="H272" s="40" t="s">
        <v>202</v>
      </c>
      <c r="I272" s="39">
        <v>3342618365</v>
      </c>
    </row>
    <row r="273" spans="1:9" ht="30" hidden="1">
      <c r="A273" s="39">
        <v>4650</v>
      </c>
      <c r="B273" s="40" t="s">
        <v>709</v>
      </c>
      <c r="C273" s="40" t="s">
        <v>710</v>
      </c>
      <c r="D273" s="40" t="s">
        <v>234</v>
      </c>
      <c r="E273" s="39">
        <v>101222</v>
      </c>
      <c r="F273" s="41">
        <v>230</v>
      </c>
      <c r="G273" s="39">
        <v>11</v>
      </c>
      <c r="H273" s="40" t="s">
        <v>218</v>
      </c>
      <c r="I273" s="39">
        <v>3337408470</v>
      </c>
    </row>
    <row r="274" spans="1:9" ht="45" hidden="1">
      <c r="A274" s="39">
        <v>4733</v>
      </c>
      <c r="B274" s="40" t="s">
        <v>711</v>
      </c>
      <c r="C274" s="40" t="s">
        <v>712</v>
      </c>
      <c r="D274" s="40" t="s">
        <v>210</v>
      </c>
      <c r="E274" s="39">
        <v>116704</v>
      </c>
      <c r="F274" s="41">
        <v>69</v>
      </c>
      <c r="G274" s="39">
        <v>2</v>
      </c>
      <c r="H274" s="40" t="s">
        <v>247</v>
      </c>
      <c r="I274" s="39">
        <v>3342618146</v>
      </c>
    </row>
    <row r="275" spans="1:9" ht="30" hidden="1">
      <c r="A275" s="39">
        <v>4749</v>
      </c>
      <c r="B275" s="40" t="s">
        <v>713</v>
      </c>
      <c r="C275" s="40" t="s">
        <v>714</v>
      </c>
      <c r="D275" s="40" t="s">
        <v>234</v>
      </c>
      <c r="E275" s="39">
        <v>101222</v>
      </c>
      <c r="F275" s="41">
        <v>69</v>
      </c>
      <c r="G275" s="39">
        <v>2</v>
      </c>
      <c r="H275" s="40" t="s">
        <v>202</v>
      </c>
      <c r="I275" s="39">
        <v>3342618380</v>
      </c>
    </row>
    <row r="276" spans="1:9" ht="30" hidden="1">
      <c r="A276" s="39">
        <v>4774</v>
      </c>
      <c r="B276" s="40" t="s">
        <v>715</v>
      </c>
      <c r="C276" s="40" t="s">
        <v>716</v>
      </c>
      <c r="D276" s="40" t="s">
        <v>210</v>
      </c>
      <c r="E276" s="39">
        <v>116704</v>
      </c>
      <c r="F276" s="41">
        <v>138</v>
      </c>
      <c r="G276" s="39">
        <v>4</v>
      </c>
      <c r="H276" s="40" t="s">
        <v>218</v>
      </c>
      <c r="I276" s="39">
        <v>3349559763</v>
      </c>
    </row>
    <row r="277" spans="1:9" ht="30" hidden="1">
      <c r="A277" s="39">
        <v>4806</v>
      </c>
      <c r="B277" s="40" t="s">
        <v>717</v>
      </c>
      <c r="C277" s="40" t="s">
        <v>718</v>
      </c>
      <c r="D277" s="40" t="s">
        <v>210</v>
      </c>
      <c r="E277" s="39">
        <v>116704</v>
      </c>
      <c r="F277" s="41">
        <v>345</v>
      </c>
      <c r="G277" s="39">
        <v>10</v>
      </c>
      <c r="H277" s="40" t="s">
        <v>218</v>
      </c>
      <c r="I277" s="39">
        <v>3337408558</v>
      </c>
    </row>
    <row r="278" spans="1:9" ht="15" hidden="1">
      <c r="A278" s="39">
        <v>4814</v>
      </c>
      <c r="B278" s="40" t="s">
        <v>719</v>
      </c>
      <c r="C278" s="40" t="s">
        <v>720</v>
      </c>
      <c r="D278" s="40" t="s">
        <v>210</v>
      </c>
      <c r="E278" s="39">
        <v>116704</v>
      </c>
      <c r="F278" s="41">
        <v>115</v>
      </c>
      <c r="G278" s="39">
        <v>1</v>
      </c>
      <c r="H278" s="40" t="s">
        <v>202</v>
      </c>
      <c r="I278" s="39">
        <v>3337428281</v>
      </c>
    </row>
    <row r="279" spans="1:9" ht="60" hidden="1">
      <c r="A279" s="39">
        <v>4866</v>
      </c>
      <c r="B279" s="40" t="s">
        <v>721</v>
      </c>
      <c r="C279" s="40" t="s">
        <v>722</v>
      </c>
      <c r="D279" s="40" t="s">
        <v>223</v>
      </c>
      <c r="E279" s="39">
        <v>100834</v>
      </c>
      <c r="F279" s="41">
        <v>138</v>
      </c>
      <c r="G279" s="39">
        <v>2</v>
      </c>
      <c r="H279" s="40" t="s">
        <v>202</v>
      </c>
      <c r="I279" s="39">
        <v>3337408594</v>
      </c>
    </row>
    <row r="280" spans="1:9" ht="30" hidden="1">
      <c r="A280" s="39">
        <v>4867</v>
      </c>
      <c r="B280" s="40" t="s">
        <v>723</v>
      </c>
      <c r="C280" s="40" t="s">
        <v>722</v>
      </c>
      <c r="D280" s="40" t="s">
        <v>580</v>
      </c>
      <c r="E280" s="39">
        <v>100713</v>
      </c>
      <c r="F280" s="41">
        <v>115</v>
      </c>
      <c r="G280" s="39">
        <v>4</v>
      </c>
      <c r="H280" s="40" t="s">
        <v>226</v>
      </c>
      <c r="I280" s="39">
        <v>3337408593</v>
      </c>
    </row>
    <row r="281" spans="1:9" ht="15" hidden="1">
      <c r="A281" s="39">
        <v>4881</v>
      </c>
      <c r="B281" s="40" t="s">
        <v>724</v>
      </c>
      <c r="C281" s="40" t="s">
        <v>725</v>
      </c>
      <c r="D281" s="40" t="s">
        <v>210</v>
      </c>
      <c r="E281" s="39">
        <v>116704</v>
      </c>
      <c r="F281" s="41">
        <v>69</v>
      </c>
      <c r="G281" s="39">
        <v>4</v>
      </c>
      <c r="H281" s="40" t="s">
        <v>226</v>
      </c>
      <c r="I281" s="39">
        <v>3337408606</v>
      </c>
    </row>
    <row r="282" spans="1:9" ht="45" hidden="1">
      <c r="A282" s="39">
        <v>4910</v>
      </c>
      <c r="B282" s="40" t="s">
        <v>726</v>
      </c>
      <c r="C282" s="40" t="s">
        <v>727</v>
      </c>
      <c r="D282" s="40" t="s">
        <v>210</v>
      </c>
      <c r="E282" s="39">
        <v>116704</v>
      </c>
      <c r="F282" s="41">
        <v>46</v>
      </c>
      <c r="G282" s="39">
        <v>2</v>
      </c>
      <c r="H282" s="40" t="s">
        <v>211</v>
      </c>
      <c r="I282" s="39">
        <v>3349560085</v>
      </c>
    </row>
    <row r="283" spans="1:9" ht="15" hidden="1">
      <c r="A283" s="39">
        <v>4913</v>
      </c>
      <c r="B283" s="40" t="s">
        <v>728</v>
      </c>
      <c r="C283" s="40" t="s">
        <v>729</v>
      </c>
      <c r="D283" s="40" t="s">
        <v>210</v>
      </c>
      <c r="E283" s="39">
        <v>116704</v>
      </c>
      <c r="F283" s="41">
        <v>115</v>
      </c>
      <c r="G283" s="39">
        <v>1</v>
      </c>
      <c r="H283" s="40" t="s">
        <v>202</v>
      </c>
      <c r="I283" s="39">
        <v>3337428291</v>
      </c>
    </row>
    <row r="284" spans="1:9" ht="45" hidden="1">
      <c r="A284" s="39">
        <v>4960</v>
      </c>
      <c r="B284" s="40" t="s">
        <v>730</v>
      </c>
      <c r="C284" s="40" t="s">
        <v>731</v>
      </c>
      <c r="D284" s="40" t="s">
        <v>210</v>
      </c>
      <c r="E284" s="39">
        <v>116704</v>
      </c>
      <c r="F284" s="41">
        <v>69</v>
      </c>
      <c r="G284" s="39">
        <v>1</v>
      </c>
      <c r="H284" s="40" t="s">
        <v>247</v>
      </c>
      <c r="I284" s="39">
        <v>3342618164</v>
      </c>
    </row>
    <row r="285" spans="1:9" ht="30" hidden="1">
      <c r="A285" s="39">
        <v>4961</v>
      </c>
      <c r="B285" s="40" t="s">
        <v>732</v>
      </c>
      <c r="C285" s="40" t="s">
        <v>731</v>
      </c>
      <c r="D285" s="40" t="s">
        <v>234</v>
      </c>
      <c r="E285" s="39">
        <v>101222</v>
      </c>
      <c r="F285" s="41">
        <v>138</v>
      </c>
      <c r="G285" s="39">
        <v>3</v>
      </c>
      <c r="H285" s="40" t="s">
        <v>218</v>
      </c>
      <c r="I285" s="39">
        <v>3342618217</v>
      </c>
    </row>
    <row r="286" spans="1:9" ht="45" hidden="1">
      <c r="A286" s="39">
        <v>4964</v>
      </c>
      <c r="B286" s="40" t="s">
        <v>733</v>
      </c>
      <c r="C286" s="40" t="s">
        <v>734</v>
      </c>
      <c r="D286" s="40" t="s">
        <v>210</v>
      </c>
      <c r="E286" s="39">
        <v>116704</v>
      </c>
      <c r="F286" s="41">
        <v>69</v>
      </c>
      <c r="G286" s="39">
        <v>1</v>
      </c>
      <c r="H286" s="40" t="s">
        <v>211</v>
      </c>
      <c r="I286" s="39">
        <v>3349559717</v>
      </c>
    </row>
    <row r="287" spans="1:9" ht="45" hidden="1">
      <c r="A287" s="39">
        <v>4965</v>
      </c>
      <c r="B287" s="40" t="s">
        <v>735</v>
      </c>
      <c r="C287" s="40" t="s">
        <v>736</v>
      </c>
      <c r="D287" s="40" t="s">
        <v>274</v>
      </c>
      <c r="E287" s="39">
        <v>102912</v>
      </c>
      <c r="F287" s="41">
        <v>115</v>
      </c>
      <c r="G287" s="39">
        <v>2</v>
      </c>
      <c r="H287" s="40" t="s">
        <v>226</v>
      </c>
      <c r="I287" s="39">
        <v>3353097902</v>
      </c>
    </row>
    <row r="288" spans="1:9" ht="15" hidden="1">
      <c r="A288" s="39">
        <v>4998</v>
      </c>
      <c r="B288" s="40" t="s">
        <v>737</v>
      </c>
      <c r="C288" s="40" t="s">
        <v>738</v>
      </c>
      <c r="D288" s="40" t="s">
        <v>210</v>
      </c>
      <c r="E288" s="39">
        <v>116704</v>
      </c>
      <c r="F288" s="41">
        <v>46</v>
      </c>
      <c r="G288" s="39">
        <v>2</v>
      </c>
      <c r="H288" s="40" t="s">
        <v>226</v>
      </c>
      <c r="I288" s="39">
        <v>3349559561</v>
      </c>
    </row>
    <row r="289" spans="1:9" ht="30" hidden="1">
      <c r="A289" s="39">
        <v>5027</v>
      </c>
      <c r="B289" s="40" t="s">
        <v>739</v>
      </c>
      <c r="C289" s="40" t="s">
        <v>740</v>
      </c>
      <c r="D289" s="40" t="s">
        <v>210</v>
      </c>
      <c r="E289" s="39">
        <v>116704</v>
      </c>
      <c r="F289" s="41">
        <v>69</v>
      </c>
      <c r="G289" s="39">
        <v>2</v>
      </c>
      <c r="H289" s="40" t="s">
        <v>218</v>
      </c>
      <c r="I289" s="39">
        <v>3349559712</v>
      </c>
    </row>
    <row r="290" spans="1:9" ht="30" hidden="1">
      <c r="A290" s="39">
        <v>5033</v>
      </c>
      <c r="B290" s="40" t="s">
        <v>741</v>
      </c>
      <c r="C290" s="40" t="s">
        <v>742</v>
      </c>
      <c r="D290" s="40" t="s">
        <v>210</v>
      </c>
      <c r="E290" s="39">
        <v>116704</v>
      </c>
      <c r="F290" s="41">
        <v>138</v>
      </c>
      <c r="G290" s="39">
        <v>7</v>
      </c>
      <c r="H290" s="40" t="s">
        <v>218</v>
      </c>
      <c r="I290" s="39">
        <v>3337408698</v>
      </c>
    </row>
    <row r="291" spans="1:9" ht="45" hidden="1">
      <c r="A291" s="39">
        <v>5044</v>
      </c>
      <c r="B291" s="40" t="s">
        <v>743</v>
      </c>
      <c r="C291" s="40" t="s">
        <v>744</v>
      </c>
      <c r="D291" s="40" t="s">
        <v>210</v>
      </c>
      <c r="E291" s="39">
        <v>116704</v>
      </c>
      <c r="F291" s="41">
        <v>46</v>
      </c>
      <c r="G291" s="39">
        <v>1</v>
      </c>
      <c r="H291" s="40" t="s">
        <v>211</v>
      </c>
      <c r="I291" s="39">
        <v>3349559934</v>
      </c>
    </row>
    <row r="292" spans="1:9" ht="60" hidden="1">
      <c r="A292" s="39">
        <v>5045</v>
      </c>
      <c r="B292" s="40" t="s">
        <v>745</v>
      </c>
      <c r="C292" s="40" t="s">
        <v>746</v>
      </c>
      <c r="D292" s="40" t="s">
        <v>223</v>
      </c>
      <c r="E292" s="39">
        <v>100834</v>
      </c>
      <c r="F292" s="41">
        <v>115</v>
      </c>
      <c r="G292" s="39">
        <v>1</v>
      </c>
      <c r="H292" s="40" t="s">
        <v>202</v>
      </c>
      <c r="I292" s="39">
        <v>3337408707</v>
      </c>
    </row>
    <row r="293" spans="1:9" ht="45" hidden="1">
      <c r="A293" s="39">
        <v>5064</v>
      </c>
      <c r="B293" s="40" t="s">
        <v>747</v>
      </c>
      <c r="C293" s="40" t="s">
        <v>748</v>
      </c>
      <c r="D293" s="40" t="s">
        <v>210</v>
      </c>
      <c r="E293" s="39">
        <v>116704</v>
      </c>
      <c r="F293" s="41">
        <v>46</v>
      </c>
      <c r="G293" s="39">
        <v>1</v>
      </c>
      <c r="H293" s="40" t="s">
        <v>211</v>
      </c>
      <c r="I293" s="39">
        <v>3349560238</v>
      </c>
    </row>
    <row r="294" spans="1:9" ht="30" hidden="1">
      <c r="A294" s="39">
        <v>5075</v>
      </c>
      <c r="B294" s="40" t="s">
        <v>749</v>
      </c>
      <c r="C294" s="40" t="s">
        <v>750</v>
      </c>
      <c r="D294" s="40" t="s">
        <v>210</v>
      </c>
      <c r="E294" s="39">
        <v>116704</v>
      </c>
      <c r="F294" s="41">
        <v>138</v>
      </c>
      <c r="G294" s="39">
        <v>4</v>
      </c>
      <c r="H294" s="40" t="s">
        <v>218</v>
      </c>
      <c r="I294" s="39">
        <v>3342618104</v>
      </c>
    </row>
    <row r="295" spans="1:9" ht="60" hidden="1">
      <c r="A295" s="39">
        <v>5117</v>
      </c>
      <c r="B295" s="40" t="s">
        <v>751</v>
      </c>
      <c r="C295" s="40" t="s">
        <v>752</v>
      </c>
      <c r="D295" s="40" t="s">
        <v>223</v>
      </c>
      <c r="E295" s="39">
        <v>100834</v>
      </c>
      <c r="F295" s="41">
        <v>230</v>
      </c>
      <c r="G295" s="39">
        <v>4</v>
      </c>
      <c r="H295" s="40" t="s">
        <v>202</v>
      </c>
      <c r="I295" s="39">
        <v>3337408757</v>
      </c>
    </row>
    <row r="296" spans="1:9" ht="15" hidden="1">
      <c r="A296" s="39">
        <v>5136</v>
      </c>
      <c r="B296" s="40" t="s">
        <v>753</v>
      </c>
      <c r="C296" s="40" t="s">
        <v>754</v>
      </c>
      <c r="D296" s="40" t="s">
        <v>210</v>
      </c>
      <c r="E296" s="39">
        <v>116704</v>
      </c>
      <c r="F296" s="41">
        <v>115</v>
      </c>
      <c r="G296" s="39">
        <v>3</v>
      </c>
      <c r="H296" s="40" t="s">
        <v>202</v>
      </c>
      <c r="I296" s="39">
        <v>3337428082</v>
      </c>
    </row>
    <row r="297" spans="1:9" ht="60" hidden="1">
      <c r="A297" s="39">
        <v>5206</v>
      </c>
      <c r="B297" s="40" t="s">
        <v>755</v>
      </c>
      <c r="C297" s="40" t="s">
        <v>756</v>
      </c>
      <c r="D297" s="40" t="s">
        <v>223</v>
      </c>
      <c r="E297" s="39">
        <v>100834</v>
      </c>
      <c r="F297" s="41">
        <v>115</v>
      </c>
      <c r="G297" s="39">
        <v>1</v>
      </c>
      <c r="H297" s="40" t="s">
        <v>202</v>
      </c>
      <c r="I297" s="39">
        <v>3337408809</v>
      </c>
    </row>
    <row r="298" spans="1:9" ht="45" hidden="1">
      <c r="A298" s="39">
        <v>5218</v>
      </c>
      <c r="B298" s="40" t="s">
        <v>757</v>
      </c>
      <c r="C298" s="40" t="s">
        <v>758</v>
      </c>
      <c r="D298" s="40" t="s">
        <v>234</v>
      </c>
      <c r="E298" s="39">
        <v>101222</v>
      </c>
      <c r="F298" s="41">
        <v>46</v>
      </c>
      <c r="G298" s="39">
        <v>1</v>
      </c>
      <c r="H298" s="40" t="s">
        <v>247</v>
      </c>
      <c r="I298" s="39">
        <v>3342618220</v>
      </c>
    </row>
    <row r="299" spans="1:9" ht="45" hidden="1">
      <c r="A299" s="39">
        <v>5220</v>
      </c>
      <c r="B299" s="40" t="s">
        <v>759</v>
      </c>
      <c r="C299" s="40" t="s">
        <v>760</v>
      </c>
      <c r="D299" s="40" t="s">
        <v>210</v>
      </c>
      <c r="E299" s="39">
        <v>116704</v>
      </c>
      <c r="F299" s="41">
        <v>138</v>
      </c>
      <c r="G299" s="39">
        <v>2</v>
      </c>
      <c r="H299" s="40" t="s">
        <v>247</v>
      </c>
      <c r="I299" s="39">
        <v>3337408817</v>
      </c>
    </row>
    <row r="300" spans="1:9" ht="45" hidden="1">
      <c r="A300" s="39">
        <v>5243</v>
      </c>
      <c r="B300" s="40" t="s">
        <v>761</v>
      </c>
      <c r="C300" s="40" t="s">
        <v>762</v>
      </c>
      <c r="D300" s="40" t="s">
        <v>429</v>
      </c>
      <c r="E300" s="39">
        <v>101374</v>
      </c>
      <c r="F300" s="41">
        <v>230</v>
      </c>
      <c r="G300" s="39">
        <v>6</v>
      </c>
      <c r="H300" s="40" t="s">
        <v>226</v>
      </c>
      <c r="I300" s="39">
        <v>3337408830</v>
      </c>
    </row>
    <row r="301" spans="1:9" ht="30" hidden="1">
      <c r="A301" s="39">
        <v>5263</v>
      </c>
      <c r="B301" s="40" t="s">
        <v>763</v>
      </c>
      <c r="C301" s="40" t="s">
        <v>764</v>
      </c>
      <c r="D301" s="40" t="s">
        <v>234</v>
      </c>
      <c r="E301" s="39">
        <v>101222</v>
      </c>
      <c r="F301" s="41">
        <v>69</v>
      </c>
      <c r="G301" s="39">
        <v>1</v>
      </c>
      <c r="H301" s="40" t="s">
        <v>202</v>
      </c>
      <c r="I301" s="39">
        <v>3342618377</v>
      </c>
    </row>
    <row r="302" spans="1:9" ht="30" hidden="1">
      <c r="A302" s="39">
        <v>5266</v>
      </c>
      <c r="B302" s="40" t="s">
        <v>765</v>
      </c>
      <c r="C302" s="40" t="s">
        <v>764</v>
      </c>
      <c r="D302" s="40" t="s">
        <v>348</v>
      </c>
      <c r="E302" s="39">
        <v>126080</v>
      </c>
      <c r="F302" s="41">
        <v>345</v>
      </c>
      <c r="G302" s="39">
        <v>2</v>
      </c>
      <c r="H302" s="40" t="s">
        <v>202</v>
      </c>
      <c r="I302" s="39">
        <v>3353098144</v>
      </c>
    </row>
    <row r="303" spans="1:9" ht="30" hidden="1">
      <c r="A303" s="39">
        <v>5270</v>
      </c>
      <c r="B303" s="40" t="s">
        <v>766</v>
      </c>
      <c r="C303" s="40" t="s">
        <v>767</v>
      </c>
      <c r="D303" s="40" t="s">
        <v>234</v>
      </c>
      <c r="E303" s="39">
        <v>101222</v>
      </c>
      <c r="F303" s="41">
        <v>69</v>
      </c>
      <c r="G303" s="39">
        <v>1</v>
      </c>
      <c r="H303" s="40" t="s">
        <v>202</v>
      </c>
      <c r="I303" s="39">
        <v>3337408846</v>
      </c>
    </row>
    <row r="304" spans="1:9" ht="60" hidden="1">
      <c r="A304" s="39">
        <v>5278</v>
      </c>
      <c r="B304" s="40" t="s">
        <v>768</v>
      </c>
      <c r="C304" s="40" t="s">
        <v>769</v>
      </c>
      <c r="D304" s="40" t="s">
        <v>223</v>
      </c>
      <c r="E304" s="39">
        <v>100834</v>
      </c>
      <c r="F304" s="41">
        <v>115</v>
      </c>
      <c r="G304" s="39">
        <v>2</v>
      </c>
      <c r="H304" s="40" t="s">
        <v>218</v>
      </c>
      <c r="I304" s="39">
        <v>3337408852</v>
      </c>
    </row>
    <row r="305" spans="1:9" ht="15" hidden="1">
      <c r="A305" s="39">
        <v>5288</v>
      </c>
      <c r="B305" s="40" t="s">
        <v>770</v>
      </c>
      <c r="C305" s="40" t="s">
        <v>771</v>
      </c>
      <c r="D305" s="40" t="s">
        <v>210</v>
      </c>
      <c r="E305" s="39">
        <v>116704</v>
      </c>
      <c r="F305" s="41">
        <v>69</v>
      </c>
      <c r="G305" s="39">
        <v>1</v>
      </c>
      <c r="H305" s="40" t="s">
        <v>202</v>
      </c>
      <c r="I305" s="39">
        <v>3352749880</v>
      </c>
    </row>
    <row r="306" spans="1:9" ht="30" hidden="1">
      <c r="A306" s="39">
        <v>5296</v>
      </c>
      <c r="B306" s="40" t="s">
        <v>772</v>
      </c>
      <c r="C306" s="40" t="s">
        <v>773</v>
      </c>
      <c r="D306" s="40" t="s">
        <v>210</v>
      </c>
      <c r="E306" s="39">
        <v>116704</v>
      </c>
      <c r="F306" s="41">
        <v>230</v>
      </c>
      <c r="G306" s="39">
        <v>11</v>
      </c>
      <c r="H306" s="40" t="s">
        <v>218</v>
      </c>
      <c r="I306" s="39">
        <v>3337408861</v>
      </c>
    </row>
    <row r="307" spans="1:9" ht="30" hidden="1">
      <c r="A307" s="39">
        <v>5297</v>
      </c>
      <c r="B307" s="40" t="s">
        <v>774</v>
      </c>
      <c r="C307" s="40" t="s">
        <v>773</v>
      </c>
      <c r="D307" s="40" t="s">
        <v>210</v>
      </c>
      <c r="E307" s="39">
        <v>116704</v>
      </c>
      <c r="F307" s="41">
        <v>115</v>
      </c>
      <c r="G307" s="39">
        <v>5</v>
      </c>
      <c r="H307" s="40" t="s">
        <v>218</v>
      </c>
      <c r="I307" s="39">
        <v>3342617938</v>
      </c>
    </row>
    <row r="308" spans="1:9" ht="30" hidden="1">
      <c r="A308" s="39">
        <v>5303</v>
      </c>
      <c r="B308" s="40" t="s">
        <v>775</v>
      </c>
      <c r="C308" s="40" t="s">
        <v>776</v>
      </c>
      <c r="D308" s="40" t="s">
        <v>210</v>
      </c>
      <c r="E308" s="39">
        <v>116704</v>
      </c>
      <c r="F308" s="41">
        <v>57</v>
      </c>
      <c r="G308" s="39">
        <v>1</v>
      </c>
      <c r="H308" s="40" t="s">
        <v>218</v>
      </c>
      <c r="I308" s="39">
        <v>3342617899</v>
      </c>
    </row>
    <row r="309" spans="1:9" ht="15" hidden="1">
      <c r="A309" s="39">
        <v>5314</v>
      </c>
      <c r="B309" s="40" t="s">
        <v>777</v>
      </c>
      <c r="C309" s="40" t="s">
        <v>778</v>
      </c>
      <c r="D309" s="40" t="s">
        <v>210</v>
      </c>
      <c r="E309" s="39">
        <v>116704</v>
      </c>
      <c r="F309" s="41">
        <v>69</v>
      </c>
      <c r="G309" s="39">
        <v>2</v>
      </c>
      <c r="H309" s="40" t="s">
        <v>226</v>
      </c>
      <c r="I309" s="39">
        <v>3337408868</v>
      </c>
    </row>
    <row r="310" spans="1:9" ht="45" hidden="1">
      <c r="A310" s="39">
        <v>5315</v>
      </c>
      <c r="B310" s="40" t="s">
        <v>779</v>
      </c>
      <c r="C310" s="40" t="s">
        <v>780</v>
      </c>
      <c r="D310" s="40" t="s">
        <v>781</v>
      </c>
      <c r="E310" s="39">
        <v>103567</v>
      </c>
      <c r="F310" s="41">
        <v>115</v>
      </c>
      <c r="G310" s="39">
        <v>3</v>
      </c>
      <c r="H310" s="40" t="s">
        <v>202</v>
      </c>
      <c r="I310" s="39">
        <v>3353097787</v>
      </c>
    </row>
    <row r="311" spans="1:9" ht="15" hidden="1">
      <c r="A311" s="39">
        <v>5334</v>
      </c>
      <c r="B311" s="40" t="s">
        <v>782</v>
      </c>
      <c r="C311" s="40" t="s">
        <v>783</v>
      </c>
      <c r="D311" s="40" t="s">
        <v>210</v>
      </c>
      <c r="E311" s="39">
        <v>116704</v>
      </c>
      <c r="F311" s="41">
        <v>46</v>
      </c>
      <c r="G311" s="39">
        <v>2</v>
      </c>
      <c r="H311" s="40" t="s">
        <v>226</v>
      </c>
      <c r="I311" s="39">
        <v>3349559512</v>
      </c>
    </row>
    <row r="312" spans="1:9" ht="60" hidden="1">
      <c r="A312" s="39">
        <v>5361</v>
      </c>
      <c r="B312" s="40" t="s">
        <v>784</v>
      </c>
      <c r="C312" s="40" t="s">
        <v>785</v>
      </c>
      <c r="D312" s="40" t="s">
        <v>223</v>
      </c>
      <c r="E312" s="39">
        <v>100834</v>
      </c>
      <c r="F312" s="41">
        <v>115</v>
      </c>
      <c r="G312" s="39">
        <v>3</v>
      </c>
      <c r="H312" s="40" t="s">
        <v>218</v>
      </c>
      <c r="I312" s="39">
        <v>3337408897</v>
      </c>
    </row>
    <row r="313" spans="1:9" ht="15" hidden="1">
      <c r="A313" s="39">
        <v>5384</v>
      </c>
      <c r="B313" s="40" t="s">
        <v>786</v>
      </c>
      <c r="C313" s="40" t="s">
        <v>787</v>
      </c>
      <c r="D313" s="40" t="s">
        <v>210</v>
      </c>
      <c r="E313" s="39">
        <v>116704</v>
      </c>
      <c r="F313" s="41">
        <v>115</v>
      </c>
      <c r="G313" s="39">
        <v>6</v>
      </c>
      <c r="H313" s="40" t="s">
        <v>202</v>
      </c>
      <c r="I313" s="39">
        <v>3337408908</v>
      </c>
    </row>
    <row r="314" spans="1:9" ht="15" hidden="1">
      <c r="A314" s="39">
        <v>5386</v>
      </c>
      <c r="B314" s="40" t="s">
        <v>788</v>
      </c>
      <c r="C314" s="40" t="s">
        <v>789</v>
      </c>
      <c r="D314" s="40" t="s">
        <v>210</v>
      </c>
      <c r="E314" s="39">
        <v>116704</v>
      </c>
      <c r="F314" s="41">
        <v>115</v>
      </c>
      <c r="G314" s="39">
        <v>2</v>
      </c>
      <c r="H314" s="40" t="s">
        <v>202</v>
      </c>
      <c r="I314" s="39">
        <v>3337428278</v>
      </c>
    </row>
    <row r="315" spans="1:9" ht="30">
      <c r="A315" s="39">
        <v>5399</v>
      </c>
      <c r="B315" s="40" t="s">
        <v>790</v>
      </c>
      <c r="C315" s="40" t="s">
        <v>791</v>
      </c>
      <c r="D315" s="40" t="s">
        <v>201</v>
      </c>
      <c r="E315" s="39">
        <v>100219</v>
      </c>
      <c r="F315" s="41">
        <v>115</v>
      </c>
      <c r="G315" s="39">
        <v>3</v>
      </c>
      <c r="H315" s="40" t="s">
        <v>218</v>
      </c>
      <c r="I315" s="39">
        <v>3337408917</v>
      </c>
    </row>
    <row r="316" spans="1:9" ht="30" hidden="1">
      <c r="A316" s="39">
        <v>5411</v>
      </c>
      <c r="B316" s="40" t="s">
        <v>792</v>
      </c>
      <c r="C316" s="40" t="s">
        <v>793</v>
      </c>
      <c r="D316" s="40" t="s">
        <v>210</v>
      </c>
      <c r="E316" s="39">
        <v>116704</v>
      </c>
      <c r="F316" s="41">
        <v>138</v>
      </c>
      <c r="G316" s="39">
        <v>3</v>
      </c>
      <c r="H316" s="40" t="s">
        <v>218</v>
      </c>
      <c r="I316" s="39">
        <v>3349559758</v>
      </c>
    </row>
    <row r="317" spans="1:9" ht="45" hidden="1">
      <c r="A317" s="39">
        <v>5447</v>
      </c>
      <c r="B317" s="40" t="s">
        <v>794</v>
      </c>
      <c r="C317" s="40" t="s">
        <v>795</v>
      </c>
      <c r="D317" s="40" t="s">
        <v>234</v>
      </c>
      <c r="E317" s="39">
        <v>101222</v>
      </c>
      <c r="F317" s="41">
        <v>500</v>
      </c>
      <c r="G317" s="39">
        <v>3</v>
      </c>
      <c r="H317" s="40" t="s">
        <v>211</v>
      </c>
      <c r="I317" s="39">
        <v>3365669814</v>
      </c>
    </row>
    <row r="318" spans="1:9" ht="60" hidden="1">
      <c r="A318" s="39">
        <v>5487</v>
      </c>
      <c r="B318" s="40" t="s">
        <v>796</v>
      </c>
      <c r="C318" s="40" t="s">
        <v>797</v>
      </c>
      <c r="D318" s="40" t="s">
        <v>223</v>
      </c>
      <c r="E318" s="39">
        <v>100834</v>
      </c>
      <c r="F318" s="41">
        <v>1000</v>
      </c>
      <c r="G318" s="39">
        <v>5</v>
      </c>
      <c r="H318" s="40" t="s">
        <v>218</v>
      </c>
      <c r="I318" s="39">
        <v>3337408977</v>
      </c>
    </row>
    <row r="319" spans="1:9" ht="15" hidden="1">
      <c r="A319" s="39">
        <v>5524</v>
      </c>
      <c r="B319" s="40" t="s">
        <v>798</v>
      </c>
      <c r="C319" s="40" t="s">
        <v>799</v>
      </c>
      <c r="D319" s="40" t="s">
        <v>210</v>
      </c>
      <c r="E319" s="39">
        <v>116704</v>
      </c>
      <c r="F319" s="41">
        <v>115</v>
      </c>
      <c r="G319" s="39">
        <v>2</v>
      </c>
      <c r="H319" s="40" t="s">
        <v>202</v>
      </c>
      <c r="I319" s="39">
        <v>3342617894</v>
      </c>
    </row>
    <row r="320" spans="1:9" ht="45" hidden="1">
      <c r="A320" s="39">
        <v>5533</v>
      </c>
      <c r="B320" s="40" t="s">
        <v>800</v>
      </c>
      <c r="C320" s="40" t="s">
        <v>801</v>
      </c>
      <c r="D320" s="40" t="s">
        <v>210</v>
      </c>
      <c r="E320" s="39">
        <v>116704</v>
      </c>
      <c r="F320" s="41">
        <v>46</v>
      </c>
      <c r="G320" s="39">
        <v>1</v>
      </c>
      <c r="H320" s="40" t="s">
        <v>211</v>
      </c>
      <c r="I320" s="39">
        <v>3349560119</v>
      </c>
    </row>
    <row r="321" spans="1:9" ht="15" hidden="1">
      <c r="A321" s="39">
        <v>5553</v>
      </c>
      <c r="B321" s="40" t="s">
        <v>802</v>
      </c>
      <c r="C321" s="40" t="s">
        <v>803</v>
      </c>
      <c r="D321" s="40" t="s">
        <v>210</v>
      </c>
      <c r="E321" s="39">
        <v>116704</v>
      </c>
      <c r="F321" s="41">
        <v>69</v>
      </c>
      <c r="G321" s="39">
        <v>2</v>
      </c>
      <c r="H321" s="40" t="s">
        <v>202</v>
      </c>
      <c r="I321" s="39">
        <v>3337427747</v>
      </c>
    </row>
    <row r="322" spans="1:9" ht="30" hidden="1">
      <c r="A322" s="39">
        <v>5597</v>
      </c>
      <c r="B322" s="40" t="s">
        <v>804</v>
      </c>
      <c r="C322" s="40" t="s">
        <v>805</v>
      </c>
      <c r="D322" s="40" t="s">
        <v>674</v>
      </c>
      <c r="E322" s="39">
        <v>100977</v>
      </c>
      <c r="F322" s="41">
        <v>115</v>
      </c>
      <c r="G322" s="39">
        <v>2</v>
      </c>
      <c r="H322" s="40" t="s">
        <v>202</v>
      </c>
      <c r="I322" s="39">
        <v>3353097799</v>
      </c>
    </row>
    <row r="323" spans="1:9" ht="60" hidden="1">
      <c r="A323" s="39">
        <v>5600</v>
      </c>
      <c r="B323" s="40" t="s">
        <v>806</v>
      </c>
      <c r="C323" s="40" t="s">
        <v>805</v>
      </c>
      <c r="D323" s="40" t="s">
        <v>223</v>
      </c>
      <c r="E323" s="39">
        <v>100834</v>
      </c>
      <c r="F323" s="41">
        <v>500</v>
      </c>
      <c r="G323" s="39">
        <v>4</v>
      </c>
      <c r="H323" s="40" t="s">
        <v>218</v>
      </c>
      <c r="I323" s="39">
        <v>3337409045</v>
      </c>
    </row>
    <row r="324" spans="1:9" ht="60" hidden="1">
      <c r="A324" s="39">
        <v>5604</v>
      </c>
      <c r="B324" s="40" t="s">
        <v>807</v>
      </c>
      <c r="C324" s="40" t="s">
        <v>808</v>
      </c>
      <c r="D324" s="40" t="s">
        <v>223</v>
      </c>
      <c r="E324" s="39">
        <v>100834</v>
      </c>
      <c r="F324" s="41">
        <v>500</v>
      </c>
      <c r="G324" s="39">
        <v>8</v>
      </c>
      <c r="H324" s="40" t="s">
        <v>202</v>
      </c>
      <c r="I324" s="39">
        <v>3337409051</v>
      </c>
    </row>
    <row r="325" spans="1:9" ht="45" hidden="1">
      <c r="A325" s="39">
        <v>5616</v>
      </c>
      <c r="B325" s="40" t="s">
        <v>809</v>
      </c>
      <c r="C325" s="40" t="s">
        <v>810</v>
      </c>
      <c r="D325" s="40" t="s">
        <v>210</v>
      </c>
      <c r="E325" s="39">
        <v>116704</v>
      </c>
      <c r="F325" s="41">
        <v>46</v>
      </c>
      <c r="G325" s="39">
        <v>1</v>
      </c>
      <c r="H325" s="40" t="s">
        <v>211</v>
      </c>
      <c r="I325" s="39">
        <v>3349560236</v>
      </c>
    </row>
    <row r="326" spans="1:9" ht="45" hidden="1">
      <c r="A326" s="39">
        <v>5636</v>
      </c>
      <c r="B326" s="40" t="s">
        <v>811</v>
      </c>
      <c r="C326" s="40" t="s">
        <v>812</v>
      </c>
      <c r="D326" s="40" t="s">
        <v>210</v>
      </c>
      <c r="E326" s="39">
        <v>116704</v>
      </c>
      <c r="F326" s="41">
        <v>46</v>
      </c>
      <c r="G326" s="39">
        <v>1</v>
      </c>
      <c r="H326" s="40" t="s">
        <v>211</v>
      </c>
      <c r="I326" s="39">
        <v>3349559830</v>
      </c>
    </row>
    <row r="327" spans="1:9" ht="30">
      <c r="A327" s="39">
        <v>5676</v>
      </c>
      <c r="B327" s="40" t="s">
        <v>813</v>
      </c>
      <c r="C327" s="40" t="s">
        <v>814</v>
      </c>
      <c r="D327" s="40" t="s">
        <v>201</v>
      </c>
      <c r="E327" s="39">
        <v>100219</v>
      </c>
      <c r="F327" s="41">
        <v>230</v>
      </c>
      <c r="G327" s="39">
        <v>1</v>
      </c>
      <c r="H327" s="40" t="s">
        <v>218</v>
      </c>
      <c r="I327" s="39">
        <v>3337409095</v>
      </c>
    </row>
    <row r="328" spans="1:9" ht="45" hidden="1">
      <c r="A328" s="39">
        <v>5725</v>
      </c>
      <c r="B328" s="40" t="s">
        <v>815</v>
      </c>
      <c r="C328" s="40" t="s">
        <v>816</v>
      </c>
      <c r="D328" s="40" t="s">
        <v>210</v>
      </c>
      <c r="E328" s="39">
        <v>116704</v>
      </c>
      <c r="F328" s="41">
        <v>46</v>
      </c>
      <c r="G328" s="39">
        <v>2</v>
      </c>
      <c r="H328" s="40" t="s">
        <v>211</v>
      </c>
      <c r="I328" s="39">
        <v>3342617948</v>
      </c>
    </row>
    <row r="329" spans="1:9" ht="45" hidden="1">
      <c r="A329" s="39">
        <v>5728</v>
      </c>
      <c r="B329" s="40" t="s">
        <v>817</v>
      </c>
      <c r="C329" s="40" t="s">
        <v>818</v>
      </c>
      <c r="D329" s="40" t="s">
        <v>210</v>
      </c>
      <c r="E329" s="39">
        <v>116704</v>
      </c>
      <c r="F329" s="41">
        <v>230</v>
      </c>
      <c r="G329" s="39">
        <v>4</v>
      </c>
      <c r="H329" s="40" t="s">
        <v>247</v>
      </c>
      <c r="I329" s="39">
        <v>3337409131</v>
      </c>
    </row>
    <row r="330" spans="1:9" ht="60" hidden="1">
      <c r="A330" s="39">
        <v>5836</v>
      </c>
      <c r="B330" s="40" t="s">
        <v>819</v>
      </c>
      <c r="C330" s="40" t="s">
        <v>820</v>
      </c>
      <c r="D330" s="40" t="s">
        <v>223</v>
      </c>
      <c r="E330" s="39">
        <v>100834</v>
      </c>
      <c r="F330" s="41">
        <v>500</v>
      </c>
      <c r="G330" s="39">
        <v>15</v>
      </c>
      <c r="H330" s="40" t="s">
        <v>226</v>
      </c>
      <c r="I330" s="39">
        <v>3337409201</v>
      </c>
    </row>
    <row r="331" spans="1:9" ht="45" hidden="1">
      <c r="A331" s="39">
        <v>5854</v>
      </c>
      <c r="B331" s="40" t="s">
        <v>821</v>
      </c>
      <c r="C331" s="40" t="s">
        <v>822</v>
      </c>
      <c r="D331" s="40" t="s">
        <v>210</v>
      </c>
      <c r="E331" s="39">
        <v>116704</v>
      </c>
      <c r="F331" s="41">
        <v>46</v>
      </c>
      <c r="G331" s="39">
        <v>1</v>
      </c>
      <c r="H331" s="40" t="s">
        <v>247</v>
      </c>
      <c r="I331" s="39">
        <v>3342618096</v>
      </c>
    </row>
    <row r="332" spans="1:9" ht="60" hidden="1">
      <c r="A332" s="39">
        <v>5862</v>
      </c>
      <c r="B332" s="40" t="s">
        <v>823</v>
      </c>
      <c r="C332" s="40" t="s">
        <v>824</v>
      </c>
      <c r="D332" s="40" t="s">
        <v>223</v>
      </c>
      <c r="E332" s="39">
        <v>100834</v>
      </c>
      <c r="F332" s="41">
        <v>115</v>
      </c>
      <c r="G332" s="39">
        <v>1</v>
      </c>
      <c r="H332" s="40" t="s">
        <v>218</v>
      </c>
      <c r="I332" s="39">
        <v>3337409218</v>
      </c>
    </row>
    <row r="333" spans="1:9" ht="60" hidden="1">
      <c r="A333" s="39">
        <v>5864</v>
      </c>
      <c r="B333" s="40" t="s">
        <v>825</v>
      </c>
      <c r="C333" s="40" t="s">
        <v>826</v>
      </c>
      <c r="D333" s="40" t="s">
        <v>223</v>
      </c>
      <c r="E333" s="39">
        <v>100834</v>
      </c>
      <c r="F333" s="41">
        <v>230</v>
      </c>
      <c r="G333" s="39">
        <v>6</v>
      </c>
      <c r="H333" s="40" t="s">
        <v>218</v>
      </c>
      <c r="I333" s="39">
        <v>3337409220</v>
      </c>
    </row>
    <row r="334" spans="1:9" ht="15" hidden="1">
      <c r="A334" s="39">
        <v>5870</v>
      </c>
      <c r="B334" s="40" t="s">
        <v>827</v>
      </c>
      <c r="C334" s="40" t="s">
        <v>828</v>
      </c>
      <c r="D334" s="40" t="s">
        <v>210</v>
      </c>
      <c r="E334" s="39">
        <v>116704</v>
      </c>
      <c r="F334" s="41">
        <v>46</v>
      </c>
      <c r="G334" s="39">
        <v>2</v>
      </c>
      <c r="H334" s="40" t="s">
        <v>202</v>
      </c>
      <c r="I334" s="39">
        <v>3342617951</v>
      </c>
    </row>
    <row r="335" spans="1:9" ht="45" hidden="1">
      <c r="A335" s="39">
        <v>5930</v>
      </c>
      <c r="B335" s="40" t="s">
        <v>829</v>
      </c>
      <c r="C335" s="40" t="s">
        <v>830</v>
      </c>
      <c r="D335" s="40" t="s">
        <v>210</v>
      </c>
      <c r="E335" s="39">
        <v>116704</v>
      </c>
      <c r="F335" s="41">
        <v>46</v>
      </c>
      <c r="G335" s="39">
        <v>1</v>
      </c>
      <c r="H335" s="40" t="s">
        <v>247</v>
      </c>
      <c r="I335" s="39">
        <v>3342618097</v>
      </c>
    </row>
    <row r="336" spans="1:9" ht="30" hidden="1">
      <c r="A336" s="39">
        <v>5935</v>
      </c>
      <c r="B336" s="40" t="s">
        <v>831</v>
      </c>
      <c r="C336" s="40" t="s">
        <v>832</v>
      </c>
      <c r="D336" s="40" t="s">
        <v>234</v>
      </c>
      <c r="E336" s="39">
        <v>101222</v>
      </c>
      <c r="F336" s="41">
        <v>138</v>
      </c>
      <c r="G336" s="39">
        <v>3</v>
      </c>
      <c r="H336" s="40" t="s">
        <v>202</v>
      </c>
      <c r="I336" s="39">
        <v>3337409263</v>
      </c>
    </row>
    <row r="337" spans="1:9" ht="45" hidden="1">
      <c r="A337" s="39">
        <v>5951</v>
      </c>
      <c r="B337" s="40" t="s">
        <v>833</v>
      </c>
      <c r="C337" s="40" t="s">
        <v>834</v>
      </c>
      <c r="D337" s="40" t="s">
        <v>210</v>
      </c>
      <c r="E337" s="39">
        <v>116704</v>
      </c>
      <c r="F337" s="41">
        <v>46</v>
      </c>
      <c r="G337" s="39">
        <v>1</v>
      </c>
      <c r="H337" s="40" t="s">
        <v>211</v>
      </c>
      <c r="I337" s="39">
        <v>3349560084</v>
      </c>
    </row>
    <row r="338" spans="1:9" ht="60" hidden="1">
      <c r="A338" s="39">
        <v>6002</v>
      </c>
      <c r="B338" s="40" t="s">
        <v>835</v>
      </c>
      <c r="C338" s="40" t="s">
        <v>836</v>
      </c>
      <c r="D338" s="40" t="s">
        <v>223</v>
      </c>
      <c r="E338" s="39">
        <v>100834</v>
      </c>
      <c r="F338" s="41">
        <v>500</v>
      </c>
      <c r="G338" s="39">
        <v>12</v>
      </c>
      <c r="H338" s="40" t="s">
        <v>218</v>
      </c>
      <c r="I338" s="39">
        <v>3337409315</v>
      </c>
    </row>
    <row r="339" spans="1:9" ht="15" hidden="1">
      <c r="A339" s="39">
        <v>6025</v>
      </c>
      <c r="B339" s="40" t="s">
        <v>837</v>
      </c>
      <c r="C339" s="40" t="s">
        <v>838</v>
      </c>
      <c r="D339" s="40" t="s">
        <v>210</v>
      </c>
      <c r="E339" s="39">
        <v>116704</v>
      </c>
      <c r="F339" s="41">
        <v>115</v>
      </c>
      <c r="G339" s="39">
        <v>3</v>
      </c>
      <c r="H339" s="40" t="s">
        <v>202</v>
      </c>
      <c r="I339" s="39">
        <v>3337428172</v>
      </c>
    </row>
    <row r="340" spans="1:9" ht="15" hidden="1">
      <c r="A340" s="39">
        <v>6034</v>
      </c>
      <c r="B340" s="40" t="s">
        <v>839</v>
      </c>
      <c r="C340" s="40" t="s">
        <v>840</v>
      </c>
      <c r="D340" s="40" t="s">
        <v>210</v>
      </c>
      <c r="E340" s="39">
        <v>116704</v>
      </c>
      <c r="F340" s="41">
        <v>69</v>
      </c>
      <c r="G340" s="39">
        <v>1</v>
      </c>
      <c r="H340" s="40" t="s">
        <v>202</v>
      </c>
      <c r="I340" s="39">
        <v>3337428000</v>
      </c>
    </row>
    <row r="341" spans="1:9" ht="60" hidden="1">
      <c r="A341" s="39">
        <v>6100</v>
      </c>
      <c r="B341" s="40" t="s">
        <v>841</v>
      </c>
      <c r="C341" s="40" t="s">
        <v>842</v>
      </c>
      <c r="D341" s="40" t="s">
        <v>223</v>
      </c>
      <c r="E341" s="39">
        <v>100834</v>
      </c>
      <c r="F341" s="41">
        <v>115</v>
      </c>
      <c r="G341" s="39">
        <v>2</v>
      </c>
      <c r="H341" s="40" t="s">
        <v>202</v>
      </c>
      <c r="I341" s="39">
        <v>3337428232</v>
      </c>
    </row>
    <row r="342" spans="1:9" ht="45" hidden="1">
      <c r="A342" s="39">
        <v>6165</v>
      </c>
      <c r="B342" s="40" t="s">
        <v>843</v>
      </c>
      <c r="C342" s="40" t="s">
        <v>844</v>
      </c>
      <c r="D342" s="40" t="s">
        <v>234</v>
      </c>
      <c r="E342" s="39">
        <v>101222</v>
      </c>
      <c r="F342" s="41">
        <v>46</v>
      </c>
      <c r="G342" s="39">
        <v>1</v>
      </c>
      <c r="H342" s="40" t="s">
        <v>247</v>
      </c>
      <c r="I342" s="39">
        <v>3342618235</v>
      </c>
    </row>
    <row r="343" spans="1:9" ht="15" hidden="1">
      <c r="A343" s="39">
        <v>6172</v>
      </c>
      <c r="B343" s="40" t="s">
        <v>845</v>
      </c>
      <c r="C343" s="40" t="s">
        <v>846</v>
      </c>
      <c r="D343" s="40" t="s">
        <v>210</v>
      </c>
      <c r="E343" s="39">
        <v>116704</v>
      </c>
      <c r="F343" s="41">
        <v>115</v>
      </c>
      <c r="G343" s="39">
        <v>2</v>
      </c>
      <c r="H343" s="40" t="s">
        <v>202</v>
      </c>
      <c r="I343" s="39">
        <v>3352750159</v>
      </c>
    </row>
    <row r="344" spans="1:9" ht="45" hidden="1">
      <c r="A344" s="39">
        <v>6178</v>
      </c>
      <c r="B344" s="40" t="s">
        <v>847</v>
      </c>
      <c r="C344" s="40" t="s">
        <v>848</v>
      </c>
      <c r="D344" s="40" t="s">
        <v>210</v>
      </c>
      <c r="E344" s="39">
        <v>116704</v>
      </c>
      <c r="F344" s="41">
        <v>69</v>
      </c>
      <c r="G344" s="39">
        <v>1</v>
      </c>
      <c r="H344" s="40" t="s">
        <v>211</v>
      </c>
      <c r="I344" s="39">
        <v>3349559787</v>
      </c>
    </row>
    <row r="345" spans="1:9" ht="30" hidden="1">
      <c r="A345" s="39">
        <v>6262</v>
      </c>
      <c r="B345" s="40" t="s">
        <v>849</v>
      </c>
      <c r="C345" s="40" t="s">
        <v>850</v>
      </c>
      <c r="D345" s="40" t="s">
        <v>234</v>
      </c>
      <c r="E345" s="39">
        <v>101222</v>
      </c>
      <c r="F345" s="41">
        <v>69</v>
      </c>
      <c r="G345" s="39">
        <v>2</v>
      </c>
      <c r="H345" s="40" t="s">
        <v>202</v>
      </c>
      <c r="I345" s="39">
        <v>3342618251</v>
      </c>
    </row>
    <row r="346" spans="1:9" ht="60" hidden="1">
      <c r="A346" s="39">
        <v>6323</v>
      </c>
      <c r="B346" s="40" t="s">
        <v>851</v>
      </c>
      <c r="C346" s="40" t="s">
        <v>852</v>
      </c>
      <c r="D346" s="40" t="s">
        <v>223</v>
      </c>
      <c r="E346" s="39">
        <v>100834</v>
      </c>
      <c r="F346" s="41">
        <v>115</v>
      </c>
      <c r="G346" s="39">
        <v>3</v>
      </c>
      <c r="H346" s="40" t="s">
        <v>218</v>
      </c>
      <c r="I346" s="39">
        <v>3337409531</v>
      </c>
    </row>
    <row r="347" spans="1:9" ht="60" hidden="1">
      <c r="A347" s="39">
        <v>6335</v>
      </c>
      <c r="B347" s="40" t="s">
        <v>853</v>
      </c>
      <c r="C347" s="40" t="s">
        <v>854</v>
      </c>
      <c r="D347" s="40" t="s">
        <v>223</v>
      </c>
      <c r="E347" s="39">
        <v>100834</v>
      </c>
      <c r="F347" s="41">
        <v>230</v>
      </c>
      <c r="G347" s="39">
        <v>7</v>
      </c>
      <c r="H347" s="40" t="s">
        <v>202</v>
      </c>
      <c r="I347" s="39">
        <v>3337409538</v>
      </c>
    </row>
    <row r="348" spans="1:9" ht="30" hidden="1">
      <c r="A348" s="39">
        <v>6340</v>
      </c>
      <c r="B348" s="40" t="s">
        <v>855</v>
      </c>
      <c r="C348" s="40" t="s">
        <v>856</v>
      </c>
      <c r="D348" s="40" t="s">
        <v>234</v>
      </c>
      <c r="E348" s="39">
        <v>101222</v>
      </c>
      <c r="F348" s="41">
        <v>138</v>
      </c>
      <c r="G348" s="39">
        <v>1</v>
      </c>
      <c r="H348" s="40" t="s">
        <v>218</v>
      </c>
      <c r="I348" s="39">
        <v>3337409542</v>
      </c>
    </row>
    <row r="349" spans="1:9" ht="30" hidden="1">
      <c r="A349" s="39">
        <v>6377</v>
      </c>
      <c r="B349" s="40" t="s">
        <v>857</v>
      </c>
      <c r="C349" s="40" t="s">
        <v>858</v>
      </c>
      <c r="D349" s="40" t="s">
        <v>348</v>
      </c>
      <c r="E349" s="39">
        <v>126080</v>
      </c>
      <c r="F349" s="41">
        <v>345</v>
      </c>
      <c r="G349" s="39">
        <v>3</v>
      </c>
      <c r="H349" s="40" t="s">
        <v>202</v>
      </c>
      <c r="I349" s="39">
        <v>3353098145</v>
      </c>
    </row>
    <row r="350" spans="1:9" ht="45" hidden="1">
      <c r="A350" s="39">
        <v>6380</v>
      </c>
      <c r="B350" s="40" t="s">
        <v>859</v>
      </c>
      <c r="C350" s="40" t="s">
        <v>860</v>
      </c>
      <c r="D350" s="40" t="s">
        <v>210</v>
      </c>
      <c r="E350" s="39">
        <v>116704</v>
      </c>
      <c r="F350" s="41">
        <v>46</v>
      </c>
      <c r="G350" s="39">
        <v>2</v>
      </c>
      <c r="H350" s="40" t="s">
        <v>211</v>
      </c>
      <c r="I350" s="39">
        <v>3349559913</v>
      </c>
    </row>
    <row r="351" spans="1:9" ht="45" hidden="1">
      <c r="A351" s="39">
        <v>6388</v>
      </c>
      <c r="B351" s="40" t="s">
        <v>861</v>
      </c>
      <c r="C351" s="40" t="s">
        <v>862</v>
      </c>
      <c r="D351" s="40" t="s">
        <v>210</v>
      </c>
      <c r="E351" s="39">
        <v>116704</v>
      </c>
      <c r="F351" s="41">
        <v>46</v>
      </c>
      <c r="G351" s="39">
        <v>1</v>
      </c>
      <c r="H351" s="40" t="s">
        <v>211</v>
      </c>
      <c r="I351" s="39">
        <v>3349559823</v>
      </c>
    </row>
    <row r="352" spans="1:9" ht="45" hidden="1">
      <c r="A352" s="39">
        <v>6390</v>
      </c>
      <c r="B352" s="40" t="s">
        <v>863</v>
      </c>
      <c r="C352" s="40" t="s">
        <v>864</v>
      </c>
      <c r="D352" s="40" t="s">
        <v>234</v>
      </c>
      <c r="E352" s="39">
        <v>101222</v>
      </c>
      <c r="F352" s="41">
        <v>46</v>
      </c>
      <c r="G352" s="39">
        <v>2</v>
      </c>
      <c r="H352" s="40" t="s">
        <v>247</v>
      </c>
      <c r="I352" s="39">
        <v>3337409573</v>
      </c>
    </row>
    <row r="353" spans="1:9" ht="45" hidden="1">
      <c r="A353" s="39">
        <v>6399</v>
      </c>
      <c r="B353" s="40" t="s">
        <v>865</v>
      </c>
      <c r="C353" s="40" t="s">
        <v>866</v>
      </c>
      <c r="D353" s="40" t="s">
        <v>210</v>
      </c>
      <c r="E353" s="39">
        <v>116704</v>
      </c>
      <c r="F353" s="41">
        <v>46</v>
      </c>
      <c r="G353" s="39">
        <v>2</v>
      </c>
      <c r="H353" s="40" t="s">
        <v>211</v>
      </c>
      <c r="I353" s="39">
        <v>3349560177</v>
      </c>
    </row>
    <row r="354" spans="1:9" ht="45" hidden="1">
      <c r="A354" s="39">
        <v>6400</v>
      </c>
      <c r="B354" s="40" t="s">
        <v>867</v>
      </c>
      <c r="C354" s="40" t="s">
        <v>868</v>
      </c>
      <c r="D354" s="40" t="s">
        <v>210</v>
      </c>
      <c r="E354" s="39">
        <v>116704</v>
      </c>
      <c r="F354" s="41">
        <v>46</v>
      </c>
      <c r="G354" s="39">
        <v>2</v>
      </c>
      <c r="H354" s="40" t="s">
        <v>211</v>
      </c>
      <c r="I354" s="39">
        <v>3349560192</v>
      </c>
    </row>
    <row r="355" spans="1:9" ht="45" hidden="1">
      <c r="A355" s="39">
        <v>6401</v>
      </c>
      <c r="B355" s="40" t="s">
        <v>869</v>
      </c>
      <c r="C355" s="40" t="s">
        <v>868</v>
      </c>
      <c r="D355" s="40" t="s">
        <v>210</v>
      </c>
      <c r="E355" s="39">
        <v>116704</v>
      </c>
      <c r="F355" s="41">
        <v>46</v>
      </c>
      <c r="G355" s="39">
        <v>1</v>
      </c>
      <c r="H355" s="40" t="s">
        <v>211</v>
      </c>
      <c r="I355" s="39">
        <v>3349560188</v>
      </c>
    </row>
    <row r="356" spans="1:9" ht="45" hidden="1">
      <c r="A356" s="39">
        <v>6402</v>
      </c>
      <c r="B356" s="40" t="s">
        <v>870</v>
      </c>
      <c r="C356" s="40" t="s">
        <v>871</v>
      </c>
      <c r="D356" s="40" t="s">
        <v>210</v>
      </c>
      <c r="E356" s="39">
        <v>116704</v>
      </c>
      <c r="F356" s="41">
        <v>46</v>
      </c>
      <c r="G356" s="39">
        <v>1</v>
      </c>
      <c r="H356" s="40" t="s">
        <v>211</v>
      </c>
      <c r="I356" s="39">
        <v>3349560173</v>
      </c>
    </row>
    <row r="357" spans="1:9" ht="15" hidden="1">
      <c r="A357" s="39">
        <v>6405</v>
      </c>
      <c r="B357" s="40" t="s">
        <v>872</v>
      </c>
      <c r="C357" s="40" t="s">
        <v>873</v>
      </c>
      <c r="D357" s="40" t="s">
        <v>210</v>
      </c>
      <c r="E357" s="39">
        <v>116704</v>
      </c>
      <c r="F357" s="41">
        <v>69</v>
      </c>
      <c r="G357" s="39">
        <v>2</v>
      </c>
      <c r="H357" s="40" t="s">
        <v>226</v>
      </c>
      <c r="I357" s="39">
        <v>3337409576</v>
      </c>
    </row>
    <row r="358" spans="1:9" ht="45" hidden="1">
      <c r="A358" s="39">
        <v>6406</v>
      </c>
      <c r="B358" s="40" t="s">
        <v>874</v>
      </c>
      <c r="C358" s="40" t="s">
        <v>875</v>
      </c>
      <c r="D358" s="40" t="s">
        <v>210</v>
      </c>
      <c r="E358" s="39">
        <v>116704</v>
      </c>
      <c r="F358" s="41">
        <v>69</v>
      </c>
      <c r="G358" s="39">
        <v>1</v>
      </c>
      <c r="H358" s="40" t="s">
        <v>247</v>
      </c>
      <c r="I358" s="39">
        <v>3337431214</v>
      </c>
    </row>
    <row r="359" spans="1:9" ht="15" hidden="1">
      <c r="A359" s="39">
        <v>6408</v>
      </c>
      <c r="B359" s="40" t="s">
        <v>876</v>
      </c>
      <c r="C359" s="40" t="s">
        <v>877</v>
      </c>
      <c r="D359" s="40" t="s">
        <v>210</v>
      </c>
      <c r="E359" s="39">
        <v>116704</v>
      </c>
      <c r="F359" s="41">
        <v>115</v>
      </c>
      <c r="G359" s="39">
        <v>4</v>
      </c>
      <c r="H359" s="40" t="s">
        <v>202</v>
      </c>
      <c r="I359" s="39">
        <v>3337428273</v>
      </c>
    </row>
    <row r="360" spans="1:9" ht="15" hidden="1">
      <c r="A360" s="39">
        <v>6411</v>
      </c>
      <c r="B360" s="40" t="s">
        <v>878</v>
      </c>
      <c r="C360" s="40" t="s">
        <v>879</v>
      </c>
      <c r="D360" s="40" t="s">
        <v>210</v>
      </c>
      <c r="E360" s="39">
        <v>116704</v>
      </c>
      <c r="F360" s="41">
        <v>115</v>
      </c>
      <c r="G360" s="39">
        <v>1</v>
      </c>
      <c r="H360" s="40" t="s">
        <v>202</v>
      </c>
      <c r="I360" s="39">
        <v>3337428276</v>
      </c>
    </row>
    <row r="361" spans="1:9" ht="45" hidden="1">
      <c r="A361" s="39">
        <v>6426</v>
      </c>
      <c r="B361" s="40" t="s">
        <v>880</v>
      </c>
      <c r="C361" s="40" t="s">
        <v>881</v>
      </c>
      <c r="D361" s="40" t="s">
        <v>210</v>
      </c>
      <c r="E361" s="39">
        <v>116704</v>
      </c>
      <c r="F361" s="41">
        <v>69</v>
      </c>
      <c r="G361" s="39">
        <v>1</v>
      </c>
      <c r="H361" s="40" t="s">
        <v>247</v>
      </c>
      <c r="I361" s="39">
        <v>3342618143</v>
      </c>
    </row>
    <row r="362" spans="1:9" ht="15" hidden="1">
      <c r="A362" s="39">
        <v>6444</v>
      </c>
      <c r="B362" s="40" t="s">
        <v>882</v>
      </c>
      <c r="C362" s="40" t="s">
        <v>883</v>
      </c>
      <c r="D362" s="40" t="s">
        <v>210</v>
      </c>
      <c r="E362" s="39">
        <v>116704</v>
      </c>
      <c r="F362" s="41">
        <v>69</v>
      </c>
      <c r="G362" s="39">
        <v>4</v>
      </c>
      <c r="H362" s="40" t="s">
        <v>202</v>
      </c>
      <c r="I362" s="39">
        <v>3337428023</v>
      </c>
    </row>
    <row r="363" spans="1:9" ht="15" hidden="1">
      <c r="A363" s="39">
        <v>6461</v>
      </c>
      <c r="B363" s="40" t="s">
        <v>884</v>
      </c>
      <c r="C363" s="40" t="s">
        <v>885</v>
      </c>
      <c r="D363" s="40" t="s">
        <v>210</v>
      </c>
      <c r="E363" s="39">
        <v>116704</v>
      </c>
      <c r="F363" s="41">
        <v>46</v>
      </c>
      <c r="G363" s="39">
        <v>1</v>
      </c>
      <c r="H363" s="40" t="s">
        <v>202</v>
      </c>
      <c r="I363" s="39">
        <v>3342618087</v>
      </c>
    </row>
    <row r="364" spans="1:9" ht="45" hidden="1">
      <c r="A364" s="39">
        <v>6477</v>
      </c>
      <c r="B364" s="40" t="s">
        <v>886</v>
      </c>
      <c r="C364" s="40" t="s">
        <v>887</v>
      </c>
      <c r="D364" s="40" t="s">
        <v>210</v>
      </c>
      <c r="E364" s="39">
        <v>116704</v>
      </c>
      <c r="F364" s="41">
        <v>46</v>
      </c>
      <c r="G364" s="39">
        <v>1</v>
      </c>
      <c r="H364" s="40" t="s">
        <v>211</v>
      </c>
      <c r="I364" s="39">
        <v>3349560325</v>
      </c>
    </row>
    <row r="365" spans="1:9" ht="30" hidden="1">
      <c r="A365" s="39">
        <v>6487</v>
      </c>
      <c r="B365" s="40" t="s">
        <v>888</v>
      </c>
      <c r="C365" s="40" t="s">
        <v>889</v>
      </c>
      <c r="D365" s="40" t="s">
        <v>210</v>
      </c>
      <c r="E365" s="39">
        <v>116704</v>
      </c>
      <c r="F365" s="41">
        <v>230</v>
      </c>
      <c r="G365" s="39">
        <v>4</v>
      </c>
      <c r="H365" s="40" t="s">
        <v>218</v>
      </c>
      <c r="I365" s="39">
        <v>3349559862</v>
      </c>
    </row>
    <row r="366" spans="1:9" ht="15" hidden="1">
      <c r="A366" s="39">
        <v>6520</v>
      </c>
      <c r="B366" s="40" t="s">
        <v>890</v>
      </c>
      <c r="C366" s="40" t="s">
        <v>891</v>
      </c>
      <c r="D366" s="40" t="s">
        <v>210</v>
      </c>
      <c r="E366" s="39">
        <v>116704</v>
      </c>
      <c r="F366" s="41">
        <v>69</v>
      </c>
      <c r="G366" s="39">
        <v>2</v>
      </c>
      <c r="H366" s="40" t="s">
        <v>202</v>
      </c>
      <c r="I366" s="39">
        <v>3352749837</v>
      </c>
    </row>
    <row r="367" spans="1:9" ht="45" hidden="1">
      <c r="A367" s="39">
        <v>6528</v>
      </c>
      <c r="B367" s="40" t="s">
        <v>892</v>
      </c>
      <c r="C367" s="40" t="s">
        <v>893</v>
      </c>
      <c r="D367" s="40" t="s">
        <v>234</v>
      </c>
      <c r="E367" s="39">
        <v>101222</v>
      </c>
      <c r="F367" s="41">
        <v>46</v>
      </c>
      <c r="G367" s="39">
        <v>2</v>
      </c>
      <c r="H367" s="40" t="s">
        <v>247</v>
      </c>
      <c r="I367" s="39">
        <v>3342618334</v>
      </c>
    </row>
    <row r="368" spans="1:9" ht="30" hidden="1">
      <c r="A368" s="39">
        <v>6537</v>
      </c>
      <c r="B368" s="40" t="s">
        <v>894</v>
      </c>
      <c r="C368" s="40" t="s">
        <v>895</v>
      </c>
      <c r="D368" s="40" t="s">
        <v>234</v>
      </c>
      <c r="E368" s="39">
        <v>101222</v>
      </c>
      <c r="F368" s="41">
        <v>230</v>
      </c>
      <c r="G368" s="39">
        <v>12</v>
      </c>
      <c r="H368" s="40" t="s">
        <v>226</v>
      </c>
      <c r="I368" s="39">
        <v>3337409645</v>
      </c>
    </row>
    <row r="369" spans="1:9" ht="45" hidden="1">
      <c r="A369" s="39">
        <v>6541</v>
      </c>
      <c r="B369" s="40" t="s">
        <v>896</v>
      </c>
      <c r="C369" s="40" t="s">
        <v>897</v>
      </c>
      <c r="D369" s="40" t="s">
        <v>207</v>
      </c>
      <c r="E369" s="39">
        <v>100912</v>
      </c>
      <c r="F369" s="41">
        <v>115</v>
      </c>
      <c r="G369" s="39">
        <v>4</v>
      </c>
      <c r="H369" s="40" t="s">
        <v>226</v>
      </c>
      <c r="I369" s="39">
        <v>3340396311</v>
      </c>
    </row>
    <row r="370" spans="1:9" ht="45" hidden="1">
      <c r="A370" s="39">
        <v>6543</v>
      </c>
      <c r="B370" s="40" t="s">
        <v>898</v>
      </c>
      <c r="C370" s="40" t="s">
        <v>899</v>
      </c>
      <c r="D370" s="40" t="s">
        <v>207</v>
      </c>
      <c r="E370" s="39">
        <v>100912</v>
      </c>
      <c r="F370" s="41">
        <v>115</v>
      </c>
      <c r="G370" s="39">
        <v>6</v>
      </c>
      <c r="H370" s="40" t="s">
        <v>226</v>
      </c>
      <c r="I370" s="39">
        <v>3337426904</v>
      </c>
    </row>
    <row r="371" spans="1:9" ht="30" hidden="1">
      <c r="A371" s="39">
        <v>6552</v>
      </c>
      <c r="B371" s="40" t="s">
        <v>900</v>
      </c>
      <c r="C371" s="40" t="s">
        <v>901</v>
      </c>
      <c r="D371" s="40" t="s">
        <v>348</v>
      </c>
      <c r="E371" s="39">
        <v>126080</v>
      </c>
      <c r="F371" s="41">
        <v>115</v>
      </c>
      <c r="G371" s="39">
        <v>4</v>
      </c>
      <c r="H371" s="40" t="s">
        <v>202</v>
      </c>
      <c r="I371" s="39">
        <v>3337409656</v>
      </c>
    </row>
    <row r="372" spans="1:9" ht="30" hidden="1">
      <c r="A372" s="39">
        <v>6573</v>
      </c>
      <c r="B372" s="40" t="s">
        <v>902</v>
      </c>
      <c r="C372" s="40" t="s">
        <v>903</v>
      </c>
      <c r="D372" s="40" t="s">
        <v>210</v>
      </c>
      <c r="E372" s="39">
        <v>116704</v>
      </c>
      <c r="F372" s="41">
        <v>46</v>
      </c>
      <c r="G372" s="39">
        <v>6</v>
      </c>
      <c r="H372" s="40" t="s">
        <v>218</v>
      </c>
      <c r="I372" s="39">
        <v>3349559838</v>
      </c>
    </row>
    <row r="373" spans="1:9" ht="45" hidden="1">
      <c r="A373" s="39">
        <v>6587</v>
      </c>
      <c r="B373" s="40" t="s">
        <v>904</v>
      </c>
      <c r="C373" s="40" t="s">
        <v>905</v>
      </c>
      <c r="D373" s="40" t="s">
        <v>326</v>
      </c>
      <c r="E373" s="39">
        <v>100716</v>
      </c>
      <c r="F373" s="41">
        <v>57</v>
      </c>
      <c r="G373" s="39">
        <v>2</v>
      </c>
      <c r="H373" s="40" t="s">
        <v>202</v>
      </c>
      <c r="I373" s="39">
        <v>3342617828</v>
      </c>
    </row>
    <row r="374" spans="1:9" ht="30" hidden="1">
      <c r="A374" s="39">
        <v>6589</v>
      </c>
      <c r="B374" s="40" t="s">
        <v>906</v>
      </c>
      <c r="C374" s="40" t="s">
        <v>907</v>
      </c>
      <c r="D374" s="40" t="s">
        <v>210</v>
      </c>
      <c r="E374" s="39">
        <v>116704</v>
      </c>
      <c r="F374" s="41">
        <v>46</v>
      </c>
      <c r="G374" s="39">
        <v>2</v>
      </c>
      <c r="H374" s="40" t="s">
        <v>218</v>
      </c>
      <c r="I374" s="39">
        <v>3349560011</v>
      </c>
    </row>
    <row r="375" spans="1:9" ht="45" hidden="1">
      <c r="A375" s="39">
        <v>6596</v>
      </c>
      <c r="B375" s="40" t="s">
        <v>908</v>
      </c>
      <c r="C375" s="40" t="s">
        <v>909</v>
      </c>
      <c r="D375" s="40" t="s">
        <v>210</v>
      </c>
      <c r="E375" s="39">
        <v>116704</v>
      </c>
      <c r="F375" s="41">
        <v>46</v>
      </c>
      <c r="G375" s="39">
        <v>1</v>
      </c>
      <c r="H375" s="40" t="s">
        <v>211</v>
      </c>
      <c r="I375" s="39">
        <v>3349559914</v>
      </c>
    </row>
    <row r="376" spans="1:9" ht="45" hidden="1">
      <c r="A376" s="39">
        <v>6597</v>
      </c>
      <c r="B376" s="40" t="s">
        <v>910</v>
      </c>
      <c r="C376" s="40" t="s">
        <v>909</v>
      </c>
      <c r="D376" s="40" t="s">
        <v>210</v>
      </c>
      <c r="E376" s="39">
        <v>116704</v>
      </c>
      <c r="F376" s="41">
        <v>46</v>
      </c>
      <c r="G376" s="39">
        <v>1</v>
      </c>
      <c r="H376" s="40" t="s">
        <v>211</v>
      </c>
      <c r="I376" s="39">
        <v>3349559874</v>
      </c>
    </row>
    <row r="377" spans="1:9" ht="30" hidden="1">
      <c r="A377" s="39">
        <v>6602</v>
      </c>
      <c r="B377" s="40" t="s">
        <v>911</v>
      </c>
      <c r="C377" s="40" t="s">
        <v>912</v>
      </c>
      <c r="D377" s="40" t="s">
        <v>210</v>
      </c>
      <c r="E377" s="39">
        <v>116704</v>
      </c>
      <c r="F377" s="41">
        <v>230</v>
      </c>
      <c r="G377" s="39">
        <v>12</v>
      </c>
      <c r="H377" s="40" t="s">
        <v>218</v>
      </c>
      <c r="I377" s="39">
        <v>3341136828</v>
      </c>
    </row>
    <row r="378" spans="1:9" ht="15" hidden="1">
      <c r="A378" s="39">
        <v>6621</v>
      </c>
      <c r="B378" s="40" t="s">
        <v>913</v>
      </c>
      <c r="C378" s="40" t="s">
        <v>914</v>
      </c>
      <c r="D378" s="40" t="s">
        <v>210</v>
      </c>
      <c r="E378" s="39">
        <v>116704</v>
      </c>
      <c r="F378" s="41">
        <v>69</v>
      </c>
      <c r="G378" s="39">
        <v>2</v>
      </c>
      <c r="H378" s="40" t="s">
        <v>202</v>
      </c>
      <c r="I378" s="39">
        <v>3352749925</v>
      </c>
    </row>
    <row r="379" spans="1:9" ht="45" hidden="1">
      <c r="A379" s="39">
        <v>6689</v>
      </c>
      <c r="B379" s="40" t="s">
        <v>915</v>
      </c>
      <c r="C379" s="40" t="s">
        <v>916</v>
      </c>
      <c r="D379" s="40" t="s">
        <v>210</v>
      </c>
      <c r="E379" s="39">
        <v>116704</v>
      </c>
      <c r="F379" s="41">
        <v>46</v>
      </c>
      <c r="G379" s="39">
        <v>1</v>
      </c>
      <c r="H379" s="40" t="s">
        <v>247</v>
      </c>
      <c r="I379" s="39">
        <v>3337409743</v>
      </c>
    </row>
    <row r="380" spans="1:9" ht="60" hidden="1">
      <c r="A380" s="39">
        <v>6698</v>
      </c>
      <c r="B380" s="40" t="s">
        <v>917</v>
      </c>
      <c r="C380" s="40" t="s">
        <v>918</v>
      </c>
      <c r="D380" s="40" t="s">
        <v>223</v>
      </c>
      <c r="E380" s="39">
        <v>100834</v>
      </c>
      <c r="F380" s="41">
        <v>115</v>
      </c>
      <c r="G380" s="39">
        <v>1</v>
      </c>
      <c r="H380" s="40" t="s">
        <v>202</v>
      </c>
      <c r="I380" s="39">
        <v>3337409748</v>
      </c>
    </row>
    <row r="381" spans="1:9" ht="30" hidden="1">
      <c r="A381" s="39">
        <v>6706</v>
      </c>
      <c r="B381" s="40" t="s">
        <v>919</v>
      </c>
      <c r="C381" s="40" t="s">
        <v>920</v>
      </c>
      <c r="D381" s="40" t="s">
        <v>210</v>
      </c>
      <c r="E381" s="39">
        <v>116704</v>
      </c>
      <c r="F381" s="41">
        <v>230</v>
      </c>
      <c r="G381" s="39">
        <v>3</v>
      </c>
      <c r="H381" s="40" t="s">
        <v>218</v>
      </c>
      <c r="I381" s="39">
        <v>3337409756</v>
      </c>
    </row>
    <row r="382" spans="1:9" ht="45" hidden="1">
      <c r="A382" s="39">
        <v>6708</v>
      </c>
      <c r="B382" s="40" t="s">
        <v>921</v>
      </c>
      <c r="C382" s="40" t="s">
        <v>922</v>
      </c>
      <c r="D382" s="40" t="s">
        <v>274</v>
      </c>
      <c r="E382" s="39">
        <v>102912</v>
      </c>
      <c r="F382" s="41">
        <v>115</v>
      </c>
      <c r="G382" s="39">
        <v>2</v>
      </c>
      <c r="H382" s="40" t="s">
        <v>202</v>
      </c>
      <c r="I382" s="39">
        <v>3353097640</v>
      </c>
    </row>
    <row r="383" spans="1:9" ht="30" hidden="1">
      <c r="A383" s="39">
        <v>6741</v>
      </c>
      <c r="B383" s="40" t="s">
        <v>923</v>
      </c>
      <c r="C383" s="40" t="s">
        <v>924</v>
      </c>
      <c r="D383" s="40" t="s">
        <v>314</v>
      </c>
      <c r="E383" s="39">
        <v>103565</v>
      </c>
      <c r="F383" s="41">
        <v>115</v>
      </c>
      <c r="G383" s="39">
        <v>1</v>
      </c>
      <c r="H383" s="40" t="s">
        <v>202</v>
      </c>
      <c r="I383" s="39">
        <v>3353098104</v>
      </c>
    </row>
    <row r="384" spans="1:9" ht="45" hidden="1">
      <c r="A384" s="39">
        <v>6762</v>
      </c>
      <c r="B384" s="40" t="s">
        <v>925</v>
      </c>
      <c r="C384" s="40" t="s">
        <v>926</v>
      </c>
      <c r="D384" s="40" t="s">
        <v>210</v>
      </c>
      <c r="E384" s="39">
        <v>116704</v>
      </c>
      <c r="F384" s="41">
        <v>46</v>
      </c>
      <c r="G384" s="39">
        <v>4</v>
      </c>
      <c r="H384" s="40" t="s">
        <v>211</v>
      </c>
      <c r="I384" s="39">
        <v>3349560217</v>
      </c>
    </row>
    <row r="385" spans="1:9" ht="45" hidden="1">
      <c r="A385" s="39">
        <v>6876</v>
      </c>
      <c r="B385" s="40" t="s">
        <v>927</v>
      </c>
      <c r="C385" s="40" t="s">
        <v>928</v>
      </c>
      <c r="D385" s="40" t="s">
        <v>210</v>
      </c>
      <c r="E385" s="39">
        <v>116704</v>
      </c>
      <c r="F385" s="41">
        <v>46</v>
      </c>
      <c r="G385" s="39">
        <v>1</v>
      </c>
      <c r="H385" s="40" t="s">
        <v>211</v>
      </c>
      <c r="I385" s="39">
        <v>3349559919</v>
      </c>
    </row>
    <row r="386" spans="1:9" ht="30" hidden="1">
      <c r="A386" s="39">
        <v>6888</v>
      </c>
      <c r="B386" s="40" t="s">
        <v>929</v>
      </c>
      <c r="C386" s="40" t="s">
        <v>930</v>
      </c>
      <c r="D386" s="40" t="s">
        <v>210</v>
      </c>
      <c r="E386" s="39">
        <v>116704</v>
      </c>
      <c r="F386" s="41">
        <v>138</v>
      </c>
      <c r="G386" s="39">
        <v>5</v>
      </c>
      <c r="H386" s="40" t="s">
        <v>218</v>
      </c>
      <c r="I386" s="39">
        <v>3349559832</v>
      </c>
    </row>
    <row r="387" spans="1:9" ht="60" hidden="1">
      <c r="A387" s="39">
        <v>6898</v>
      </c>
      <c r="B387" s="40" t="s">
        <v>931</v>
      </c>
      <c r="C387" s="40" t="s">
        <v>932</v>
      </c>
      <c r="D387" s="40" t="s">
        <v>223</v>
      </c>
      <c r="E387" s="39">
        <v>100834</v>
      </c>
      <c r="F387" s="41">
        <v>230</v>
      </c>
      <c r="G387" s="39">
        <v>9</v>
      </c>
      <c r="H387" s="40" t="s">
        <v>218</v>
      </c>
      <c r="I387" s="39">
        <v>3337409874</v>
      </c>
    </row>
    <row r="388" spans="1:9" ht="15" hidden="1">
      <c r="A388" s="39">
        <v>6900</v>
      </c>
      <c r="B388" s="40" t="s">
        <v>933</v>
      </c>
      <c r="C388" s="40" t="s">
        <v>934</v>
      </c>
      <c r="D388" s="40" t="s">
        <v>210</v>
      </c>
      <c r="E388" s="39">
        <v>116704</v>
      </c>
      <c r="F388" s="41">
        <v>230</v>
      </c>
      <c r="G388" s="39">
        <v>1</v>
      </c>
      <c r="H388" s="40" t="s">
        <v>202</v>
      </c>
      <c r="I388" s="39">
        <v>3342617990</v>
      </c>
    </row>
    <row r="389" spans="1:9" ht="45" hidden="1">
      <c r="A389" s="39">
        <v>6963</v>
      </c>
      <c r="B389" s="40" t="s">
        <v>935</v>
      </c>
      <c r="C389" s="40" t="s">
        <v>936</v>
      </c>
      <c r="D389" s="40" t="s">
        <v>210</v>
      </c>
      <c r="E389" s="39">
        <v>116704</v>
      </c>
      <c r="F389" s="41">
        <v>46</v>
      </c>
      <c r="G389" s="39">
        <v>1</v>
      </c>
      <c r="H389" s="40" t="s">
        <v>211</v>
      </c>
      <c r="I389" s="39">
        <v>3349560278</v>
      </c>
    </row>
    <row r="390" spans="1:9" ht="45" hidden="1">
      <c r="A390" s="39">
        <v>6975</v>
      </c>
      <c r="B390" s="40" t="s">
        <v>937</v>
      </c>
      <c r="C390" s="40" t="s">
        <v>938</v>
      </c>
      <c r="D390" s="40" t="s">
        <v>210</v>
      </c>
      <c r="E390" s="39">
        <v>116704</v>
      </c>
      <c r="F390" s="41">
        <v>46</v>
      </c>
      <c r="G390" s="39">
        <v>1</v>
      </c>
      <c r="H390" s="40" t="s">
        <v>211</v>
      </c>
      <c r="I390" s="39">
        <v>3349560387</v>
      </c>
    </row>
    <row r="391" spans="1:9" ht="45" hidden="1">
      <c r="A391" s="39">
        <v>7002</v>
      </c>
      <c r="B391" s="40" t="s">
        <v>939</v>
      </c>
      <c r="C391" s="40" t="s">
        <v>940</v>
      </c>
      <c r="D391" s="40" t="s">
        <v>210</v>
      </c>
      <c r="E391" s="39">
        <v>116704</v>
      </c>
      <c r="F391" s="41">
        <v>69</v>
      </c>
      <c r="G391" s="39">
        <v>2</v>
      </c>
      <c r="H391" s="40" t="s">
        <v>247</v>
      </c>
      <c r="I391" s="39">
        <v>3342617929</v>
      </c>
    </row>
    <row r="392" spans="1:9" ht="60" hidden="1">
      <c r="A392" s="39">
        <v>7023</v>
      </c>
      <c r="B392" s="40" t="s">
        <v>941</v>
      </c>
      <c r="C392" s="40" t="s">
        <v>942</v>
      </c>
      <c r="D392" s="40" t="s">
        <v>223</v>
      </c>
      <c r="E392" s="39">
        <v>100834</v>
      </c>
      <c r="F392" s="41">
        <v>230</v>
      </c>
      <c r="G392" s="39">
        <v>3</v>
      </c>
      <c r="H392" s="40" t="s">
        <v>218</v>
      </c>
      <c r="I392" s="39">
        <v>3337409954</v>
      </c>
    </row>
    <row r="393" spans="1:9" ht="15" hidden="1">
      <c r="A393" s="39">
        <v>7052</v>
      </c>
      <c r="B393" s="40" t="s">
        <v>943</v>
      </c>
      <c r="C393" s="40" t="s">
        <v>944</v>
      </c>
      <c r="D393" s="40" t="s">
        <v>210</v>
      </c>
      <c r="E393" s="39">
        <v>116704</v>
      </c>
      <c r="F393" s="41">
        <v>138</v>
      </c>
      <c r="G393" s="39">
        <v>2</v>
      </c>
      <c r="H393" s="40" t="s">
        <v>202</v>
      </c>
      <c r="I393" s="39">
        <v>3342618113</v>
      </c>
    </row>
    <row r="394" spans="1:9" ht="60" hidden="1">
      <c r="A394" s="39">
        <v>7072</v>
      </c>
      <c r="B394" s="40" t="s">
        <v>945</v>
      </c>
      <c r="C394" s="40" t="s">
        <v>946</v>
      </c>
      <c r="D394" s="40" t="s">
        <v>223</v>
      </c>
      <c r="E394" s="39">
        <v>100834</v>
      </c>
      <c r="F394" s="41">
        <v>115</v>
      </c>
      <c r="G394" s="39">
        <v>1</v>
      </c>
      <c r="H394" s="40" t="s">
        <v>218</v>
      </c>
      <c r="I394" s="39">
        <v>3337409983</v>
      </c>
    </row>
    <row r="395" spans="1:9" ht="45" hidden="1">
      <c r="A395" s="39">
        <v>7096</v>
      </c>
      <c r="B395" s="40" t="s">
        <v>947</v>
      </c>
      <c r="C395" s="40" t="s">
        <v>948</v>
      </c>
      <c r="D395" s="40" t="s">
        <v>210</v>
      </c>
      <c r="E395" s="39">
        <v>116704</v>
      </c>
      <c r="F395" s="41">
        <v>69</v>
      </c>
      <c r="G395" s="39">
        <v>1</v>
      </c>
      <c r="H395" s="40" t="s">
        <v>211</v>
      </c>
      <c r="I395" s="39">
        <v>3349559805</v>
      </c>
    </row>
    <row r="396" spans="1:9" ht="45" hidden="1">
      <c r="A396" s="39">
        <v>7113</v>
      </c>
      <c r="B396" s="40" t="s">
        <v>949</v>
      </c>
      <c r="C396" s="40" t="s">
        <v>950</v>
      </c>
      <c r="D396" s="40" t="s">
        <v>210</v>
      </c>
      <c r="E396" s="39">
        <v>116704</v>
      </c>
      <c r="F396" s="41">
        <v>46</v>
      </c>
      <c r="G396" s="39">
        <v>1</v>
      </c>
      <c r="H396" s="40" t="s">
        <v>211</v>
      </c>
      <c r="I396" s="39">
        <v>3349559825</v>
      </c>
    </row>
    <row r="397" spans="1:9" ht="30" hidden="1">
      <c r="A397" s="39">
        <v>7213</v>
      </c>
      <c r="B397" s="40" t="s">
        <v>951</v>
      </c>
      <c r="C397" s="40" t="s">
        <v>952</v>
      </c>
      <c r="D397" s="40" t="s">
        <v>210</v>
      </c>
      <c r="E397" s="39">
        <v>116704</v>
      </c>
      <c r="F397" s="41">
        <v>115</v>
      </c>
      <c r="G397" s="39">
        <v>2</v>
      </c>
      <c r="H397" s="40" t="s">
        <v>218</v>
      </c>
      <c r="I397" s="39">
        <v>3337410057</v>
      </c>
    </row>
    <row r="398" spans="1:9" ht="30" hidden="1">
      <c r="A398" s="39">
        <v>7223</v>
      </c>
      <c r="B398" s="40" t="s">
        <v>953</v>
      </c>
      <c r="C398" s="40" t="s">
        <v>954</v>
      </c>
      <c r="D398" s="40" t="s">
        <v>210</v>
      </c>
      <c r="E398" s="39">
        <v>116704</v>
      </c>
      <c r="F398" s="41">
        <v>230</v>
      </c>
      <c r="G398" s="39">
        <v>12</v>
      </c>
      <c r="H398" s="40" t="s">
        <v>218</v>
      </c>
      <c r="I398" s="39">
        <v>3337410062</v>
      </c>
    </row>
    <row r="399" spans="1:9" ht="15" hidden="1">
      <c r="A399" s="39">
        <v>7224</v>
      </c>
      <c r="B399" s="40" t="s">
        <v>955</v>
      </c>
      <c r="C399" s="40" t="s">
        <v>956</v>
      </c>
      <c r="D399" s="40" t="s">
        <v>210</v>
      </c>
      <c r="E399" s="39">
        <v>116704</v>
      </c>
      <c r="F399" s="41">
        <v>69</v>
      </c>
      <c r="G399" s="39">
        <v>3</v>
      </c>
      <c r="H399" s="40" t="s">
        <v>226</v>
      </c>
      <c r="I399" s="39">
        <v>3341136831</v>
      </c>
    </row>
    <row r="400" spans="1:9" ht="30" hidden="1">
      <c r="A400" s="39">
        <v>7246</v>
      </c>
      <c r="B400" s="40" t="s">
        <v>957</v>
      </c>
      <c r="C400" s="40" t="s">
        <v>958</v>
      </c>
      <c r="D400" s="40" t="s">
        <v>210</v>
      </c>
      <c r="E400" s="39">
        <v>116704</v>
      </c>
      <c r="F400" s="41">
        <v>115</v>
      </c>
      <c r="G400" s="39">
        <v>3</v>
      </c>
      <c r="H400" s="40" t="s">
        <v>218</v>
      </c>
      <c r="I400" s="39">
        <v>3337428277</v>
      </c>
    </row>
    <row r="401" spans="1:9" ht="45" hidden="1">
      <c r="A401" s="39">
        <v>7268</v>
      </c>
      <c r="B401" s="40" t="s">
        <v>959</v>
      </c>
      <c r="C401" s="40" t="s">
        <v>960</v>
      </c>
      <c r="D401" s="40" t="s">
        <v>210</v>
      </c>
      <c r="E401" s="39">
        <v>116704</v>
      </c>
      <c r="F401" s="41">
        <v>46</v>
      </c>
      <c r="G401" s="39">
        <v>1</v>
      </c>
      <c r="H401" s="40" t="s">
        <v>211</v>
      </c>
      <c r="I401" s="39">
        <v>3349559963</v>
      </c>
    </row>
    <row r="402" spans="1:9" ht="30" hidden="1">
      <c r="A402" s="39">
        <v>7274</v>
      </c>
      <c r="B402" s="40" t="s">
        <v>961</v>
      </c>
      <c r="C402" s="40" t="s">
        <v>962</v>
      </c>
      <c r="D402" s="40" t="s">
        <v>674</v>
      </c>
      <c r="E402" s="39">
        <v>100977</v>
      </c>
      <c r="F402" s="41">
        <v>115</v>
      </c>
      <c r="G402" s="39">
        <v>2</v>
      </c>
      <c r="H402" s="40" t="s">
        <v>202</v>
      </c>
      <c r="I402" s="39">
        <v>3353097790</v>
      </c>
    </row>
    <row r="403" spans="1:9" ht="45" hidden="1">
      <c r="A403" s="39">
        <v>7326</v>
      </c>
      <c r="B403" s="40" t="s">
        <v>963</v>
      </c>
      <c r="C403" s="40" t="s">
        <v>964</v>
      </c>
      <c r="D403" s="40" t="s">
        <v>234</v>
      </c>
      <c r="E403" s="39">
        <v>101222</v>
      </c>
      <c r="F403" s="41">
        <v>138</v>
      </c>
      <c r="G403" s="39">
        <v>1</v>
      </c>
      <c r="H403" s="40" t="s">
        <v>247</v>
      </c>
      <c r="I403" s="39">
        <v>3342618228</v>
      </c>
    </row>
    <row r="404" spans="1:9" ht="15" hidden="1">
      <c r="A404" s="39">
        <v>7369</v>
      </c>
      <c r="B404" s="40" t="s">
        <v>965</v>
      </c>
      <c r="C404" s="40" t="s">
        <v>966</v>
      </c>
      <c r="D404" s="40" t="s">
        <v>210</v>
      </c>
      <c r="E404" s="39">
        <v>116704</v>
      </c>
      <c r="F404" s="41">
        <v>115</v>
      </c>
      <c r="G404" s="39">
        <v>5</v>
      </c>
      <c r="H404" s="40" t="s">
        <v>202</v>
      </c>
      <c r="I404" s="39">
        <v>3337428285</v>
      </c>
    </row>
    <row r="405" spans="1:9" ht="60" hidden="1">
      <c r="A405" s="39">
        <v>7373</v>
      </c>
      <c r="B405" s="40" t="s">
        <v>967</v>
      </c>
      <c r="C405" s="40" t="s">
        <v>968</v>
      </c>
      <c r="D405" s="40" t="s">
        <v>223</v>
      </c>
      <c r="E405" s="39">
        <v>100834</v>
      </c>
      <c r="F405" s="41">
        <v>115</v>
      </c>
      <c r="G405" s="39">
        <v>4</v>
      </c>
      <c r="H405" s="40" t="s">
        <v>226</v>
      </c>
      <c r="I405" s="39">
        <v>3337410138</v>
      </c>
    </row>
    <row r="406" spans="1:9" ht="30" hidden="1">
      <c r="A406" s="39">
        <v>7392</v>
      </c>
      <c r="B406" s="40" t="s">
        <v>969</v>
      </c>
      <c r="C406" s="40" t="s">
        <v>970</v>
      </c>
      <c r="D406" s="40" t="s">
        <v>348</v>
      </c>
      <c r="E406" s="39">
        <v>126080</v>
      </c>
      <c r="F406" s="41">
        <v>115</v>
      </c>
      <c r="G406" s="39">
        <v>4</v>
      </c>
      <c r="H406" s="40" t="s">
        <v>226</v>
      </c>
      <c r="I406" s="39">
        <v>3337410151</v>
      </c>
    </row>
    <row r="407" spans="1:9" ht="15">
      <c r="A407" s="39">
        <v>7412</v>
      </c>
      <c r="B407" s="40" t="s">
        <v>971</v>
      </c>
      <c r="C407" s="40" t="s">
        <v>972</v>
      </c>
      <c r="D407" s="40" t="s">
        <v>201</v>
      </c>
      <c r="E407" s="39">
        <v>100219</v>
      </c>
      <c r="F407" s="41">
        <v>115</v>
      </c>
      <c r="G407" s="39">
        <v>1</v>
      </c>
      <c r="H407" s="40" t="s">
        <v>202</v>
      </c>
      <c r="I407" s="39">
        <v>3337410164</v>
      </c>
    </row>
    <row r="408" spans="1:9" ht="15" hidden="1">
      <c r="A408" s="39">
        <v>7416</v>
      </c>
      <c r="B408" s="40" t="s">
        <v>973</v>
      </c>
      <c r="C408" s="40" t="s">
        <v>972</v>
      </c>
      <c r="D408" s="40" t="s">
        <v>210</v>
      </c>
      <c r="E408" s="39">
        <v>116704</v>
      </c>
      <c r="F408" s="41">
        <v>138</v>
      </c>
      <c r="G408" s="39">
        <v>8</v>
      </c>
      <c r="H408" s="40" t="s">
        <v>226</v>
      </c>
      <c r="I408" s="39">
        <v>3349559508</v>
      </c>
    </row>
    <row r="409" spans="1:9" ht="60" hidden="1">
      <c r="A409" s="39">
        <v>7424</v>
      </c>
      <c r="B409" s="40" t="s">
        <v>974</v>
      </c>
      <c r="C409" s="40" t="s">
        <v>975</v>
      </c>
      <c r="D409" s="40" t="s">
        <v>223</v>
      </c>
      <c r="E409" s="39">
        <v>100834</v>
      </c>
      <c r="F409" s="41">
        <v>115</v>
      </c>
      <c r="G409" s="39">
        <v>1</v>
      </c>
      <c r="H409" s="40" t="s">
        <v>202</v>
      </c>
      <c r="I409" s="39">
        <v>3337410170</v>
      </c>
    </row>
    <row r="410" spans="1:9" ht="30" hidden="1">
      <c r="A410" s="39">
        <v>7430</v>
      </c>
      <c r="B410" s="40" t="s">
        <v>976</v>
      </c>
      <c r="C410" s="40" t="s">
        <v>977</v>
      </c>
      <c r="D410" s="40" t="s">
        <v>234</v>
      </c>
      <c r="E410" s="39">
        <v>101222</v>
      </c>
      <c r="F410" s="41">
        <v>138</v>
      </c>
      <c r="G410" s="39">
        <v>2</v>
      </c>
      <c r="H410" s="40" t="s">
        <v>202</v>
      </c>
      <c r="I410" s="39">
        <v>3342618381</v>
      </c>
    </row>
    <row r="411" spans="1:9" ht="15" hidden="1">
      <c r="A411" s="39">
        <v>7463</v>
      </c>
      <c r="B411" s="40" t="s">
        <v>978</v>
      </c>
      <c r="C411" s="40" t="s">
        <v>979</v>
      </c>
      <c r="D411" s="40" t="s">
        <v>210</v>
      </c>
      <c r="E411" s="39">
        <v>116704</v>
      </c>
      <c r="F411" s="41">
        <v>69</v>
      </c>
      <c r="G411" s="39">
        <v>2</v>
      </c>
      <c r="H411" s="40" t="s">
        <v>202</v>
      </c>
      <c r="I411" s="39">
        <v>3352749867</v>
      </c>
    </row>
    <row r="412" spans="1:9" ht="45" hidden="1">
      <c r="A412" s="39">
        <v>7466</v>
      </c>
      <c r="B412" s="40" t="s">
        <v>980</v>
      </c>
      <c r="C412" s="40" t="s">
        <v>979</v>
      </c>
      <c r="D412" s="40" t="s">
        <v>210</v>
      </c>
      <c r="E412" s="39">
        <v>116704</v>
      </c>
      <c r="F412" s="41">
        <v>46</v>
      </c>
      <c r="G412" s="39">
        <v>1</v>
      </c>
      <c r="H412" s="40" t="s">
        <v>247</v>
      </c>
      <c r="I412" s="39">
        <v>3337410194</v>
      </c>
    </row>
    <row r="413" spans="1:9" ht="45" hidden="1">
      <c r="A413" s="39">
        <v>7467</v>
      </c>
      <c r="B413" s="40" t="s">
        <v>981</v>
      </c>
      <c r="C413" s="40" t="s">
        <v>982</v>
      </c>
      <c r="D413" s="40" t="s">
        <v>210</v>
      </c>
      <c r="E413" s="39">
        <v>116704</v>
      </c>
      <c r="F413" s="41">
        <v>46</v>
      </c>
      <c r="G413" s="39">
        <v>2</v>
      </c>
      <c r="H413" s="40" t="s">
        <v>211</v>
      </c>
      <c r="I413" s="39">
        <v>3349559800</v>
      </c>
    </row>
    <row r="414" spans="1:9" ht="60" hidden="1">
      <c r="A414" s="39">
        <v>7481</v>
      </c>
      <c r="B414" s="40" t="s">
        <v>983</v>
      </c>
      <c r="C414" s="40" t="s">
        <v>984</v>
      </c>
      <c r="D414" s="40" t="s">
        <v>223</v>
      </c>
      <c r="E414" s="39">
        <v>100834</v>
      </c>
      <c r="F414" s="41">
        <v>500</v>
      </c>
      <c r="G414" s="39">
        <v>23</v>
      </c>
      <c r="H414" s="40" t="s">
        <v>226</v>
      </c>
      <c r="I414" s="39">
        <v>3337410205</v>
      </c>
    </row>
    <row r="415" spans="1:9" ht="30" hidden="1">
      <c r="A415" s="39">
        <v>7487</v>
      </c>
      <c r="B415" s="40" t="s">
        <v>985</v>
      </c>
      <c r="C415" s="40" t="s">
        <v>986</v>
      </c>
      <c r="D415" s="40" t="s">
        <v>234</v>
      </c>
      <c r="E415" s="39">
        <v>101222</v>
      </c>
      <c r="F415" s="41">
        <v>69</v>
      </c>
      <c r="G415" s="39">
        <v>2</v>
      </c>
      <c r="H415" s="40" t="s">
        <v>202</v>
      </c>
      <c r="I415" s="39">
        <v>3352750256</v>
      </c>
    </row>
    <row r="416" spans="1:9" ht="60" hidden="1">
      <c r="A416" s="39">
        <v>7500</v>
      </c>
      <c r="B416" s="40" t="s">
        <v>987</v>
      </c>
      <c r="C416" s="40" t="s">
        <v>988</v>
      </c>
      <c r="D416" s="40" t="s">
        <v>223</v>
      </c>
      <c r="E416" s="39">
        <v>100834</v>
      </c>
      <c r="F416" s="41">
        <v>115</v>
      </c>
      <c r="G416" s="39">
        <v>2</v>
      </c>
      <c r="H416" s="40" t="s">
        <v>202</v>
      </c>
      <c r="I416" s="39">
        <v>3337410218</v>
      </c>
    </row>
    <row r="417" spans="1:9" ht="45" hidden="1">
      <c r="A417" s="39">
        <v>7516</v>
      </c>
      <c r="B417" s="40" t="s">
        <v>989</v>
      </c>
      <c r="C417" s="40" t="s">
        <v>990</v>
      </c>
      <c r="D417" s="40" t="s">
        <v>326</v>
      </c>
      <c r="E417" s="39">
        <v>100716</v>
      </c>
      <c r="F417" s="41">
        <v>345</v>
      </c>
      <c r="G417" s="39">
        <v>3</v>
      </c>
      <c r="H417" s="40" t="s">
        <v>211</v>
      </c>
      <c r="I417" s="39">
        <v>3337410227</v>
      </c>
    </row>
    <row r="418" spans="1:9" ht="15" hidden="1">
      <c r="A418" s="39">
        <v>7568</v>
      </c>
      <c r="B418" s="40" t="s">
        <v>991</v>
      </c>
      <c r="C418" s="40" t="s">
        <v>992</v>
      </c>
      <c r="D418" s="40" t="s">
        <v>210</v>
      </c>
      <c r="E418" s="39">
        <v>116704</v>
      </c>
      <c r="F418" s="41">
        <v>115</v>
      </c>
      <c r="G418" s="39">
        <v>5</v>
      </c>
      <c r="H418" s="40" t="s">
        <v>226</v>
      </c>
      <c r="I418" s="39">
        <v>3337410261</v>
      </c>
    </row>
    <row r="419" spans="1:9" ht="15">
      <c r="A419" s="39">
        <v>7570</v>
      </c>
      <c r="B419" s="40" t="s">
        <v>993</v>
      </c>
      <c r="C419" s="40" t="s">
        <v>994</v>
      </c>
      <c r="D419" s="40" t="s">
        <v>201</v>
      </c>
      <c r="E419" s="39">
        <v>100219</v>
      </c>
      <c r="F419" s="41">
        <v>115</v>
      </c>
      <c r="G419" s="39">
        <v>3</v>
      </c>
      <c r="H419" s="40" t="s">
        <v>202</v>
      </c>
      <c r="I419" s="39">
        <v>3337410263</v>
      </c>
    </row>
    <row r="420" spans="1:9" ht="45" hidden="1">
      <c r="A420" s="39">
        <v>7580</v>
      </c>
      <c r="B420" s="40" t="s">
        <v>995</v>
      </c>
      <c r="C420" s="40" t="s">
        <v>996</v>
      </c>
      <c r="D420" s="40" t="s">
        <v>326</v>
      </c>
      <c r="E420" s="39">
        <v>100716</v>
      </c>
      <c r="F420" s="41">
        <v>57</v>
      </c>
      <c r="G420" s="39">
        <v>2</v>
      </c>
      <c r="H420" s="40" t="s">
        <v>202</v>
      </c>
      <c r="I420" s="39">
        <v>3342617812</v>
      </c>
    </row>
    <row r="421" spans="1:9" ht="15" hidden="1">
      <c r="A421" s="39">
        <v>7593</v>
      </c>
      <c r="B421" s="40" t="s">
        <v>997</v>
      </c>
      <c r="C421" s="40" t="s">
        <v>998</v>
      </c>
      <c r="D421" s="40" t="s">
        <v>210</v>
      </c>
      <c r="E421" s="39">
        <v>116704</v>
      </c>
      <c r="F421" s="41">
        <v>69</v>
      </c>
      <c r="G421" s="39">
        <v>1</v>
      </c>
      <c r="H421" s="40" t="s">
        <v>202</v>
      </c>
      <c r="I421" s="39">
        <v>3352749879</v>
      </c>
    </row>
    <row r="422" spans="1:9" ht="30" hidden="1">
      <c r="A422" s="39">
        <v>7616</v>
      </c>
      <c r="B422" s="40" t="s">
        <v>999</v>
      </c>
      <c r="C422" s="40" t="s">
        <v>1000</v>
      </c>
      <c r="D422" s="40" t="s">
        <v>234</v>
      </c>
      <c r="E422" s="39">
        <v>101222</v>
      </c>
      <c r="F422" s="41">
        <v>138</v>
      </c>
      <c r="G422" s="39">
        <v>2</v>
      </c>
      <c r="H422" s="40" t="s">
        <v>218</v>
      </c>
      <c r="I422" s="39">
        <v>3342618338</v>
      </c>
    </row>
    <row r="423" spans="1:9" ht="45" hidden="1">
      <c r="A423" s="39">
        <v>7629</v>
      </c>
      <c r="B423" s="40" t="s">
        <v>1001</v>
      </c>
      <c r="C423" s="40" t="s">
        <v>1002</v>
      </c>
      <c r="D423" s="40" t="s">
        <v>210</v>
      </c>
      <c r="E423" s="39">
        <v>116704</v>
      </c>
      <c r="F423" s="41">
        <v>46</v>
      </c>
      <c r="G423" s="39">
        <v>1</v>
      </c>
      <c r="H423" s="40" t="s">
        <v>211</v>
      </c>
      <c r="I423" s="39">
        <v>3349559719</v>
      </c>
    </row>
    <row r="424" spans="1:9" ht="60" hidden="1">
      <c r="A424" s="39">
        <v>7646</v>
      </c>
      <c r="B424" s="40" t="s">
        <v>1003</v>
      </c>
      <c r="C424" s="40" t="s">
        <v>1004</v>
      </c>
      <c r="D424" s="40" t="s">
        <v>223</v>
      </c>
      <c r="E424" s="39">
        <v>100834</v>
      </c>
      <c r="F424" s="41">
        <v>230</v>
      </c>
      <c r="G424" s="39">
        <v>6</v>
      </c>
      <c r="H424" s="40" t="s">
        <v>202</v>
      </c>
      <c r="I424" s="39">
        <v>3337410310</v>
      </c>
    </row>
    <row r="425" spans="1:9" ht="30" hidden="1">
      <c r="A425" s="39">
        <v>7648</v>
      </c>
      <c r="B425" s="40" t="s">
        <v>1005</v>
      </c>
      <c r="C425" s="40" t="s">
        <v>1004</v>
      </c>
      <c r="D425" s="40" t="s">
        <v>580</v>
      </c>
      <c r="E425" s="39">
        <v>100713</v>
      </c>
      <c r="F425" s="41">
        <v>230</v>
      </c>
      <c r="G425" s="39">
        <v>11</v>
      </c>
      <c r="H425" s="40" t="s">
        <v>226</v>
      </c>
      <c r="I425" s="39">
        <v>3337410309</v>
      </c>
    </row>
    <row r="426" spans="1:9" ht="30" hidden="1">
      <c r="A426" s="39">
        <v>7650</v>
      </c>
      <c r="B426" s="40" t="s">
        <v>1006</v>
      </c>
      <c r="C426" s="40" t="s">
        <v>1004</v>
      </c>
      <c r="D426" s="40" t="s">
        <v>234</v>
      </c>
      <c r="E426" s="39">
        <v>101222</v>
      </c>
      <c r="F426" s="41">
        <v>500</v>
      </c>
      <c r="G426" s="39">
        <v>4</v>
      </c>
      <c r="H426" s="40" t="s">
        <v>202</v>
      </c>
      <c r="I426" s="39">
        <v>3365669817</v>
      </c>
    </row>
    <row r="427" spans="1:9" ht="30" hidden="1">
      <c r="A427" s="39">
        <v>7670</v>
      </c>
      <c r="B427" s="40" t="s">
        <v>1007</v>
      </c>
      <c r="C427" s="40" t="s">
        <v>1008</v>
      </c>
      <c r="D427" s="40" t="s">
        <v>210</v>
      </c>
      <c r="E427" s="39">
        <v>116704</v>
      </c>
      <c r="F427" s="41">
        <v>46</v>
      </c>
      <c r="G427" s="39">
        <v>2</v>
      </c>
      <c r="H427" s="40" t="s">
        <v>218</v>
      </c>
      <c r="I427" s="39">
        <v>3349559822</v>
      </c>
    </row>
    <row r="428" spans="1:9" ht="15" hidden="1">
      <c r="A428" s="39">
        <v>7716</v>
      </c>
      <c r="B428" s="40" t="s">
        <v>1009</v>
      </c>
      <c r="C428" s="40" t="s">
        <v>1010</v>
      </c>
      <c r="D428" s="40" t="s">
        <v>210</v>
      </c>
      <c r="E428" s="39">
        <v>116704</v>
      </c>
      <c r="F428" s="41">
        <v>69</v>
      </c>
      <c r="G428" s="39">
        <v>2</v>
      </c>
      <c r="H428" s="40" t="s">
        <v>202</v>
      </c>
      <c r="I428" s="39">
        <v>3352749869</v>
      </c>
    </row>
    <row r="429" spans="1:9" ht="30" hidden="1">
      <c r="A429" s="39">
        <v>7744</v>
      </c>
      <c r="B429" s="40" t="s">
        <v>1011</v>
      </c>
      <c r="C429" s="40" t="s">
        <v>1012</v>
      </c>
      <c r="D429" s="40" t="s">
        <v>210</v>
      </c>
      <c r="E429" s="39">
        <v>116704</v>
      </c>
      <c r="F429" s="41">
        <v>230</v>
      </c>
      <c r="G429" s="39">
        <v>4</v>
      </c>
      <c r="H429" s="40" t="s">
        <v>218</v>
      </c>
      <c r="I429" s="39">
        <v>3337410366</v>
      </c>
    </row>
    <row r="430" spans="1:9" ht="45" hidden="1">
      <c r="A430" s="39">
        <v>7763</v>
      </c>
      <c r="B430" s="40" t="s">
        <v>1013</v>
      </c>
      <c r="C430" s="40" t="s">
        <v>1014</v>
      </c>
      <c r="D430" s="40" t="s">
        <v>210</v>
      </c>
      <c r="E430" s="39">
        <v>116704</v>
      </c>
      <c r="F430" s="41">
        <v>69</v>
      </c>
      <c r="G430" s="39">
        <v>1</v>
      </c>
      <c r="H430" s="40" t="s">
        <v>247</v>
      </c>
      <c r="I430" s="39">
        <v>3342617610</v>
      </c>
    </row>
    <row r="431" spans="1:9" ht="15" hidden="1">
      <c r="A431" s="39">
        <v>7772</v>
      </c>
      <c r="B431" s="40" t="s">
        <v>1015</v>
      </c>
      <c r="C431" s="40" t="s">
        <v>1016</v>
      </c>
      <c r="D431" s="40" t="s">
        <v>210</v>
      </c>
      <c r="E431" s="39">
        <v>116704</v>
      </c>
      <c r="F431" s="41">
        <v>115</v>
      </c>
      <c r="G431" s="39">
        <v>2</v>
      </c>
      <c r="H431" s="40" t="s">
        <v>202</v>
      </c>
      <c r="I431" s="39">
        <v>3352750163</v>
      </c>
    </row>
    <row r="432" spans="1:9" ht="45" hidden="1">
      <c r="A432" s="39">
        <v>7800</v>
      </c>
      <c r="B432" s="40" t="s">
        <v>1017</v>
      </c>
      <c r="C432" s="40" t="s">
        <v>1018</v>
      </c>
      <c r="D432" s="40" t="s">
        <v>210</v>
      </c>
      <c r="E432" s="39">
        <v>116704</v>
      </c>
      <c r="F432" s="41">
        <v>46</v>
      </c>
      <c r="G432" s="39">
        <v>1</v>
      </c>
      <c r="H432" s="40" t="s">
        <v>211</v>
      </c>
      <c r="I432" s="39">
        <v>3349560300</v>
      </c>
    </row>
    <row r="433" spans="1:9" ht="45" hidden="1">
      <c r="A433" s="39">
        <v>7836</v>
      </c>
      <c r="B433" s="40" t="s">
        <v>1019</v>
      </c>
      <c r="C433" s="40" t="s">
        <v>1020</v>
      </c>
      <c r="D433" s="40" t="s">
        <v>210</v>
      </c>
      <c r="E433" s="39">
        <v>116704</v>
      </c>
      <c r="F433" s="41">
        <v>46</v>
      </c>
      <c r="G433" s="39">
        <v>1</v>
      </c>
      <c r="H433" s="40" t="s">
        <v>247</v>
      </c>
      <c r="I433" s="39">
        <v>3342618083</v>
      </c>
    </row>
    <row r="434" spans="1:9" ht="45" hidden="1">
      <c r="A434" s="39">
        <v>7846</v>
      </c>
      <c r="B434" s="40" t="s">
        <v>1021</v>
      </c>
      <c r="C434" s="40" t="s">
        <v>1022</v>
      </c>
      <c r="D434" s="40" t="s">
        <v>210</v>
      </c>
      <c r="E434" s="39">
        <v>116704</v>
      </c>
      <c r="F434" s="41">
        <v>138</v>
      </c>
      <c r="G434" s="39">
        <v>2</v>
      </c>
      <c r="H434" s="40" t="s">
        <v>211</v>
      </c>
      <c r="I434" s="39">
        <v>3349560319</v>
      </c>
    </row>
    <row r="435" spans="1:9" ht="45" hidden="1">
      <c r="A435" s="39">
        <v>7856</v>
      </c>
      <c r="B435" s="40" t="s">
        <v>1023</v>
      </c>
      <c r="C435" s="40" t="s">
        <v>1024</v>
      </c>
      <c r="D435" s="40" t="s">
        <v>326</v>
      </c>
      <c r="E435" s="39">
        <v>100716</v>
      </c>
      <c r="F435" s="41">
        <v>115</v>
      </c>
      <c r="G435" s="39">
        <v>3</v>
      </c>
      <c r="H435" s="40" t="s">
        <v>202</v>
      </c>
      <c r="I435" s="39">
        <v>3342617815</v>
      </c>
    </row>
    <row r="436" spans="1:9" ht="15" hidden="1">
      <c r="A436" s="39">
        <v>7866</v>
      </c>
      <c r="B436" s="40" t="s">
        <v>1025</v>
      </c>
      <c r="C436" s="40" t="s">
        <v>1026</v>
      </c>
      <c r="D436" s="40" t="s">
        <v>210</v>
      </c>
      <c r="E436" s="39">
        <v>116704</v>
      </c>
      <c r="F436" s="41">
        <v>115</v>
      </c>
      <c r="G436" s="39">
        <v>3</v>
      </c>
      <c r="H436" s="40" t="s">
        <v>226</v>
      </c>
      <c r="I436" s="39">
        <v>3337427840</v>
      </c>
    </row>
    <row r="437" spans="1:9" ht="15" hidden="1">
      <c r="A437" s="39">
        <v>7876</v>
      </c>
      <c r="B437" s="40" t="s">
        <v>1027</v>
      </c>
      <c r="C437" s="40" t="s">
        <v>1028</v>
      </c>
      <c r="D437" s="40" t="s">
        <v>210</v>
      </c>
      <c r="E437" s="39">
        <v>116704</v>
      </c>
      <c r="F437" s="41">
        <v>69</v>
      </c>
      <c r="G437" s="39">
        <v>2</v>
      </c>
      <c r="H437" s="40" t="s">
        <v>202</v>
      </c>
      <c r="I437" s="39">
        <v>3352749868</v>
      </c>
    </row>
    <row r="438" spans="1:9" ht="15" hidden="1">
      <c r="A438" s="39">
        <v>7878</v>
      </c>
      <c r="B438" s="40" t="s">
        <v>1029</v>
      </c>
      <c r="C438" s="40" t="s">
        <v>1030</v>
      </c>
      <c r="D438" s="40" t="s">
        <v>210</v>
      </c>
      <c r="E438" s="39">
        <v>116704</v>
      </c>
      <c r="F438" s="41">
        <v>69</v>
      </c>
      <c r="G438" s="39">
        <v>2</v>
      </c>
      <c r="H438" s="40" t="s">
        <v>202</v>
      </c>
      <c r="I438" s="39">
        <v>3342617926</v>
      </c>
    </row>
    <row r="439" spans="1:9" ht="60" hidden="1">
      <c r="A439" s="39">
        <v>7904</v>
      </c>
      <c r="B439" s="40" t="s">
        <v>1031</v>
      </c>
      <c r="C439" s="40" t="s">
        <v>1032</v>
      </c>
      <c r="D439" s="40" t="s">
        <v>223</v>
      </c>
      <c r="E439" s="39">
        <v>100834</v>
      </c>
      <c r="F439" s="41">
        <v>138</v>
      </c>
      <c r="G439" s="39">
        <v>1</v>
      </c>
      <c r="H439" s="40" t="s">
        <v>211</v>
      </c>
      <c r="I439" s="39">
        <v>3337410454</v>
      </c>
    </row>
    <row r="440" spans="1:9" ht="45" hidden="1">
      <c r="A440" s="39">
        <v>7905</v>
      </c>
      <c r="B440" s="40" t="s">
        <v>1033</v>
      </c>
      <c r="C440" s="40" t="s">
        <v>1032</v>
      </c>
      <c r="D440" s="40" t="s">
        <v>1034</v>
      </c>
      <c r="E440" s="39">
        <v>103089</v>
      </c>
      <c r="F440" s="41">
        <v>0</v>
      </c>
      <c r="G440" s="39">
        <v>0</v>
      </c>
      <c r="H440" s="40" t="s">
        <v>247</v>
      </c>
      <c r="I440" s="39">
        <v>3342618404</v>
      </c>
    </row>
    <row r="441" spans="1:9" ht="45" hidden="1">
      <c r="A441" s="39">
        <v>7929</v>
      </c>
      <c r="B441" s="40" t="s">
        <v>1035</v>
      </c>
      <c r="C441" s="40" t="s">
        <v>1036</v>
      </c>
      <c r="D441" s="40" t="s">
        <v>442</v>
      </c>
      <c r="E441" s="39">
        <v>100994</v>
      </c>
      <c r="F441" s="41">
        <v>115</v>
      </c>
      <c r="G441" s="39">
        <v>4</v>
      </c>
      <c r="H441" s="40" t="s">
        <v>226</v>
      </c>
      <c r="I441" s="39">
        <v>3353097802</v>
      </c>
    </row>
    <row r="442" spans="1:9" ht="45" hidden="1">
      <c r="A442" s="39">
        <v>7931</v>
      </c>
      <c r="B442" s="40" t="s">
        <v>1037</v>
      </c>
      <c r="C442" s="40" t="s">
        <v>1036</v>
      </c>
      <c r="D442" s="40" t="s">
        <v>442</v>
      </c>
      <c r="E442" s="39">
        <v>100994</v>
      </c>
      <c r="F442" s="41">
        <v>115</v>
      </c>
      <c r="G442" s="39">
        <v>7</v>
      </c>
      <c r="H442" s="40" t="s">
        <v>202</v>
      </c>
      <c r="I442" s="39">
        <v>3337410466</v>
      </c>
    </row>
    <row r="443" spans="1:9" ht="60" hidden="1">
      <c r="A443" s="39">
        <v>7935</v>
      </c>
      <c r="B443" s="40" t="s">
        <v>1038</v>
      </c>
      <c r="C443" s="40" t="s">
        <v>1039</v>
      </c>
      <c r="D443" s="40" t="s">
        <v>223</v>
      </c>
      <c r="E443" s="39">
        <v>100834</v>
      </c>
      <c r="F443" s="41">
        <v>230</v>
      </c>
      <c r="G443" s="39">
        <v>2</v>
      </c>
      <c r="H443" s="40" t="s">
        <v>202</v>
      </c>
      <c r="I443" s="39">
        <v>3337410469</v>
      </c>
    </row>
    <row r="444" spans="1:9" ht="60" hidden="1">
      <c r="A444" s="39">
        <v>7936</v>
      </c>
      <c r="B444" s="40" t="s">
        <v>1040</v>
      </c>
      <c r="C444" s="40" t="s">
        <v>1041</v>
      </c>
      <c r="D444" s="40" t="s">
        <v>223</v>
      </c>
      <c r="E444" s="39">
        <v>100834</v>
      </c>
      <c r="F444" s="41">
        <v>500</v>
      </c>
      <c r="G444" s="39">
        <v>12</v>
      </c>
      <c r="H444" s="40" t="s">
        <v>218</v>
      </c>
      <c r="I444" s="39">
        <v>3337410472</v>
      </c>
    </row>
    <row r="445" spans="1:9" ht="45" hidden="1">
      <c r="A445" s="39">
        <v>7990</v>
      </c>
      <c r="B445" s="40" t="s">
        <v>1042</v>
      </c>
      <c r="C445" s="40" t="s">
        <v>1043</v>
      </c>
      <c r="D445" s="40" t="s">
        <v>210</v>
      </c>
      <c r="E445" s="39">
        <v>116704</v>
      </c>
      <c r="F445" s="41">
        <v>46</v>
      </c>
      <c r="G445" s="39">
        <v>1</v>
      </c>
      <c r="H445" s="40" t="s">
        <v>211</v>
      </c>
      <c r="I445" s="39">
        <v>3349560209</v>
      </c>
    </row>
    <row r="446" spans="1:9" ht="15" hidden="1">
      <c r="A446" s="39">
        <v>7992</v>
      </c>
      <c r="B446" s="40" t="s">
        <v>1044</v>
      </c>
      <c r="C446" s="40" t="s">
        <v>1045</v>
      </c>
      <c r="D446" s="40" t="s">
        <v>210</v>
      </c>
      <c r="E446" s="39">
        <v>116704</v>
      </c>
      <c r="F446" s="41">
        <v>69</v>
      </c>
      <c r="G446" s="39">
        <v>2</v>
      </c>
      <c r="H446" s="40" t="s">
        <v>202</v>
      </c>
      <c r="I446" s="39">
        <v>3337410499</v>
      </c>
    </row>
    <row r="447" spans="1:9" ht="45" hidden="1">
      <c r="A447" s="39">
        <v>8010</v>
      </c>
      <c r="B447" s="40" t="s">
        <v>1046</v>
      </c>
      <c r="C447" s="40" t="s">
        <v>1047</v>
      </c>
      <c r="D447" s="40" t="s">
        <v>326</v>
      </c>
      <c r="E447" s="39">
        <v>100716</v>
      </c>
      <c r="F447" s="41">
        <v>57</v>
      </c>
      <c r="G447" s="39">
        <v>1</v>
      </c>
      <c r="H447" s="40" t="s">
        <v>202</v>
      </c>
      <c r="I447" s="39">
        <v>3342617830</v>
      </c>
    </row>
    <row r="448" spans="1:9" ht="15" hidden="1">
      <c r="A448" s="39">
        <v>8022</v>
      </c>
      <c r="B448" s="40" t="s">
        <v>1048</v>
      </c>
      <c r="C448" s="40" t="s">
        <v>1049</v>
      </c>
      <c r="D448" s="40" t="s">
        <v>210</v>
      </c>
      <c r="E448" s="39">
        <v>116704</v>
      </c>
      <c r="F448" s="41">
        <v>69</v>
      </c>
      <c r="G448" s="39">
        <v>2</v>
      </c>
      <c r="H448" s="40" t="s">
        <v>202</v>
      </c>
      <c r="I448" s="39">
        <v>3352749882</v>
      </c>
    </row>
    <row r="449" spans="1:9" ht="45" hidden="1">
      <c r="A449" s="39">
        <v>8023</v>
      </c>
      <c r="B449" s="40" t="s">
        <v>1050</v>
      </c>
      <c r="C449" s="40" t="s">
        <v>1051</v>
      </c>
      <c r="D449" s="40" t="s">
        <v>210</v>
      </c>
      <c r="E449" s="39">
        <v>116704</v>
      </c>
      <c r="F449" s="41">
        <v>46</v>
      </c>
      <c r="G449" s="39">
        <v>1</v>
      </c>
      <c r="H449" s="40" t="s">
        <v>211</v>
      </c>
      <c r="I449" s="39">
        <v>3349559921</v>
      </c>
    </row>
    <row r="450" spans="1:9" ht="45" hidden="1">
      <c r="A450" s="39">
        <v>8044</v>
      </c>
      <c r="B450" s="40" t="s">
        <v>1052</v>
      </c>
      <c r="C450" s="40" t="s">
        <v>1053</v>
      </c>
      <c r="D450" s="40" t="s">
        <v>234</v>
      </c>
      <c r="E450" s="39">
        <v>101222</v>
      </c>
      <c r="F450" s="41">
        <v>138</v>
      </c>
      <c r="G450" s="39">
        <v>5</v>
      </c>
      <c r="H450" s="40" t="s">
        <v>247</v>
      </c>
      <c r="I450" s="39">
        <v>3342618330</v>
      </c>
    </row>
    <row r="451" spans="1:9" ht="60" hidden="1">
      <c r="A451" s="39">
        <v>8064</v>
      </c>
      <c r="B451" s="40" t="s">
        <v>1054</v>
      </c>
      <c r="C451" s="40" t="s">
        <v>1055</v>
      </c>
      <c r="D451" s="40" t="s">
        <v>223</v>
      </c>
      <c r="E451" s="39">
        <v>100834</v>
      </c>
      <c r="F451" s="41">
        <v>500</v>
      </c>
      <c r="G451" s="39">
        <v>8</v>
      </c>
      <c r="H451" s="40" t="s">
        <v>226</v>
      </c>
      <c r="I451" s="39">
        <v>3337410535</v>
      </c>
    </row>
    <row r="452" spans="1:9" ht="15">
      <c r="A452" s="39">
        <v>8066</v>
      </c>
      <c r="B452" s="40" t="s">
        <v>1056</v>
      </c>
      <c r="C452" s="40" t="s">
        <v>1057</v>
      </c>
      <c r="D452" s="40" t="s">
        <v>201</v>
      </c>
      <c r="E452" s="39">
        <v>100219</v>
      </c>
      <c r="F452" s="41">
        <v>115</v>
      </c>
      <c r="G452" s="39">
        <v>2</v>
      </c>
      <c r="H452" s="40" t="s">
        <v>202</v>
      </c>
      <c r="I452" s="39">
        <v>3337410539</v>
      </c>
    </row>
    <row r="453" spans="1:9" ht="45" hidden="1">
      <c r="A453" s="39">
        <v>8081</v>
      </c>
      <c r="B453" s="40" t="s">
        <v>1058</v>
      </c>
      <c r="C453" s="40" t="s">
        <v>1059</v>
      </c>
      <c r="D453" s="40" t="s">
        <v>210</v>
      </c>
      <c r="E453" s="39">
        <v>116704</v>
      </c>
      <c r="F453" s="41">
        <v>345</v>
      </c>
      <c r="G453" s="39">
        <v>2</v>
      </c>
      <c r="H453" s="40" t="s">
        <v>211</v>
      </c>
      <c r="I453" s="39">
        <v>3349559748</v>
      </c>
    </row>
    <row r="454" spans="1:9" ht="15">
      <c r="A454" s="39">
        <v>8160</v>
      </c>
      <c r="B454" s="40" t="s">
        <v>1060</v>
      </c>
      <c r="C454" s="40" t="s">
        <v>1061</v>
      </c>
      <c r="D454" s="40" t="s">
        <v>201</v>
      </c>
      <c r="E454" s="39">
        <v>100219</v>
      </c>
      <c r="F454" s="41">
        <v>115</v>
      </c>
      <c r="G454" s="39">
        <v>1</v>
      </c>
      <c r="H454" s="40" t="s">
        <v>202</v>
      </c>
      <c r="I454" s="39">
        <v>3337410598</v>
      </c>
    </row>
    <row r="455" spans="1:9" ht="15" hidden="1">
      <c r="A455" s="39">
        <v>8215</v>
      </c>
      <c r="B455" s="40" t="s">
        <v>1062</v>
      </c>
      <c r="C455" s="40" t="s">
        <v>1063</v>
      </c>
      <c r="D455" s="40" t="s">
        <v>210</v>
      </c>
      <c r="E455" s="39">
        <v>116704</v>
      </c>
      <c r="F455" s="41">
        <v>115</v>
      </c>
      <c r="G455" s="39">
        <v>3</v>
      </c>
      <c r="H455" s="40" t="s">
        <v>202</v>
      </c>
      <c r="I455" s="39">
        <v>3337427581</v>
      </c>
    </row>
    <row r="456" spans="1:9" ht="15" hidden="1">
      <c r="A456" s="39">
        <v>8221</v>
      </c>
      <c r="B456" s="40" t="s">
        <v>1064</v>
      </c>
      <c r="C456" s="40" t="s">
        <v>1065</v>
      </c>
      <c r="D456" s="40" t="s">
        <v>210</v>
      </c>
      <c r="E456" s="39">
        <v>116704</v>
      </c>
      <c r="F456" s="41">
        <v>69</v>
      </c>
      <c r="G456" s="39">
        <v>1</v>
      </c>
      <c r="H456" s="40" t="s">
        <v>202</v>
      </c>
      <c r="I456" s="39">
        <v>3337410635</v>
      </c>
    </row>
    <row r="457" spans="1:9" ht="60" hidden="1">
      <c r="A457" s="39">
        <v>8240</v>
      </c>
      <c r="B457" s="40" t="s">
        <v>1066</v>
      </c>
      <c r="C457" s="40" t="s">
        <v>1067</v>
      </c>
      <c r="D457" s="40" t="s">
        <v>223</v>
      </c>
      <c r="E457" s="39">
        <v>100834</v>
      </c>
      <c r="F457" s="41">
        <v>115</v>
      </c>
      <c r="G457" s="39">
        <v>4</v>
      </c>
      <c r="H457" s="40" t="s">
        <v>218</v>
      </c>
      <c r="I457" s="39">
        <v>3337410647</v>
      </c>
    </row>
    <row r="458" spans="1:9" ht="45" hidden="1">
      <c r="A458" s="39">
        <v>8260</v>
      </c>
      <c r="B458" s="40" t="s">
        <v>1068</v>
      </c>
      <c r="C458" s="40" t="s">
        <v>1069</v>
      </c>
      <c r="D458" s="40" t="s">
        <v>210</v>
      </c>
      <c r="E458" s="39">
        <v>116704</v>
      </c>
      <c r="F458" s="41">
        <v>69</v>
      </c>
      <c r="G458" s="39">
        <v>1</v>
      </c>
      <c r="H458" s="40" t="s">
        <v>211</v>
      </c>
      <c r="I458" s="39">
        <v>3349559767</v>
      </c>
    </row>
    <row r="459" spans="1:9" ht="15">
      <c r="A459" s="39">
        <v>8271</v>
      </c>
      <c r="B459" s="40" t="s">
        <v>1070</v>
      </c>
      <c r="C459" s="40" t="s">
        <v>1071</v>
      </c>
      <c r="D459" s="40" t="s">
        <v>201</v>
      </c>
      <c r="E459" s="39">
        <v>100219</v>
      </c>
      <c r="F459" s="41">
        <v>115</v>
      </c>
      <c r="G459" s="39">
        <v>1</v>
      </c>
      <c r="H459" s="40" t="s">
        <v>202</v>
      </c>
      <c r="I459" s="39">
        <v>3337410672</v>
      </c>
    </row>
    <row r="460" spans="1:9" ht="15" hidden="1">
      <c r="A460" s="39">
        <v>8291</v>
      </c>
      <c r="B460" s="40" t="s">
        <v>1072</v>
      </c>
      <c r="C460" s="40" t="s">
        <v>1073</v>
      </c>
      <c r="D460" s="40" t="s">
        <v>210</v>
      </c>
      <c r="E460" s="39">
        <v>116704</v>
      </c>
      <c r="F460" s="41">
        <v>230</v>
      </c>
      <c r="G460" s="39">
        <v>2</v>
      </c>
      <c r="H460" s="40" t="s">
        <v>202</v>
      </c>
      <c r="I460" s="39">
        <v>3342617609</v>
      </c>
    </row>
    <row r="461" spans="1:9" ht="15" hidden="1">
      <c r="A461" s="39">
        <v>8294</v>
      </c>
      <c r="B461" s="40" t="s">
        <v>1074</v>
      </c>
      <c r="C461" s="40" t="s">
        <v>1075</v>
      </c>
      <c r="D461" s="40" t="s">
        <v>210</v>
      </c>
      <c r="E461" s="39">
        <v>116704</v>
      </c>
      <c r="F461" s="41">
        <v>138</v>
      </c>
      <c r="G461" s="39">
        <v>2</v>
      </c>
      <c r="H461" s="40" t="s">
        <v>226</v>
      </c>
      <c r="I461" s="39">
        <v>3349559632</v>
      </c>
    </row>
    <row r="462" spans="1:9" ht="15" hidden="1">
      <c r="A462" s="39">
        <v>8302</v>
      </c>
      <c r="B462" s="40" t="s">
        <v>1076</v>
      </c>
      <c r="C462" s="40" t="s">
        <v>1077</v>
      </c>
      <c r="D462" s="40" t="s">
        <v>210</v>
      </c>
      <c r="E462" s="39">
        <v>116704</v>
      </c>
      <c r="F462" s="41">
        <v>69</v>
      </c>
      <c r="G462" s="39">
        <v>1</v>
      </c>
      <c r="H462" s="40" t="s">
        <v>202</v>
      </c>
      <c r="I462" s="39">
        <v>3352750020</v>
      </c>
    </row>
    <row r="463" spans="1:9" ht="45" hidden="1">
      <c r="A463" s="39">
        <v>8306</v>
      </c>
      <c r="B463" s="40" t="s">
        <v>1078</v>
      </c>
      <c r="C463" s="40" t="s">
        <v>1079</v>
      </c>
      <c r="D463" s="40" t="s">
        <v>234</v>
      </c>
      <c r="E463" s="39">
        <v>101222</v>
      </c>
      <c r="F463" s="41">
        <v>46</v>
      </c>
      <c r="G463" s="39">
        <v>1</v>
      </c>
      <c r="H463" s="40" t="s">
        <v>247</v>
      </c>
      <c r="I463" s="39">
        <v>3337410691</v>
      </c>
    </row>
    <row r="464" spans="1:9" ht="45" hidden="1">
      <c r="A464" s="39">
        <v>8325</v>
      </c>
      <c r="B464" s="40" t="s">
        <v>1080</v>
      </c>
      <c r="C464" s="40" t="s">
        <v>1081</v>
      </c>
      <c r="D464" s="40" t="s">
        <v>210</v>
      </c>
      <c r="E464" s="39">
        <v>116704</v>
      </c>
      <c r="F464" s="41">
        <v>69</v>
      </c>
      <c r="G464" s="39">
        <v>2</v>
      </c>
      <c r="H464" s="40" t="s">
        <v>247</v>
      </c>
      <c r="I464" s="39">
        <v>3342617891</v>
      </c>
    </row>
    <row r="465" spans="1:9" ht="60" hidden="1">
      <c r="A465" s="39">
        <v>8343</v>
      </c>
      <c r="B465" s="40" t="s">
        <v>1082</v>
      </c>
      <c r="C465" s="40" t="s">
        <v>1083</v>
      </c>
      <c r="D465" s="40" t="s">
        <v>223</v>
      </c>
      <c r="E465" s="39">
        <v>100834</v>
      </c>
      <c r="F465" s="41">
        <v>115</v>
      </c>
      <c r="G465" s="39">
        <v>1</v>
      </c>
      <c r="H465" s="40" t="s">
        <v>202</v>
      </c>
      <c r="I465" s="39">
        <v>3337410713</v>
      </c>
    </row>
    <row r="466" spans="1:9" ht="15" hidden="1">
      <c r="A466" s="39">
        <v>8396</v>
      </c>
      <c r="B466" s="40" t="s">
        <v>1084</v>
      </c>
      <c r="C466" s="40" t="s">
        <v>1085</v>
      </c>
      <c r="D466" s="40" t="s">
        <v>210</v>
      </c>
      <c r="E466" s="39">
        <v>116704</v>
      </c>
      <c r="F466" s="41">
        <v>115</v>
      </c>
      <c r="G466" s="39">
        <v>5</v>
      </c>
      <c r="H466" s="40" t="s">
        <v>226</v>
      </c>
      <c r="I466" s="39">
        <v>3337410744</v>
      </c>
    </row>
    <row r="467" spans="1:9" ht="30" hidden="1">
      <c r="A467" s="39">
        <v>8402</v>
      </c>
      <c r="B467" s="40" t="s">
        <v>1086</v>
      </c>
      <c r="C467" s="40" t="s">
        <v>1087</v>
      </c>
      <c r="D467" s="40" t="s">
        <v>234</v>
      </c>
      <c r="E467" s="39">
        <v>101222</v>
      </c>
      <c r="F467" s="41">
        <v>69</v>
      </c>
      <c r="G467" s="39">
        <v>1</v>
      </c>
      <c r="H467" s="40" t="s">
        <v>202</v>
      </c>
      <c r="I467" s="39">
        <v>3342618304</v>
      </c>
    </row>
    <row r="468" spans="1:9" ht="45" hidden="1">
      <c r="A468" s="39">
        <v>8404</v>
      </c>
      <c r="B468" s="40" t="s">
        <v>1088</v>
      </c>
      <c r="C468" s="40" t="s">
        <v>1089</v>
      </c>
      <c r="D468" s="40" t="s">
        <v>781</v>
      </c>
      <c r="E468" s="39">
        <v>103567</v>
      </c>
      <c r="F468" s="41">
        <v>115</v>
      </c>
      <c r="G468" s="39">
        <v>2</v>
      </c>
      <c r="H468" s="40" t="s">
        <v>218</v>
      </c>
      <c r="I468" s="39">
        <v>3353097786</v>
      </c>
    </row>
    <row r="469" spans="1:9" ht="15" hidden="1">
      <c r="A469" s="39">
        <v>8433</v>
      </c>
      <c r="B469" s="40" t="s">
        <v>1090</v>
      </c>
      <c r="C469" s="40" t="s">
        <v>1091</v>
      </c>
      <c r="D469" s="40" t="s">
        <v>210</v>
      </c>
      <c r="E469" s="39">
        <v>116704</v>
      </c>
      <c r="F469" s="41">
        <v>115</v>
      </c>
      <c r="G469" s="39">
        <v>2</v>
      </c>
      <c r="H469" s="40" t="s">
        <v>202</v>
      </c>
      <c r="I469" s="39">
        <v>3337430102</v>
      </c>
    </row>
    <row r="470" spans="1:9" ht="30" hidden="1">
      <c r="A470" s="39">
        <v>8455</v>
      </c>
      <c r="B470" s="40" t="s">
        <v>1092</v>
      </c>
      <c r="C470" s="40" t="s">
        <v>1093</v>
      </c>
      <c r="D470" s="40" t="s">
        <v>210</v>
      </c>
      <c r="E470" s="39">
        <v>116704</v>
      </c>
      <c r="F470" s="41">
        <v>46</v>
      </c>
      <c r="G470" s="39">
        <v>4</v>
      </c>
      <c r="H470" s="40" t="s">
        <v>218</v>
      </c>
      <c r="I470" s="39">
        <v>3349560046</v>
      </c>
    </row>
    <row r="471" spans="1:9" ht="30" hidden="1">
      <c r="A471" s="39">
        <v>8464</v>
      </c>
      <c r="B471" s="40" t="s">
        <v>1094</v>
      </c>
      <c r="C471" s="40" t="s">
        <v>1095</v>
      </c>
      <c r="D471" s="40" t="s">
        <v>580</v>
      </c>
      <c r="E471" s="39">
        <v>100713</v>
      </c>
      <c r="F471" s="41">
        <v>230</v>
      </c>
      <c r="G471" s="39">
        <v>4</v>
      </c>
      <c r="H471" s="40" t="s">
        <v>226</v>
      </c>
      <c r="I471" s="39">
        <v>3337410784</v>
      </c>
    </row>
    <row r="472" spans="1:9" ht="45" hidden="1">
      <c r="A472" s="39">
        <v>8472</v>
      </c>
      <c r="B472" s="40" t="s">
        <v>1096</v>
      </c>
      <c r="C472" s="40" t="s">
        <v>1097</v>
      </c>
      <c r="D472" s="40" t="s">
        <v>210</v>
      </c>
      <c r="E472" s="39">
        <v>116704</v>
      </c>
      <c r="F472" s="41">
        <v>46</v>
      </c>
      <c r="G472" s="39">
        <v>5</v>
      </c>
      <c r="H472" s="40" t="s">
        <v>211</v>
      </c>
      <c r="I472" s="39">
        <v>3349560357</v>
      </c>
    </row>
    <row r="473" spans="1:9" ht="45" hidden="1">
      <c r="A473" s="39">
        <v>8482</v>
      </c>
      <c r="B473" s="40" t="s">
        <v>1098</v>
      </c>
      <c r="C473" s="40" t="s">
        <v>1099</v>
      </c>
      <c r="D473" s="40" t="s">
        <v>210</v>
      </c>
      <c r="E473" s="39">
        <v>116704</v>
      </c>
      <c r="F473" s="41">
        <v>46</v>
      </c>
      <c r="G473" s="39">
        <v>1</v>
      </c>
      <c r="H473" s="40" t="s">
        <v>211</v>
      </c>
      <c r="I473" s="39">
        <v>3349559847</v>
      </c>
    </row>
    <row r="474" spans="1:9" ht="30" hidden="1">
      <c r="A474" s="39">
        <v>8495</v>
      </c>
      <c r="B474" s="40" t="s">
        <v>1100</v>
      </c>
      <c r="C474" s="40" t="s">
        <v>1101</v>
      </c>
      <c r="D474" s="40" t="s">
        <v>348</v>
      </c>
      <c r="E474" s="39">
        <v>126080</v>
      </c>
      <c r="F474" s="41">
        <v>115</v>
      </c>
      <c r="G474" s="39">
        <v>2</v>
      </c>
      <c r="H474" s="40" t="s">
        <v>202</v>
      </c>
      <c r="I474" s="39">
        <v>3353097532</v>
      </c>
    </row>
    <row r="475" spans="1:9" ht="15" hidden="1">
      <c r="A475" s="39">
        <v>8587</v>
      </c>
      <c r="B475" s="40" t="s">
        <v>1102</v>
      </c>
      <c r="C475" s="40" t="s">
        <v>1103</v>
      </c>
      <c r="D475" s="40" t="s">
        <v>210</v>
      </c>
      <c r="E475" s="39">
        <v>116704</v>
      </c>
      <c r="F475" s="41">
        <v>69</v>
      </c>
      <c r="G475" s="39">
        <v>2</v>
      </c>
      <c r="H475" s="40" t="s">
        <v>202</v>
      </c>
      <c r="I475" s="39">
        <v>3352749877</v>
      </c>
    </row>
    <row r="476" spans="1:9" ht="45" hidden="1">
      <c r="A476" s="39">
        <v>8589</v>
      </c>
      <c r="B476" s="40" t="s">
        <v>1104</v>
      </c>
      <c r="C476" s="40" t="s">
        <v>1105</v>
      </c>
      <c r="D476" s="40" t="s">
        <v>210</v>
      </c>
      <c r="E476" s="39">
        <v>116704</v>
      </c>
      <c r="F476" s="41">
        <v>46</v>
      </c>
      <c r="G476" s="39">
        <v>1</v>
      </c>
      <c r="H476" s="40" t="s">
        <v>211</v>
      </c>
      <c r="I476" s="39">
        <v>3349559949</v>
      </c>
    </row>
    <row r="477" spans="1:9" ht="45" hidden="1">
      <c r="A477" s="39">
        <v>8590</v>
      </c>
      <c r="B477" s="40" t="s">
        <v>1106</v>
      </c>
      <c r="C477" s="40" t="s">
        <v>1105</v>
      </c>
      <c r="D477" s="40" t="s">
        <v>210</v>
      </c>
      <c r="E477" s="39">
        <v>116704</v>
      </c>
      <c r="F477" s="41">
        <v>69</v>
      </c>
      <c r="G477" s="39">
        <v>1</v>
      </c>
      <c r="H477" s="40" t="s">
        <v>211</v>
      </c>
      <c r="I477" s="39">
        <v>3349559926</v>
      </c>
    </row>
    <row r="478" spans="1:9" ht="60" hidden="1">
      <c r="A478" s="39">
        <v>8622</v>
      </c>
      <c r="B478" s="40" t="s">
        <v>1107</v>
      </c>
      <c r="C478" s="40" t="s">
        <v>1108</v>
      </c>
      <c r="D478" s="40" t="s">
        <v>223</v>
      </c>
      <c r="E478" s="39">
        <v>100834</v>
      </c>
      <c r="F478" s="41">
        <v>230</v>
      </c>
      <c r="G478" s="39">
        <v>3</v>
      </c>
      <c r="H478" s="40" t="s">
        <v>202</v>
      </c>
      <c r="I478" s="39">
        <v>3337410875</v>
      </c>
    </row>
    <row r="479" spans="1:9" ht="15">
      <c r="A479" s="39">
        <v>8637</v>
      </c>
      <c r="B479" s="40" t="s">
        <v>1109</v>
      </c>
      <c r="C479" s="40" t="s">
        <v>1110</v>
      </c>
      <c r="D479" s="40" t="s">
        <v>201</v>
      </c>
      <c r="E479" s="39">
        <v>100219</v>
      </c>
      <c r="F479" s="41">
        <v>115</v>
      </c>
      <c r="G479" s="39">
        <v>5</v>
      </c>
      <c r="H479" s="40" t="s">
        <v>202</v>
      </c>
      <c r="I479" s="39">
        <v>3337410884</v>
      </c>
    </row>
    <row r="480" spans="1:9" ht="15" hidden="1">
      <c r="A480" s="39">
        <v>8639</v>
      </c>
      <c r="B480" s="40" t="s">
        <v>1111</v>
      </c>
      <c r="C480" s="40" t="s">
        <v>1112</v>
      </c>
      <c r="D480" s="40" t="s">
        <v>210</v>
      </c>
      <c r="E480" s="39">
        <v>116704</v>
      </c>
      <c r="F480" s="41">
        <v>115</v>
      </c>
      <c r="G480" s="39">
        <v>2</v>
      </c>
      <c r="H480" s="40" t="s">
        <v>202</v>
      </c>
      <c r="I480" s="39">
        <v>3337427325</v>
      </c>
    </row>
    <row r="481" spans="1:9" ht="45" hidden="1">
      <c r="A481" s="39">
        <v>8640</v>
      </c>
      <c r="B481" s="40" t="s">
        <v>1113</v>
      </c>
      <c r="C481" s="40" t="s">
        <v>1114</v>
      </c>
      <c r="D481" s="40" t="s">
        <v>210</v>
      </c>
      <c r="E481" s="39">
        <v>116704</v>
      </c>
      <c r="F481" s="41">
        <v>46</v>
      </c>
      <c r="G481" s="39">
        <v>5</v>
      </c>
      <c r="H481" s="40" t="s">
        <v>211</v>
      </c>
      <c r="I481" s="39">
        <v>3349559940</v>
      </c>
    </row>
    <row r="482" spans="1:9" ht="45" hidden="1">
      <c r="A482" s="39">
        <v>8656</v>
      </c>
      <c r="B482" s="40" t="s">
        <v>1115</v>
      </c>
      <c r="C482" s="40" t="s">
        <v>1116</v>
      </c>
      <c r="D482" s="40" t="s">
        <v>210</v>
      </c>
      <c r="E482" s="39">
        <v>116704</v>
      </c>
      <c r="F482" s="41">
        <v>46</v>
      </c>
      <c r="G482" s="39">
        <v>2</v>
      </c>
      <c r="H482" s="40" t="s">
        <v>211</v>
      </c>
      <c r="I482" s="39">
        <v>3337410893</v>
      </c>
    </row>
    <row r="483" spans="1:9" ht="60" hidden="1">
      <c r="A483" s="39">
        <v>8660</v>
      </c>
      <c r="B483" s="40" t="s">
        <v>1117</v>
      </c>
      <c r="C483" s="40" t="s">
        <v>1118</v>
      </c>
      <c r="D483" s="40" t="s">
        <v>223</v>
      </c>
      <c r="E483" s="39">
        <v>100834</v>
      </c>
      <c r="F483" s="41">
        <v>115</v>
      </c>
      <c r="G483" s="39">
        <v>1</v>
      </c>
      <c r="H483" s="40" t="s">
        <v>202</v>
      </c>
      <c r="I483" s="39">
        <v>3337410898</v>
      </c>
    </row>
    <row r="484" spans="1:9" ht="15">
      <c r="A484" s="39">
        <v>8696</v>
      </c>
      <c r="B484" s="40" t="s">
        <v>1119</v>
      </c>
      <c r="C484" s="40" t="s">
        <v>1120</v>
      </c>
      <c r="D484" s="40" t="s">
        <v>201</v>
      </c>
      <c r="E484" s="39">
        <v>100219</v>
      </c>
      <c r="F484" s="41">
        <v>115</v>
      </c>
      <c r="G484" s="39">
        <v>2</v>
      </c>
      <c r="H484" s="40" t="s">
        <v>202</v>
      </c>
      <c r="I484" s="39">
        <v>3337410924</v>
      </c>
    </row>
    <row r="485" spans="1:9" ht="15" hidden="1">
      <c r="A485" s="39">
        <v>8701</v>
      </c>
      <c r="B485" s="40" t="s">
        <v>1121</v>
      </c>
      <c r="C485" s="40" t="s">
        <v>1122</v>
      </c>
      <c r="D485" s="40" t="s">
        <v>210</v>
      </c>
      <c r="E485" s="39">
        <v>116704</v>
      </c>
      <c r="F485" s="41">
        <v>230</v>
      </c>
      <c r="G485" s="39">
        <v>4</v>
      </c>
      <c r="H485" s="40" t="s">
        <v>202</v>
      </c>
      <c r="I485" s="39">
        <v>3337427366</v>
      </c>
    </row>
    <row r="486" spans="1:9" ht="30" hidden="1">
      <c r="A486" s="39">
        <v>8741</v>
      </c>
      <c r="B486" s="40" t="s">
        <v>1123</v>
      </c>
      <c r="C486" s="40" t="s">
        <v>1124</v>
      </c>
      <c r="D486" s="40" t="s">
        <v>234</v>
      </c>
      <c r="E486" s="39">
        <v>101222</v>
      </c>
      <c r="F486" s="41">
        <v>138</v>
      </c>
      <c r="G486" s="39">
        <v>2</v>
      </c>
      <c r="H486" s="40" t="s">
        <v>202</v>
      </c>
      <c r="I486" s="39">
        <v>3337410952</v>
      </c>
    </row>
    <row r="487" spans="1:9" ht="60" hidden="1">
      <c r="A487" s="39">
        <v>8840</v>
      </c>
      <c r="B487" s="40" t="s">
        <v>1125</v>
      </c>
      <c r="C487" s="40" t="s">
        <v>1126</v>
      </c>
      <c r="D487" s="40" t="s">
        <v>223</v>
      </c>
      <c r="E487" s="39">
        <v>100834</v>
      </c>
      <c r="F487" s="41">
        <v>230</v>
      </c>
      <c r="G487" s="39">
        <v>3</v>
      </c>
      <c r="H487" s="40" t="s">
        <v>218</v>
      </c>
      <c r="I487" s="39">
        <v>3342617491</v>
      </c>
    </row>
    <row r="488" spans="1:9" ht="15" hidden="1">
      <c r="A488" s="39">
        <v>8846</v>
      </c>
      <c r="B488" s="40" t="s">
        <v>1127</v>
      </c>
      <c r="C488" s="40" t="s">
        <v>1128</v>
      </c>
      <c r="D488" s="40" t="s">
        <v>210</v>
      </c>
      <c r="E488" s="39">
        <v>116704</v>
      </c>
      <c r="F488" s="41">
        <v>500</v>
      </c>
      <c r="G488" s="39">
        <v>13</v>
      </c>
      <c r="H488" s="40" t="s">
        <v>202</v>
      </c>
      <c r="I488" s="39">
        <v>3337411001</v>
      </c>
    </row>
    <row r="489" spans="1:9" ht="15" hidden="1">
      <c r="A489" s="39">
        <v>8868</v>
      </c>
      <c r="B489" s="40" t="s">
        <v>1129</v>
      </c>
      <c r="C489" s="40" t="s">
        <v>1130</v>
      </c>
      <c r="D489" s="40" t="s">
        <v>210</v>
      </c>
      <c r="E489" s="39">
        <v>116704</v>
      </c>
      <c r="F489" s="41">
        <v>69</v>
      </c>
      <c r="G489" s="39">
        <v>2</v>
      </c>
      <c r="H489" s="40" t="s">
        <v>202</v>
      </c>
      <c r="I489" s="39">
        <v>3352749885</v>
      </c>
    </row>
    <row r="490" spans="1:9" ht="60" hidden="1">
      <c r="A490" s="39">
        <v>8876</v>
      </c>
      <c r="B490" s="40" t="s">
        <v>1131</v>
      </c>
      <c r="C490" s="40" t="s">
        <v>1132</v>
      </c>
      <c r="D490" s="40" t="s">
        <v>223</v>
      </c>
      <c r="E490" s="39">
        <v>100834</v>
      </c>
      <c r="F490" s="41">
        <v>115</v>
      </c>
      <c r="G490" s="39">
        <v>2</v>
      </c>
      <c r="H490" s="40" t="s">
        <v>218</v>
      </c>
      <c r="I490" s="39">
        <v>3337411020</v>
      </c>
    </row>
    <row r="491" spans="1:9" ht="60" hidden="1">
      <c r="A491" s="39">
        <v>8877</v>
      </c>
      <c r="B491" s="40" t="s">
        <v>1133</v>
      </c>
      <c r="C491" s="40" t="s">
        <v>1134</v>
      </c>
      <c r="D491" s="40" t="s">
        <v>223</v>
      </c>
      <c r="E491" s="39">
        <v>100834</v>
      </c>
      <c r="F491" s="41">
        <v>115</v>
      </c>
      <c r="G491" s="39">
        <v>1</v>
      </c>
      <c r="H491" s="40" t="s">
        <v>202</v>
      </c>
      <c r="I491" s="39">
        <v>3337411021</v>
      </c>
    </row>
    <row r="492" spans="1:9" ht="15" hidden="1">
      <c r="A492" s="39">
        <v>8884</v>
      </c>
      <c r="B492" s="40" t="s">
        <v>1135</v>
      </c>
      <c r="C492" s="40" t="s">
        <v>1136</v>
      </c>
      <c r="D492" s="40" t="s">
        <v>210</v>
      </c>
      <c r="E492" s="39">
        <v>116704</v>
      </c>
      <c r="F492" s="41">
        <v>69</v>
      </c>
      <c r="G492" s="39">
        <v>2</v>
      </c>
      <c r="H492" s="40" t="s">
        <v>226</v>
      </c>
      <c r="I492" s="39">
        <v>3337411027</v>
      </c>
    </row>
    <row r="493" spans="1:9" ht="30" hidden="1">
      <c r="A493" s="39">
        <v>8920</v>
      </c>
      <c r="B493" s="40" t="s">
        <v>1137</v>
      </c>
      <c r="C493" s="40" t="s">
        <v>1138</v>
      </c>
      <c r="D493" s="40" t="s">
        <v>234</v>
      </c>
      <c r="E493" s="39">
        <v>101222</v>
      </c>
      <c r="F493" s="41">
        <v>161</v>
      </c>
      <c r="G493" s="39">
        <v>5</v>
      </c>
      <c r="H493" s="40" t="s">
        <v>202</v>
      </c>
      <c r="I493" s="39">
        <v>3337411049</v>
      </c>
    </row>
    <row r="494" spans="1:9" ht="30" hidden="1">
      <c r="A494" s="39">
        <v>8939</v>
      </c>
      <c r="B494" s="40" t="s">
        <v>1139</v>
      </c>
      <c r="C494" s="40" t="s">
        <v>1140</v>
      </c>
      <c r="D494" s="40" t="s">
        <v>234</v>
      </c>
      <c r="E494" s="39">
        <v>101222</v>
      </c>
      <c r="F494" s="41">
        <v>138</v>
      </c>
      <c r="G494" s="39">
        <v>2</v>
      </c>
      <c r="H494" s="40" t="s">
        <v>202</v>
      </c>
      <c r="I494" s="39">
        <v>3342618370</v>
      </c>
    </row>
    <row r="495" spans="1:9" ht="60" hidden="1">
      <c r="A495" s="39">
        <v>8957</v>
      </c>
      <c r="B495" s="40" t="s">
        <v>1141</v>
      </c>
      <c r="C495" s="40" t="s">
        <v>1142</v>
      </c>
      <c r="D495" s="40" t="s">
        <v>223</v>
      </c>
      <c r="E495" s="39">
        <v>100834</v>
      </c>
      <c r="F495" s="41">
        <v>115</v>
      </c>
      <c r="G495" s="39">
        <v>1</v>
      </c>
      <c r="H495" s="40" t="s">
        <v>202</v>
      </c>
      <c r="I495" s="39">
        <v>3337411078</v>
      </c>
    </row>
    <row r="496" spans="1:9" ht="15" hidden="1">
      <c r="A496" s="39">
        <v>8963</v>
      </c>
      <c r="B496" s="40" t="s">
        <v>1143</v>
      </c>
      <c r="C496" s="40" t="s">
        <v>1144</v>
      </c>
      <c r="D496" s="40" t="s">
        <v>210</v>
      </c>
      <c r="E496" s="39">
        <v>116704</v>
      </c>
      <c r="F496" s="41">
        <v>69</v>
      </c>
      <c r="G496" s="39">
        <v>2</v>
      </c>
      <c r="H496" s="40" t="s">
        <v>202</v>
      </c>
      <c r="I496" s="39">
        <v>3341136760</v>
      </c>
    </row>
    <row r="497" spans="1:9" ht="15" hidden="1">
      <c r="A497" s="39">
        <v>8998</v>
      </c>
      <c r="B497" s="40" t="s">
        <v>1145</v>
      </c>
      <c r="C497" s="40" t="s">
        <v>1146</v>
      </c>
      <c r="D497" s="40" t="s">
        <v>210</v>
      </c>
      <c r="E497" s="39">
        <v>116704</v>
      </c>
      <c r="F497" s="41">
        <v>115</v>
      </c>
      <c r="G497" s="39">
        <v>3</v>
      </c>
      <c r="H497" s="40" t="s">
        <v>202</v>
      </c>
      <c r="I497" s="39">
        <v>3337411105</v>
      </c>
    </row>
    <row r="498" spans="1:9" ht="60" hidden="1">
      <c r="A498" s="39">
        <v>9001</v>
      </c>
      <c r="B498" s="40" t="s">
        <v>1147</v>
      </c>
      <c r="C498" s="40" t="s">
        <v>1146</v>
      </c>
      <c r="D498" s="40" t="s">
        <v>223</v>
      </c>
      <c r="E498" s="39">
        <v>100834</v>
      </c>
      <c r="F498" s="41">
        <v>230</v>
      </c>
      <c r="G498" s="39">
        <v>4</v>
      </c>
      <c r="H498" s="40" t="s">
        <v>202</v>
      </c>
      <c r="I498" s="39">
        <v>3337411112</v>
      </c>
    </row>
    <row r="499" spans="1:9" ht="15" hidden="1">
      <c r="A499" s="39">
        <v>9010</v>
      </c>
      <c r="B499" s="40" t="s">
        <v>1148</v>
      </c>
      <c r="C499" s="40" t="s">
        <v>1149</v>
      </c>
      <c r="D499" s="40" t="s">
        <v>210</v>
      </c>
      <c r="E499" s="39">
        <v>116704</v>
      </c>
      <c r="F499" s="41">
        <v>69</v>
      </c>
      <c r="G499" s="39">
        <v>2</v>
      </c>
      <c r="H499" s="40" t="s">
        <v>202</v>
      </c>
      <c r="I499" s="39">
        <v>3352749835</v>
      </c>
    </row>
    <row r="500" spans="1:9" ht="60" hidden="1">
      <c r="A500" s="39">
        <v>9015</v>
      </c>
      <c r="B500" s="40" t="s">
        <v>1150</v>
      </c>
      <c r="C500" s="40" t="s">
        <v>1151</v>
      </c>
      <c r="D500" s="40" t="s">
        <v>223</v>
      </c>
      <c r="E500" s="39">
        <v>100834</v>
      </c>
      <c r="F500" s="41">
        <v>46</v>
      </c>
      <c r="G500" s="39">
        <v>2</v>
      </c>
      <c r="H500" s="40" t="s">
        <v>211</v>
      </c>
      <c r="I500" s="39">
        <v>3349560032</v>
      </c>
    </row>
    <row r="501" spans="1:9" ht="15" hidden="1">
      <c r="A501" s="39">
        <v>9052</v>
      </c>
      <c r="B501" s="40" t="s">
        <v>1152</v>
      </c>
      <c r="C501" s="40" t="s">
        <v>1153</v>
      </c>
      <c r="D501" s="40" t="s">
        <v>210</v>
      </c>
      <c r="E501" s="39">
        <v>116704</v>
      </c>
      <c r="F501" s="41">
        <v>46</v>
      </c>
      <c r="G501" s="39">
        <v>2</v>
      </c>
      <c r="H501" s="40" t="s">
        <v>202</v>
      </c>
      <c r="I501" s="39">
        <v>3342618088</v>
      </c>
    </row>
    <row r="502" spans="1:9" ht="45" hidden="1">
      <c r="A502" s="39">
        <v>9068</v>
      </c>
      <c r="B502" s="40" t="s">
        <v>1154</v>
      </c>
      <c r="C502" s="40" t="s">
        <v>1155</v>
      </c>
      <c r="D502" s="40" t="s">
        <v>210</v>
      </c>
      <c r="E502" s="39">
        <v>116704</v>
      </c>
      <c r="F502" s="41">
        <v>46</v>
      </c>
      <c r="G502" s="39">
        <v>2</v>
      </c>
      <c r="H502" s="40" t="s">
        <v>211</v>
      </c>
      <c r="I502" s="39">
        <v>3349560343</v>
      </c>
    </row>
    <row r="503" spans="1:9" ht="60" hidden="1">
      <c r="A503" s="39">
        <v>9071</v>
      </c>
      <c r="B503" s="40" t="s">
        <v>1156</v>
      </c>
      <c r="C503" s="40" t="s">
        <v>1157</v>
      </c>
      <c r="D503" s="40" t="s">
        <v>223</v>
      </c>
      <c r="E503" s="39">
        <v>100834</v>
      </c>
      <c r="F503" s="41">
        <v>115</v>
      </c>
      <c r="G503" s="39">
        <v>5</v>
      </c>
      <c r="H503" s="40" t="s">
        <v>202</v>
      </c>
      <c r="I503" s="39">
        <v>3337428174</v>
      </c>
    </row>
    <row r="504" spans="1:9" ht="45" hidden="1">
      <c r="A504" s="39">
        <v>9080</v>
      </c>
      <c r="B504" s="40" t="s">
        <v>1158</v>
      </c>
      <c r="C504" s="40" t="s">
        <v>1159</v>
      </c>
      <c r="D504" s="40" t="s">
        <v>234</v>
      </c>
      <c r="E504" s="39">
        <v>101222</v>
      </c>
      <c r="F504" s="41">
        <v>69</v>
      </c>
      <c r="G504" s="39">
        <v>2</v>
      </c>
      <c r="H504" s="40" t="s">
        <v>247</v>
      </c>
      <c r="I504" s="39">
        <v>3342618256</v>
      </c>
    </row>
    <row r="505" spans="1:9" ht="15" hidden="1">
      <c r="A505" s="39">
        <v>9084</v>
      </c>
      <c r="B505" s="40" t="s">
        <v>1160</v>
      </c>
      <c r="C505" s="40" t="s">
        <v>1161</v>
      </c>
      <c r="D505" s="40" t="s">
        <v>210</v>
      </c>
      <c r="E505" s="39">
        <v>116704</v>
      </c>
      <c r="F505" s="41">
        <v>46</v>
      </c>
      <c r="G505" s="39">
        <v>3</v>
      </c>
      <c r="H505" s="40" t="s">
        <v>226</v>
      </c>
      <c r="I505" s="39">
        <v>3349559585</v>
      </c>
    </row>
    <row r="506" spans="1:9" ht="30" hidden="1">
      <c r="A506" s="39">
        <v>9106</v>
      </c>
      <c r="B506" s="40" t="s">
        <v>1162</v>
      </c>
      <c r="C506" s="40" t="s">
        <v>1163</v>
      </c>
      <c r="D506" s="40" t="s">
        <v>234</v>
      </c>
      <c r="E506" s="39">
        <v>101222</v>
      </c>
      <c r="F506" s="41">
        <v>69</v>
      </c>
      <c r="G506" s="39">
        <v>2</v>
      </c>
      <c r="H506" s="40" t="s">
        <v>202</v>
      </c>
      <c r="I506" s="39">
        <v>3352749822</v>
      </c>
    </row>
    <row r="507" spans="1:9" ht="60" hidden="1">
      <c r="A507" s="39">
        <v>9133</v>
      </c>
      <c r="B507" s="40" t="s">
        <v>1164</v>
      </c>
      <c r="C507" s="40" t="s">
        <v>1165</v>
      </c>
      <c r="D507" s="40" t="s">
        <v>223</v>
      </c>
      <c r="E507" s="39">
        <v>100834</v>
      </c>
      <c r="F507" s="41">
        <v>161</v>
      </c>
      <c r="G507" s="39">
        <v>3</v>
      </c>
      <c r="H507" s="40" t="s">
        <v>202</v>
      </c>
      <c r="I507" s="39">
        <v>3337411174</v>
      </c>
    </row>
    <row r="508" spans="1:9" ht="15" hidden="1">
      <c r="A508" s="39">
        <v>9146</v>
      </c>
      <c r="B508" s="40" t="s">
        <v>1166</v>
      </c>
      <c r="C508" s="40" t="s">
        <v>1167</v>
      </c>
      <c r="D508" s="40" t="s">
        <v>210</v>
      </c>
      <c r="E508" s="39">
        <v>116704</v>
      </c>
      <c r="F508" s="41">
        <v>69</v>
      </c>
      <c r="G508" s="39">
        <v>1</v>
      </c>
      <c r="H508" s="40" t="s">
        <v>202</v>
      </c>
      <c r="I508" s="39">
        <v>3337411183</v>
      </c>
    </row>
    <row r="509" spans="1:9" ht="15">
      <c r="A509" s="39">
        <v>9149</v>
      </c>
      <c r="B509" s="40" t="s">
        <v>1168</v>
      </c>
      <c r="C509" s="40" t="s">
        <v>1169</v>
      </c>
      <c r="D509" s="40" t="s">
        <v>201</v>
      </c>
      <c r="E509" s="39">
        <v>100219</v>
      </c>
      <c r="F509" s="41">
        <v>115</v>
      </c>
      <c r="G509" s="39">
        <v>3</v>
      </c>
      <c r="H509" s="40" t="s">
        <v>202</v>
      </c>
      <c r="I509" s="39">
        <v>3337411184</v>
      </c>
    </row>
    <row r="510" spans="1:9" ht="30" hidden="1">
      <c r="A510" s="39">
        <v>9153</v>
      </c>
      <c r="B510" s="40" t="s">
        <v>1170</v>
      </c>
      <c r="C510" s="40" t="s">
        <v>1171</v>
      </c>
      <c r="D510" s="40" t="s">
        <v>314</v>
      </c>
      <c r="E510" s="39">
        <v>103565</v>
      </c>
      <c r="F510" s="41">
        <v>115</v>
      </c>
      <c r="G510" s="39">
        <v>2</v>
      </c>
      <c r="H510" s="40" t="s">
        <v>218</v>
      </c>
      <c r="I510" s="39">
        <v>3353098109</v>
      </c>
    </row>
    <row r="511" spans="1:9" ht="60" hidden="1">
      <c r="A511" s="39">
        <v>9188</v>
      </c>
      <c r="B511" s="40" t="s">
        <v>1172</v>
      </c>
      <c r="C511" s="40" t="s">
        <v>1173</v>
      </c>
      <c r="D511" s="40" t="s">
        <v>223</v>
      </c>
      <c r="E511" s="39">
        <v>100834</v>
      </c>
      <c r="F511" s="41">
        <v>115</v>
      </c>
      <c r="G511" s="39">
        <v>2</v>
      </c>
      <c r="H511" s="40" t="s">
        <v>218</v>
      </c>
      <c r="I511" s="39">
        <v>3337411208</v>
      </c>
    </row>
    <row r="512" spans="1:9" ht="30" hidden="1">
      <c r="A512" s="39">
        <v>9199</v>
      </c>
      <c r="B512" s="40" t="s">
        <v>1174</v>
      </c>
      <c r="C512" s="40" t="s">
        <v>1175</v>
      </c>
      <c r="D512" s="40" t="s">
        <v>234</v>
      </c>
      <c r="E512" s="39">
        <v>101222</v>
      </c>
      <c r="F512" s="41">
        <v>138</v>
      </c>
      <c r="G512" s="39">
        <v>3</v>
      </c>
      <c r="H512" s="40" t="s">
        <v>218</v>
      </c>
      <c r="I512" s="39">
        <v>3337411215</v>
      </c>
    </row>
    <row r="513" spans="1:9" ht="45" hidden="1">
      <c r="A513" s="39">
        <v>9201</v>
      </c>
      <c r="B513" s="40" t="s">
        <v>1176</v>
      </c>
      <c r="C513" s="40" t="s">
        <v>1177</v>
      </c>
      <c r="D513" s="40" t="s">
        <v>210</v>
      </c>
      <c r="E513" s="39">
        <v>116704</v>
      </c>
      <c r="F513" s="41">
        <v>46</v>
      </c>
      <c r="G513" s="39">
        <v>1</v>
      </c>
      <c r="H513" s="40" t="s">
        <v>211</v>
      </c>
      <c r="I513" s="39">
        <v>3340406646</v>
      </c>
    </row>
    <row r="514" spans="1:9" ht="30" hidden="1">
      <c r="A514" s="39">
        <v>9205</v>
      </c>
      <c r="B514" s="40" t="s">
        <v>1178</v>
      </c>
      <c r="C514" s="40" t="s">
        <v>1179</v>
      </c>
      <c r="D514" s="40" t="s">
        <v>234</v>
      </c>
      <c r="E514" s="39">
        <v>101222</v>
      </c>
      <c r="F514" s="41">
        <v>69</v>
      </c>
      <c r="G514" s="39">
        <v>2</v>
      </c>
      <c r="H514" s="40" t="s">
        <v>202</v>
      </c>
      <c r="I514" s="39">
        <v>3342618392</v>
      </c>
    </row>
    <row r="515" spans="1:9" ht="15" hidden="1">
      <c r="A515" s="39">
        <v>9217</v>
      </c>
      <c r="B515" s="40" t="s">
        <v>1180</v>
      </c>
      <c r="C515" s="40" t="s">
        <v>1181</v>
      </c>
      <c r="D515" s="40" t="s">
        <v>210</v>
      </c>
      <c r="E515" s="39">
        <v>116704</v>
      </c>
      <c r="F515" s="41">
        <v>138</v>
      </c>
      <c r="G515" s="39">
        <v>2</v>
      </c>
      <c r="H515" s="40" t="s">
        <v>226</v>
      </c>
      <c r="I515" s="39">
        <v>3349559584</v>
      </c>
    </row>
    <row r="516" spans="1:9" ht="45" hidden="1">
      <c r="A516" s="39">
        <v>9266</v>
      </c>
      <c r="B516" s="40" t="s">
        <v>1182</v>
      </c>
      <c r="C516" s="40" t="s">
        <v>1183</v>
      </c>
      <c r="D516" s="40" t="s">
        <v>442</v>
      </c>
      <c r="E516" s="39">
        <v>100994</v>
      </c>
      <c r="F516" s="41">
        <v>115</v>
      </c>
      <c r="G516" s="39">
        <v>2</v>
      </c>
      <c r="H516" s="40" t="s">
        <v>226</v>
      </c>
      <c r="I516" s="39">
        <v>3337411256</v>
      </c>
    </row>
    <row r="517" spans="1:9" ht="30" hidden="1">
      <c r="A517" s="39">
        <v>9311</v>
      </c>
      <c r="B517" s="40" t="s">
        <v>1184</v>
      </c>
      <c r="C517" s="40" t="s">
        <v>1185</v>
      </c>
      <c r="D517" s="40" t="s">
        <v>234</v>
      </c>
      <c r="E517" s="39">
        <v>101222</v>
      </c>
      <c r="F517" s="41">
        <v>69</v>
      </c>
      <c r="G517" s="39">
        <v>2</v>
      </c>
      <c r="H517" s="40" t="s">
        <v>202</v>
      </c>
      <c r="I517" s="39">
        <v>3342618385</v>
      </c>
    </row>
    <row r="518" spans="1:9" ht="30" hidden="1">
      <c r="A518" s="39">
        <v>9339</v>
      </c>
      <c r="B518" s="40" t="s">
        <v>1186</v>
      </c>
      <c r="C518" s="40" t="s">
        <v>1187</v>
      </c>
      <c r="D518" s="40" t="s">
        <v>580</v>
      </c>
      <c r="E518" s="39">
        <v>100713</v>
      </c>
      <c r="F518" s="41">
        <v>230</v>
      </c>
      <c r="G518" s="39">
        <v>16</v>
      </c>
      <c r="H518" s="40" t="s">
        <v>226</v>
      </c>
      <c r="I518" s="39">
        <v>3337411301</v>
      </c>
    </row>
    <row r="519" spans="1:9" ht="60" hidden="1">
      <c r="A519" s="39">
        <v>9343</v>
      </c>
      <c r="B519" s="40" t="s">
        <v>1188</v>
      </c>
      <c r="C519" s="40" t="s">
        <v>1189</v>
      </c>
      <c r="D519" s="40" t="s">
        <v>223</v>
      </c>
      <c r="E519" s="39">
        <v>100834</v>
      </c>
      <c r="F519" s="41">
        <v>500</v>
      </c>
      <c r="G519" s="39">
        <v>4</v>
      </c>
      <c r="H519" s="40" t="s">
        <v>218</v>
      </c>
      <c r="I519" s="39">
        <v>3337416727</v>
      </c>
    </row>
    <row r="520" spans="1:9" ht="60" hidden="1">
      <c r="A520" s="39">
        <v>9344</v>
      </c>
      <c r="B520" s="40" t="s">
        <v>1190</v>
      </c>
      <c r="C520" s="40" t="s">
        <v>1189</v>
      </c>
      <c r="D520" s="40" t="s">
        <v>223</v>
      </c>
      <c r="E520" s="39">
        <v>100834</v>
      </c>
      <c r="F520" s="41">
        <v>500</v>
      </c>
      <c r="G520" s="39">
        <v>2</v>
      </c>
      <c r="H520" s="40" t="s">
        <v>247</v>
      </c>
      <c r="I520" s="39">
        <v>3337411305</v>
      </c>
    </row>
    <row r="521" spans="1:9" ht="60" hidden="1">
      <c r="A521" s="39">
        <v>9345</v>
      </c>
      <c r="B521" s="40" t="s">
        <v>1191</v>
      </c>
      <c r="C521" s="40" t="s">
        <v>1189</v>
      </c>
      <c r="D521" s="40" t="s">
        <v>223</v>
      </c>
      <c r="E521" s="39">
        <v>100834</v>
      </c>
      <c r="F521" s="41">
        <v>500</v>
      </c>
      <c r="G521" s="39">
        <v>4</v>
      </c>
      <c r="H521" s="40" t="s">
        <v>226</v>
      </c>
      <c r="I521" s="39">
        <v>3337411304</v>
      </c>
    </row>
    <row r="522" spans="1:9" ht="30" hidden="1">
      <c r="A522" s="39">
        <v>9365</v>
      </c>
      <c r="B522" s="40" t="s">
        <v>1192</v>
      </c>
      <c r="C522" s="40" t="s">
        <v>1193</v>
      </c>
      <c r="D522" s="40" t="s">
        <v>348</v>
      </c>
      <c r="E522" s="39">
        <v>126080</v>
      </c>
      <c r="F522" s="41">
        <v>115</v>
      </c>
      <c r="G522" s="39">
        <v>2</v>
      </c>
      <c r="H522" s="40" t="s">
        <v>202</v>
      </c>
      <c r="I522" s="39">
        <v>3337421125</v>
      </c>
    </row>
    <row r="523" spans="1:9" ht="30" hidden="1">
      <c r="A523" s="39">
        <v>9439</v>
      </c>
      <c r="B523" s="40" t="s">
        <v>1194</v>
      </c>
      <c r="C523" s="40" t="s">
        <v>1195</v>
      </c>
      <c r="D523" s="40" t="s">
        <v>234</v>
      </c>
      <c r="E523" s="39">
        <v>101222</v>
      </c>
      <c r="F523" s="41">
        <v>230</v>
      </c>
      <c r="G523" s="39">
        <v>5</v>
      </c>
      <c r="H523" s="40" t="s">
        <v>226</v>
      </c>
      <c r="I523" s="39">
        <v>3337411355</v>
      </c>
    </row>
    <row r="524" spans="1:9" ht="60" hidden="1">
      <c r="A524" s="39">
        <v>9456</v>
      </c>
      <c r="B524" s="40" t="s">
        <v>1196</v>
      </c>
      <c r="C524" s="40" t="s">
        <v>1197</v>
      </c>
      <c r="D524" s="40" t="s">
        <v>223</v>
      </c>
      <c r="E524" s="39">
        <v>100834</v>
      </c>
      <c r="F524" s="41">
        <v>500</v>
      </c>
      <c r="G524" s="39">
        <v>4</v>
      </c>
      <c r="H524" s="40" t="s">
        <v>202</v>
      </c>
      <c r="I524" s="39">
        <v>3337411365</v>
      </c>
    </row>
    <row r="525" spans="1:9" ht="45" hidden="1">
      <c r="A525" s="39">
        <v>9469</v>
      </c>
      <c r="B525" s="40" t="s">
        <v>1198</v>
      </c>
      <c r="C525" s="40" t="s">
        <v>1199</v>
      </c>
      <c r="D525" s="40" t="s">
        <v>210</v>
      </c>
      <c r="E525" s="39">
        <v>116704</v>
      </c>
      <c r="F525" s="41">
        <v>69</v>
      </c>
      <c r="G525" s="39">
        <v>2</v>
      </c>
      <c r="H525" s="40" t="s">
        <v>247</v>
      </c>
      <c r="I525" s="39">
        <v>3342618340</v>
      </c>
    </row>
    <row r="526" spans="1:9" ht="15" hidden="1">
      <c r="A526" s="39">
        <v>9492</v>
      </c>
      <c r="B526" s="40" t="s">
        <v>1200</v>
      </c>
      <c r="C526" s="40" t="s">
        <v>1201</v>
      </c>
      <c r="D526" s="40" t="s">
        <v>210</v>
      </c>
      <c r="E526" s="39">
        <v>116704</v>
      </c>
      <c r="F526" s="41">
        <v>34.5</v>
      </c>
      <c r="G526" s="39">
        <v>1</v>
      </c>
      <c r="H526" s="40" t="s">
        <v>202</v>
      </c>
      <c r="I526" s="39">
        <v>3342618024</v>
      </c>
    </row>
    <row r="527" spans="1:9" ht="45" hidden="1">
      <c r="A527" s="39">
        <v>9516</v>
      </c>
      <c r="B527" s="40" t="s">
        <v>1202</v>
      </c>
      <c r="C527" s="40" t="s">
        <v>1203</v>
      </c>
      <c r="D527" s="40" t="s">
        <v>210</v>
      </c>
      <c r="E527" s="39">
        <v>116704</v>
      </c>
      <c r="F527" s="41">
        <v>46</v>
      </c>
      <c r="G527" s="39">
        <v>2</v>
      </c>
      <c r="H527" s="40" t="s">
        <v>211</v>
      </c>
      <c r="I527" s="39">
        <v>3349560216</v>
      </c>
    </row>
    <row r="528" spans="1:9" ht="30">
      <c r="A528" s="39">
        <v>9545</v>
      </c>
      <c r="B528" s="40" t="s">
        <v>1204</v>
      </c>
      <c r="C528" s="40" t="s">
        <v>1205</v>
      </c>
      <c r="D528" s="40" t="s">
        <v>201</v>
      </c>
      <c r="E528" s="39">
        <v>100219</v>
      </c>
      <c r="F528" s="41">
        <v>115</v>
      </c>
      <c r="G528" s="39">
        <v>4</v>
      </c>
      <c r="H528" s="40" t="s">
        <v>218</v>
      </c>
      <c r="I528" s="39">
        <v>3337411420</v>
      </c>
    </row>
    <row r="529" spans="1:9" ht="15">
      <c r="A529" s="39">
        <v>9557</v>
      </c>
      <c r="B529" s="40" t="s">
        <v>1206</v>
      </c>
      <c r="C529" s="40" t="s">
        <v>1207</v>
      </c>
      <c r="D529" s="40" t="s">
        <v>201</v>
      </c>
      <c r="E529" s="39">
        <v>100219</v>
      </c>
      <c r="F529" s="41">
        <v>115</v>
      </c>
      <c r="G529" s="39">
        <v>2</v>
      </c>
      <c r="H529" s="40" t="s">
        <v>202</v>
      </c>
      <c r="I529" s="39">
        <v>3342618357</v>
      </c>
    </row>
    <row r="530" spans="1:9" ht="45" hidden="1">
      <c r="A530" s="39">
        <v>9562</v>
      </c>
      <c r="B530" s="40" t="s">
        <v>1208</v>
      </c>
      <c r="C530" s="40" t="s">
        <v>1209</v>
      </c>
      <c r="D530" s="40" t="s">
        <v>234</v>
      </c>
      <c r="E530" s="39">
        <v>101222</v>
      </c>
      <c r="F530" s="41">
        <v>46</v>
      </c>
      <c r="G530" s="39">
        <v>1</v>
      </c>
      <c r="H530" s="40" t="s">
        <v>247</v>
      </c>
      <c r="I530" s="39">
        <v>3342618348</v>
      </c>
    </row>
    <row r="531" spans="1:9" ht="60" hidden="1">
      <c r="A531" s="39">
        <v>9567</v>
      </c>
      <c r="B531" s="40" t="s">
        <v>1210</v>
      </c>
      <c r="C531" s="40" t="s">
        <v>1211</v>
      </c>
      <c r="D531" s="40" t="s">
        <v>223</v>
      </c>
      <c r="E531" s="39">
        <v>100834</v>
      </c>
      <c r="F531" s="41">
        <v>115</v>
      </c>
      <c r="G531" s="39">
        <v>2</v>
      </c>
      <c r="H531" s="40" t="s">
        <v>218</v>
      </c>
      <c r="I531" s="39">
        <v>3337411434</v>
      </c>
    </row>
    <row r="532" spans="1:9" ht="60" hidden="1">
      <c r="A532" s="39">
        <v>9579</v>
      </c>
      <c r="B532" s="40" t="s">
        <v>1212</v>
      </c>
      <c r="C532" s="40" t="s">
        <v>1213</v>
      </c>
      <c r="D532" s="40" t="s">
        <v>223</v>
      </c>
      <c r="E532" s="39">
        <v>100834</v>
      </c>
      <c r="F532" s="41">
        <v>138</v>
      </c>
      <c r="G532" s="39">
        <v>3</v>
      </c>
      <c r="H532" s="40" t="s">
        <v>202</v>
      </c>
      <c r="I532" s="39">
        <v>3337411442</v>
      </c>
    </row>
    <row r="533" spans="1:9" ht="45" hidden="1">
      <c r="A533" s="39">
        <v>9581</v>
      </c>
      <c r="B533" s="40" t="s">
        <v>1214</v>
      </c>
      <c r="C533" s="40" t="s">
        <v>1215</v>
      </c>
      <c r="D533" s="40" t="s">
        <v>210</v>
      </c>
      <c r="E533" s="39">
        <v>116704</v>
      </c>
      <c r="F533" s="41">
        <v>46</v>
      </c>
      <c r="G533" s="39">
        <v>3</v>
      </c>
      <c r="H533" s="40" t="s">
        <v>211</v>
      </c>
      <c r="I533" s="39">
        <v>3349559985</v>
      </c>
    </row>
    <row r="534" spans="1:9" ht="45" hidden="1">
      <c r="A534" s="39">
        <v>9607</v>
      </c>
      <c r="B534" s="40" t="s">
        <v>1216</v>
      </c>
      <c r="C534" s="40" t="s">
        <v>1217</v>
      </c>
      <c r="D534" s="40" t="s">
        <v>274</v>
      </c>
      <c r="E534" s="39">
        <v>102912</v>
      </c>
      <c r="F534" s="41">
        <v>115</v>
      </c>
      <c r="G534" s="39">
        <v>3</v>
      </c>
      <c r="H534" s="40" t="s">
        <v>202</v>
      </c>
      <c r="I534" s="39">
        <v>3353097631</v>
      </c>
    </row>
    <row r="535" spans="1:9" ht="15" hidden="1">
      <c r="A535" s="39">
        <v>9615</v>
      </c>
      <c r="B535" s="40" t="s">
        <v>1218</v>
      </c>
      <c r="C535" s="40" t="s">
        <v>1219</v>
      </c>
      <c r="D535" s="40" t="s">
        <v>210</v>
      </c>
      <c r="E535" s="39">
        <v>116704</v>
      </c>
      <c r="F535" s="41">
        <v>46</v>
      </c>
      <c r="G535" s="39">
        <v>2</v>
      </c>
      <c r="H535" s="40" t="s">
        <v>226</v>
      </c>
      <c r="I535" s="39">
        <v>3349559504</v>
      </c>
    </row>
    <row r="536" spans="1:9" ht="60" hidden="1">
      <c r="A536" s="39">
        <v>9626</v>
      </c>
      <c r="B536" s="40" t="s">
        <v>1220</v>
      </c>
      <c r="C536" s="40" t="s">
        <v>1221</v>
      </c>
      <c r="D536" s="40" t="s">
        <v>223</v>
      </c>
      <c r="E536" s="39">
        <v>100834</v>
      </c>
      <c r="F536" s="41">
        <v>230</v>
      </c>
      <c r="G536" s="39">
        <v>6</v>
      </c>
      <c r="H536" s="40" t="s">
        <v>202</v>
      </c>
      <c r="I536" s="39">
        <v>3337411468</v>
      </c>
    </row>
    <row r="537" spans="1:9" ht="45" hidden="1">
      <c r="A537" s="39">
        <v>9639</v>
      </c>
      <c r="B537" s="40" t="s">
        <v>1222</v>
      </c>
      <c r="C537" s="40" t="s">
        <v>1223</v>
      </c>
      <c r="D537" s="40" t="s">
        <v>210</v>
      </c>
      <c r="E537" s="39">
        <v>116704</v>
      </c>
      <c r="F537" s="41">
        <v>46</v>
      </c>
      <c r="G537" s="39">
        <v>3</v>
      </c>
      <c r="H537" s="40" t="s">
        <v>211</v>
      </c>
      <c r="I537" s="39">
        <v>3349560147</v>
      </c>
    </row>
    <row r="538" spans="1:9" ht="15" hidden="1">
      <c r="A538" s="39">
        <v>9653</v>
      </c>
      <c r="B538" s="40" t="s">
        <v>1224</v>
      </c>
      <c r="C538" s="40" t="s">
        <v>1225</v>
      </c>
      <c r="D538" s="40" t="s">
        <v>210</v>
      </c>
      <c r="E538" s="39">
        <v>116704</v>
      </c>
      <c r="F538" s="41">
        <v>69</v>
      </c>
      <c r="G538" s="39">
        <v>1</v>
      </c>
      <c r="H538" s="40" t="s">
        <v>202</v>
      </c>
      <c r="I538" s="39">
        <v>3337428264</v>
      </c>
    </row>
    <row r="539" spans="1:9" ht="45" hidden="1">
      <c r="A539" s="39">
        <v>9658</v>
      </c>
      <c r="B539" s="40" t="s">
        <v>1226</v>
      </c>
      <c r="C539" s="40" t="s">
        <v>1227</v>
      </c>
      <c r="D539" s="40" t="s">
        <v>326</v>
      </c>
      <c r="E539" s="39">
        <v>100716</v>
      </c>
      <c r="F539" s="41">
        <v>115</v>
      </c>
      <c r="G539" s="39">
        <v>4</v>
      </c>
      <c r="H539" s="40" t="s">
        <v>218</v>
      </c>
      <c r="I539" s="39">
        <v>3337411493</v>
      </c>
    </row>
    <row r="540" spans="1:9" ht="15" hidden="1">
      <c r="A540" s="39">
        <v>9717</v>
      </c>
      <c r="B540" s="40" t="s">
        <v>1228</v>
      </c>
      <c r="C540" s="40" t="s">
        <v>1229</v>
      </c>
      <c r="D540" s="40" t="s">
        <v>210</v>
      </c>
      <c r="E540" s="39">
        <v>116704</v>
      </c>
      <c r="F540" s="41">
        <v>69</v>
      </c>
      <c r="G540" s="39">
        <v>2</v>
      </c>
      <c r="H540" s="40" t="s">
        <v>202</v>
      </c>
      <c r="I540" s="39">
        <v>3342618128</v>
      </c>
    </row>
    <row r="541" spans="1:9" ht="30" hidden="1">
      <c r="A541" s="39">
        <v>9728</v>
      </c>
      <c r="B541" s="40" t="s">
        <v>1230</v>
      </c>
      <c r="C541" s="40" t="s">
        <v>1231</v>
      </c>
      <c r="D541" s="40" t="s">
        <v>580</v>
      </c>
      <c r="E541" s="39">
        <v>100713</v>
      </c>
      <c r="F541" s="41">
        <v>230</v>
      </c>
      <c r="G541" s="39">
        <v>6</v>
      </c>
      <c r="H541" s="40" t="s">
        <v>226</v>
      </c>
      <c r="I541" s="39">
        <v>3337411547</v>
      </c>
    </row>
    <row r="542" spans="1:9" ht="15" hidden="1">
      <c r="A542" s="39">
        <v>9744</v>
      </c>
      <c r="B542" s="40" t="s">
        <v>1232</v>
      </c>
      <c r="C542" s="40" t="s">
        <v>1233</v>
      </c>
      <c r="D542" s="40" t="s">
        <v>210</v>
      </c>
      <c r="E542" s="39">
        <v>116704</v>
      </c>
      <c r="F542" s="41">
        <v>115</v>
      </c>
      <c r="G542" s="39">
        <v>2</v>
      </c>
      <c r="H542" s="40" t="s">
        <v>202</v>
      </c>
      <c r="I542" s="39">
        <v>3337428296</v>
      </c>
    </row>
    <row r="543" spans="1:9" ht="60" hidden="1">
      <c r="A543" s="39">
        <v>9769</v>
      </c>
      <c r="B543" s="40" t="s">
        <v>1234</v>
      </c>
      <c r="C543" s="40" t="s">
        <v>1235</v>
      </c>
      <c r="D543" s="40" t="s">
        <v>223</v>
      </c>
      <c r="E543" s="39">
        <v>100834</v>
      </c>
      <c r="F543" s="41">
        <v>500</v>
      </c>
      <c r="G543" s="39">
        <v>3</v>
      </c>
      <c r="H543" s="40" t="s">
        <v>202</v>
      </c>
      <c r="I543" s="39">
        <v>3337411565</v>
      </c>
    </row>
    <row r="544" spans="1:9" ht="45" hidden="1">
      <c r="A544" s="39">
        <v>9800</v>
      </c>
      <c r="B544" s="40" t="s">
        <v>1236</v>
      </c>
      <c r="C544" s="40" t="s">
        <v>1237</v>
      </c>
      <c r="D544" s="40" t="s">
        <v>210</v>
      </c>
      <c r="E544" s="39">
        <v>116704</v>
      </c>
      <c r="F544" s="41">
        <v>46</v>
      </c>
      <c r="G544" s="39">
        <v>1</v>
      </c>
      <c r="H544" s="40" t="s">
        <v>211</v>
      </c>
      <c r="I544" s="39">
        <v>3349560169</v>
      </c>
    </row>
    <row r="545" spans="1:9" ht="45" hidden="1">
      <c r="A545" s="39">
        <v>9804</v>
      </c>
      <c r="B545" s="40" t="s">
        <v>1238</v>
      </c>
      <c r="C545" s="40" t="s">
        <v>1237</v>
      </c>
      <c r="D545" s="40" t="s">
        <v>234</v>
      </c>
      <c r="E545" s="39">
        <v>101222</v>
      </c>
      <c r="F545" s="41">
        <v>230</v>
      </c>
      <c r="G545" s="39">
        <v>6</v>
      </c>
      <c r="H545" s="40" t="s">
        <v>247</v>
      </c>
      <c r="I545" s="39">
        <v>3342618276</v>
      </c>
    </row>
    <row r="546" spans="1:9" ht="45" hidden="1">
      <c r="A546" s="39">
        <v>9857</v>
      </c>
      <c r="B546" s="40" t="s">
        <v>1239</v>
      </c>
      <c r="C546" s="40" t="s">
        <v>1240</v>
      </c>
      <c r="D546" s="40" t="s">
        <v>274</v>
      </c>
      <c r="E546" s="39">
        <v>102912</v>
      </c>
      <c r="F546" s="41">
        <v>115</v>
      </c>
      <c r="G546" s="39">
        <v>2</v>
      </c>
      <c r="H546" s="40" t="s">
        <v>202</v>
      </c>
      <c r="I546" s="39">
        <v>3353097892</v>
      </c>
    </row>
    <row r="547" spans="1:9" ht="45" hidden="1">
      <c r="A547" s="39">
        <v>9900</v>
      </c>
      <c r="B547" s="40" t="s">
        <v>1241</v>
      </c>
      <c r="C547" s="40" t="s">
        <v>1242</v>
      </c>
      <c r="D547" s="40" t="s">
        <v>210</v>
      </c>
      <c r="E547" s="39">
        <v>116704</v>
      </c>
      <c r="F547" s="41">
        <v>69</v>
      </c>
      <c r="G547" s="39">
        <v>1</v>
      </c>
      <c r="H547" s="40" t="s">
        <v>247</v>
      </c>
      <c r="I547" s="39">
        <v>3342618159</v>
      </c>
    </row>
    <row r="548" spans="1:9" ht="45" hidden="1">
      <c r="A548" s="39">
        <v>9904</v>
      </c>
      <c r="B548" s="40" t="s">
        <v>1243</v>
      </c>
      <c r="C548" s="40" t="s">
        <v>1244</v>
      </c>
      <c r="D548" s="40" t="s">
        <v>210</v>
      </c>
      <c r="E548" s="39">
        <v>116704</v>
      </c>
      <c r="F548" s="41">
        <v>46</v>
      </c>
      <c r="G548" s="39">
        <v>1</v>
      </c>
      <c r="H548" s="40" t="s">
        <v>247</v>
      </c>
      <c r="I548" s="39">
        <v>3342618122</v>
      </c>
    </row>
    <row r="549" spans="1:9" ht="45" hidden="1">
      <c r="A549" s="39">
        <v>9907</v>
      </c>
      <c r="B549" s="40" t="s">
        <v>1245</v>
      </c>
      <c r="C549" s="40" t="s">
        <v>1246</v>
      </c>
      <c r="D549" s="40" t="s">
        <v>210</v>
      </c>
      <c r="E549" s="39">
        <v>116704</v>
      </c>
      <c r="F549" s="41">
        <v>46</v>
      </c>
      <c r="G549" s="39">
        <v>1</v>
      </c>
      <c r="H549" s="40" t="s">
        <v>247</v>
      </c>
      <c r="I549" s="39">
        <v>3342618105</v>
      </c>
    </row>
    <row r="550" spans="1:9" ht="15" hidden="1">
      <c r="A550" s="39">
        <v>9911</v>
      </c>
      <c r="B550" s="40" t="s">
        <v>1247</v>
      </c>
      <c r="C550" s="40" t="s">
        <v>1248</v>
      </c>
      <c r="D550" s="40" t="s">
        <v>210</v>
      </c>
      <c r="E550" s="39">
        <v>116704</v>
      </c>
      <c r="F550" s="41">
        <v>46</v>
      </c>
      <c r="G550" s="39">
        <v>1</v>
      </c>
      <c r="H550" s="40" t="s">
        <v>226</v>
      </c>
      <c r="I550" s="39">
        <v>3349559650</v>
      </c>
    </row>
    <row r="551" spans="1:9" ht="15" hidden="1">
      <c r="A551" s="39">
        <v>9912</v>
      </c>
      <c r="B551" s="40" t="s">
        <v>1249</v>
      </c>
      <c r="C551" s="40" t="s">
        <v>1248</v>
      </c>
      <c r="D551" s="40" t="s">
        <v>210</v>
      </c>
      <c r="E551" s="39">
        <v>116704</v>
      </c>
      <c r="F551" s="41">
        <v>46</v>
      </c>
      <c r="G551" s="39">
        <v>2</v>
      </c>
      <c r="H551" s="40" t="s">
        <v>226</v>
      </c>
      <c r="I551" s="39">
        <v>3349559647</v>
      </c>
    </row>
    <row r="552" spans="1:9" ht="45" hidden="1">
      <c r="A552" s="39">
        <v>9938</v>
      </c>
      <c r="B552" s="40" t="s">
        <v>1250</v>
      </c>
      <c r="C552" s="40" t="s">
        <v>1251</v>
      </c>
      <c r="D552" s="40" t="s">
        <v>210</v>
      </c>
      <c r="E552" s="39">
        <v>116704</v>
      </c>
      <c r="F552" s="41">
        <v>138</v>
      </c>
      <c r="G552" s="39">
        <v>10</v>
      </c>
      <c r="H552" s="40" t="s">
        <v>211</v>
      </c>
      <c r="I552" s="39">
        <v>3349560054</v>
      </c>
    </row>
    <row r="553" spans="1:9" ht="45" hidden="1">
      <c r="A553" s="39">
        <v>9969</v>
      </c>
      <c r="B553" s="40" t="s">
        <v>1252</v>
      </c>
      <c r="C553" s="40" t="s">
        <v>1253</v>
      </c>
      <c r="D553" s="40" t="s">
        <v>210</v>
      </c>
      <c r="E553" s="39">
        <v>116704</v>
      </c>
      <c r="F553" s="41">
        <v>46</v>
      </c>
      <c r="G553" s="39">
        <v>1</v>
      </c>
      <c r="H553" s="40" t="s">
        <v>211</v>
      </c>
      <c r="I553" s="39">
        <v>3349560020</v>
      </c>
    </row>
    <row r="554" spans="1:9" ht="45" hidden="1">
      <c r="A554" s="39">
        <v>10010</v>
      </c>
      <c r="B554" s="40" t="s">
        <v>1254</v>
      </c>
      <c r="C554" s="40" t="s">
        <v>1255</v>
      </c>
      <c r="D554" s="40" t="s">
        <v>326</v>
      </c>
      <c r="E554" s="39">
        <v>100716</v>
      </c>
      <c r="F554" s="41">
        <v>69</v>
      </c>
      <c r="G554" s="39">
        <v>2</v>
      </c>
      <c r="H554" s="40" t="s">
        <v>218</v>
      </c>
      <c r="I554" s="39">
        <v>3337411704</v>
      </c>
    </row>
    <row r="555" spans="1:9" ht="15" hidden="1">
      <c r="A555" s="39">
        <v>10016</v>
      </c>
      <c r="B555" s="40" t="s">
        <v>1256</v>
      </c>
      <c r="C555" s="40" t="s">
        <v>1255</v>
      </c>
      <c r="D555" s="40" t="s">
        <v>210</v>
      </c>
      <c r="E555" s="39">
        <v>116704</v>
      </c>
      <c r="F555" s="41">
        <v>69</v>
      </c>
      <c r="G555" s="39">
        <v>2</v>
      </c>
      <c r="H555" s="40" t="s">
        <v>202</v>
      </c>
      <c r="I555" s="39">
        <v>3337428008</v>
      </c>
    </row>
    <row r="556" spans="1:9" ht="15" hidden="1">
      <c r="A556" s="39">
        <v>10041</v>
      </c>
      <c r="B556" s="40" t="s">
        <v>1257</v>
      </c>
      <c r="C556" s="40" t="s">
        <v>1258</v>
      </c>
      <c r="D556" s="40" t="s">
        <v>210</v>
      </c>
      <c r="E556" s="39">
        <v>116704</v>
      </c>
      <c r="F556" s="41">
        <v>34.5</v>
      </c>
      <c r="G556" s="39">
        <v>3</v>
      </c>
      <c r="H556" s="40" t="s">
        <v>202</v>
      </c>
      <c r="I556" s="39">
        <v>3337411721</v>
      </c>
    </row>
    <row r="557" spans="1:9" ht="30" hidden="1">
      <c r="A557" s="39">
        <v>10074</v>
      </c>
      <c r="B557" s="40" t="s">
        <v>1259</v>
      </c>
      <c r="C557" s="40" t="s">
        <v>1260</v>
      </c>
      <c r="D557" s="40" t="s">
        <v>234</v>
      </c>
      <c r="E557" s="39">
        <v>101222</v>
      </c>
      <c r="F557" s="41">
        <v>138</v>
      </c>
      <c r="G557" s="39">
        <v>2</v>
      </c>
      <c r="H557" s="40" t="s">
        <v>202</v>
      </c>
      <c r="I557" s="39">
        <v>3342618250</v>
      </c>
    </row>
    <row r="558" spans="1:9" ht="30" hidden="1">
      <c r="A558" s="39">
        <v>10083</v>
      </c>
      <c r="B558" s="40" t="s">
        <v>1261</v>
      </c>
      <c r="C558" s="40" t="s">
        <v>1262</v>
      </c>
      <c r="D558" s="40" t="s">
        <v>210</v>
      </c>
      <c r="E558" s="39">
        <v>116704</v>
      </c>
      <c r="F558" s="41">
        <v>69</v>
      </c>
      <c r="G558" s="39">
        <v>2</v>
      </c>
      <c r="H558" s="40" t="s">
        <v>218</v>
      </c>
      <c r="I558" s="39">
        <v>3342617946</v>
      </c>
    </row>
    <row r="559" spans="1:9" ht="60" hidden="1">
      <c r="A559" s="39">
        <v>10157</v>
      </c>
      <c r="B559" s="40" t="s">
        <v>1263</v>
      </c>
      <c r="C559" s="40" t="s">
        <v>1264</v>
      </c>
      <c r="D559" s="40" t="s">
        <v>223</v>
      </c>
      <c r="E559" s="39">
        <v>100834</v>
      </c>
      <c r="F559" s="41">
        <v>500</v>
      </c>
      <c r="G559" s="39">
        <v>3</v>
      </c>
      <c r="H559" s="40" t="s">
        <v>218</v>
      </c>
      <c r="I559" s="39">
        <v>3337411784</v>
      </c>
    </row>
    <row r="560" spans="1:9" ht="30" hidden="1">
      <c r="A560" s="39">
        <v>10170</v>
      </c>
      <c r="B560" s="40" t="s">
        <v>1265</v>
      </c>
      <c r="C560" s="40" t="s">
        <v>1266</v>
      </c>
      <c r="D560" s="40" t="s">
        <v>234</v>
      </c>
      <c r="E560" s="39">
        <v>101222</v>
      </c>
      <c r="F560" s="41">
        <v>138</v>
      </c>
      <c r="G560" s="39">
        <v>5</v>
      </c>
      <c r="H560" s="40" t="s">
        <v>218</v>
      </c>
      <c r="I560" s="39">
        <v>3342618219</v>
      </c>
    </row>
    <row r="561" spans="1:9" ht="45" hidden="1">
      <c r="A561" s="39">
        <v>10190</v>
      </c>
      <c r="B561" s="40" t="s">
        <v>1267</v>
      </c>
      <c r="C561" s="40" t="s">
        <v>1268</v>
      </c>
      <c r="D561" s="40" t="s">
        <v>210</v>
      </c>
      <c r="E561" s="39">
        <v>116704</v>
      </c>
      <c r="F561" s="41">
        <v>46</v>
      </c>
      <c r="G561" s="39">
        <v>2</v>
      </c>
      <c r="H561" s="40" t="s">
        <v>211</v>
      </c>
      <c r="I561" s="39">
        <v>3349559766</v>
      </c>
    </row>
    <row r="562" spans="1:9" ht="60" hidden="1">
      <c r="A562" s="39">
        <v>10196</v>
      </c>
      <c r="B562" s="40" t="s">
        <v>1269</v>
      </c>
      <c r="C562" s="40" t="s">
        <v>1270</v>
      </c>
      <c r="D562" s="40" t="s">
        <v>223</v>
      </c>
      <c r="E562" s="39">
        <v>100834</v>
      </c>
      <c r="F562" s="41">
        <v>115</v>
      </c>
      <c r="G562" s="39">
        <v>1</v>
      </c>
      <c r="H562" s="40" t="s">
        <v>202</v>
      </c>
      <c r="I562" s="39">
        <v>3337411802</v>
      </c>
    </row>
    <row r="563" spans="1:9" ht="15" hidden="1">
      <c r="A563" s="39">
        <v>10234</v>
      </c>
      <c r="B563" s="40" t="s">
        <v>1271</v>
      </c>
      <c r="C563" s="40" t="s">
        <v>1272</v>
      </c>
      <c r="D563" s="40" t="s">
        <v>210</v>
      </c>
      <c r="E563" s="39">
        <v>116704</v>
      </c>
      <c r="F563" s="41">
        <v>46</v>
      </c>
      <c r="G563" s="39">
        <v>2</v>
      </c>
      <c r="H563" s="40" t="s">
        <v>226</v>
      </c>
      <c r="I563" s="39">
        <v>3349559530</v>
      </c>
    </row>
    <row r="564" spans="1:9" ht="30" hidden="1">
      <c r="A564" s="39">
        <v>10247</v>
      </c>
      <c r="B564" s="40" t="s">
        <v>1273</v>
      </c>
      <c r="C564" s="40" t="s">
        <v>1274</v>
      </c>
      <c r="D564" s="40" t="s">
        <v>234</v>
      </c>
      <c r="E564" s="39">
        <v>101222</v>
      </c>
      <c r="F564" s="41">
        <v>138</v>
      </c>
      <c r="G564" s="39">
        <v>7</v>
      </c>
      <c r="H564" s="40" t="s">
        <v>218</v>
      </c>
      <c r="I564" s="39">
        <v>3337411827</v>
      </c>
    </row>
    <row r="565" spans="1:9" ht="30" hidden="1">
      <c r="A565" s="39">
        <v>10255</v>
      </c>
      <c r="B565" s="40" t="s">
        <v>1275</v>
      </c>
      <c r="C565" s="40" t="s">
        <v>1276</v>
      </c>
      <c r="D565" s="40" t="s">
        <v>210</v>
      </c>
      <c r="E565" s="39">
        <v>116704</v>
      </c>
      <c r="F565" s="41">
        <v>115</v>
      </c>
      <c r="G565" s="39">
        <v>2</v>
      </c>
      <c r="H565" s="40" t="s">
        <v>218</v>
      </c>
      <c r="I565" s="39">
        <v>3337428267</v>
      </c>
    </row>
    <row r="566" spans="1:9" ht="30" hidden="1">
      <c r="A566" s="39">
        <v>10341</v>
      </c>
      <c r="B566" s="40" t="s">
        <v>1277</v>
      </c>
      <c r="C566" s="40" t="s">
        <v>1278</v>
      </c>
      <c r="D566" s="40" t="s">
        <v>210</v>
      </c>
      <c r="E566" s="39">
        <v>116704</v>
      </c>
      <c r="F566" s="41">
        <v>138</v>
      </c>
      <c r="G566" s="39">
        <v>2</v>
      </c>
      <c r="H566" s="40" t="s">
        <v>218</v>
      </c>
      <c r="I566" s="39">
        <v>3349559760</v>
      </c>
    </row>
    <row r="567" spans="1:9" ht="15" hidden="1">
      <c r="A567" s="39">
        <v>10355</v>
      </c>
      <c r="B567" s="40" t="s">
        <v>1279</v>
      </c>
      <c r="C567" s="40" t="s">
        <v>1280</v>
      </c>
      <c r="D567" s="40" t="s">
        <v>210</v>
      </c>
      <c r="E567" s="39">
        <v>116704</v>
      </c>
      <c r="F567" s="41">
        <v>345</v>
      </c>
      <c r="G567" s="39">
        <v>0</v>
      </c>
      <c r="H567" s="40" t="s">
        <v>226</v>
      </c>
      <c r="I567" s="39">
        <v>3349559756</v>
      </c>
    </row>
    <row r="568" spans="1:9" ht="45" hidden="1">
      <c r="A568" s="39">
        <v>10372</v>
      </c>
      <c r="B568" s="40" t="s">
        <v>1281</v>
      </c>
      <c r="C568" s="40" t="s">
        <v>1282</v>
      </c>
      <c r="D568" s="40" t="s">
        <v>210</v>
      </c>
      <c r="E568" s="39">
        <v>116704</v>
      </c>
      <c r="F568" s="41">
        <v>46</v>
      </c>
      <c r="G568" s="39">
        <v>1</v>
      </c>
      <c r="H568" s="40" t="s">
        <v>211</v>
      </c>
      <c r="I568" s="39">
        <v>3349559904</v>
      </c>
    </row>
    <row r="569" spans="1:9" ht="30" hidden="1">
      <c r="A569" s="39">
        <v>10435</v>
      </c>
      <c r="B569" s="40" t="s">
        <v>1283</v>
      </c>
      <c r="C569" s="40" t="s">
        <v>1284</v>
      </c>
      <c r="D569" s="40" t="s">
        <v>210</v>
      </c>
      <c r="E569" s="39">
        <v>116704</v>
      </c>
      <c r="F569" s="41">
        <v>138</v>
      </c>
      <c r="G569" s="39">
        <v>1</v>
      </c>
      <c r="H569" s="40" t="s">
        <v>218</v>
      </c>
      <c r="I569" s="39">
        <v>3349560348</v>
      </c>
    </row>
    <row r="570" spans="1:9" ht="45" hidden="1">
      <c r="A570" s="39">
        <v>10454</v>
      </c>
      <c r="B570" s="40" t="s">
        <v>1285</v>
      </c>
      <c r="C570" s="40" t="s">
        <v>1286</v>
      </c>
      <c r="D570" s="40" t="s">
        <v>274</v>
      </c>
      <c r="E570" s="39">
        <v>102912</v>
      </c>
      <c r="F570" s="41">
        <v>115</v>
      </c>
      <c r="G570" s="39">
        <v>3</v>
      </c>
      <c r="H570" s="40" t="s">
        <v>202</v>
      </c>
      <c r="I570" s="39">
        <v>3353097900</v>
      </c>
    </row>
    <row r="571" spans="1:9" ht="60" hidden="1">
      <c r="A571" s="39">
        <v>10511</v>
      </c>
      <c r="B571" s="40" t="s">
        <v>1287</v>
      </c>
      <c r="C571" s="40" t="s">
        <v>1288</v>
      </c>
      <c r="D571" s="40" t="s">
        <v>223</v>
      </c>
      <c r="E571" s="39">
        <v>100834</v>
      </c>
      <c r="F571" s="41">
        <v>115</v>
      </c>
      <c r="G571" s="39">
        <v>8</v>
      </c>
      <c r="H571" s="40" t="s">
        <v>202</v>
      </c>
      <c r="I571" s="39">
        <v>3337411974</v>
      </c>
    </row>
    <row r="572" spans="1:9" ht="60" hidden="1">
      <c r="A572" s="39">
        <v>10512</v>
      </c>
      <c r="B572" s="40" t="s">
        <v>1289</v>
      </c>
      <c r="C572" s="40" t="s">
        <v>1290</v>
      </c>
      <c r="D572" s="40" t="s">
        <v>223</v>
      </c>
      <c r="E572" s="39">
        <v>100834</v>
      </c>
      <c r="F572" s="41">
        <v>1000</v>
      </c>
      <c r="G572" s="39">
        <v>0</v>
      </c>
      <c r="H572" s="40" t="s">
        <v>226</v>
      </c>
      <c r="I572" s="39">
        <v>3337411976</v>
      </c>
    </row>
    <row r="573" spans="1:9" ht="30" hidden="1">
      <c r="A573" s="39">
        <v>10526</v>
      </c>
      <c r="B573" s="40" t="s">
        <v>1291</v>
      </c>
      <c r="C573" s="40" t="s">
        <v>1292</v>
      </c>
      <c r="D573" s="40" t="s">
        <v>210</v>
      </c>
      <c r="E573" s="39">
        <v>116704</v>
      </c>
      <c r="F573" s="41">
        <v>46</v>
      </c>
      <c r="G573" s="39">
        <v>1</v>
      </c>
      <c r="H573" s="40" t="s">
        <v>218</v>
      </c>
      <c r="I573" s="39">
        <v>3349560016</v>
      </c>
    </row>
    <row r="574" spans="1:9" ht="15" hidden="1">
      <c r="A574" s="39">
        <v>10542</v>
      </c>
      <c r="B574" s="40" t="s">
        <v>1293</v>
      </c>
      <c r="C574" s="40" t="s">
        <v>1294</v>
      </c>
      <c r="D574" s="40" t="s">
        <v>210</v>
      </c>
      <c r="E574" s="39">
        <v>116704</v>
      </c>
      <c r="F574" s="41">
        <v>46</v>
      </c>
      <c r="G574" s="39">
        <v>2</v>
      </c>
      <c r="H574" s="40" t="s">
        <v>226</v>
      </c>
      <c r="I574" s="39">
        <v>3349559531</v>
      </c>
    </row>
    <row r="575" spans="1:9" ht="45" hidden="1">
      <c r="A575" s="39">
        <v>10544</v>
      </c>
      <c r="B575" s="40" t="s">
        <v>1295</v>
      </c>
      <c r="C575" s="40" t="s">
        <v>1296</v>
      </c>
      <c r="D575" s="40" t="s">
        <v>210</v>
      </c>
      <c r="E575" s="39">
        <v>116704</v>
      </c>
      <c r="F575" s="41">
        <v>138</v>
      </c>
      <c r="G575" s="39">
        <v>4</v>
      </c>
      <c r="H575" s="40" t="s">
        <v>247</v>
      </c>
      <c r="I575" s="39">
        <v>3337411992</v>
      </c>
    </row>
    <row r="576" spans="1:9" ht="15">
      <c r="A576" s="39">
        <v>10580</v>
      </c>
      <c r="B576" s="40" t="s">
        <v>1297</v>
      </c>
      <c r="C576" s="40" t="s">
        <v>1298</v>
      </c>
      <c r="D576" s="40" t="s">
        <v>201</v>
      </c>
      <c r="E576" s="39">
        <v>100219</v>
      </c>
      <c r="F576" s="41">
        <v>115</v>
      </c>
      <c r="G576" s="39">
        <v>2</v>
      </c>
      <c r="H576" s="40" t="s">
        <v>202</v>
      </c>
      <c r="I576" s="39">
        <v>3337412014</v>
      </c>
    </row>
    <row r="577" spans="1:9" ht="15" hidden="1">
      <c r="A577" s="39">
        <v>10617</v>
      </c>
      <c r="B577" s="40" t="s">
        <v>1299</v>
      </c>
      <c r="C577" s="40" t="s">
        <v>1300</v>
      </c>
      <c r="D577" s="40" t="s">
        <v>210</v>
      </c>
      <c r="E577" s="39">
        <v>116704</v>
      </c>
      <c r="F577" s="41">
        <v>230</v>
      </c>
      <c r="G577" s="39">
        <v>2</v>
      </c>
      <c r="H577" s="40" t="s">
        <v>202</v>
      </c>
      <c r="I577" s="39">
        <v>3337412033</v>
      </c>
    </row>
    <row r="578" spans="1:9" ht="30" hidden="1">
      <c r="A578" s="39">
        <v>10654</v>
      </c>
      <c r="B578" s="40" t="s">
        <v>1301</v>
      </c>
      <c r="C578" s="40" t="s">
        <v>1302</v>
      </c>
      <c r="D578" s="40" t="s">
        <v>348</v>
      </c>
      <c r="E578" s="39">
        <v>126080</v>
      </c>
      <c r="F578" s="41">
        <v>115</v>
      </c>
      <c r="G578" s="39">
        <v>3</v>
      </c>
      <c r="H578" s="40" t="s">
        <v>226</v>
      </c>
      <c r="I578" s="39">
        <v>3353097807</v>
      </c>
    </row>
    <row r="579" spans="1:9" ht="45" hidden="1">
      <c r="A579" s="39">
        <v>10691</v>
      </c>
      <c r="B579" s="40" t="s">
        <v>1303</v>
      </c>
      <c r="C579" s="40" t="s">
        <v>1304</v>
      </c>
      <c r="D579" s="40" t="s">
        <v>210</v>
      </c>
      <c r="E579" s="39">
        <v>116704</v>
      </c>
      <c r="F579" s="41">
        <v>69</v>
      </c>
      <c r="G579" s="39">
        <v>2</v>
      </c>
      <c r="H579" s="40" t="s">
        <v>247</v>
      </c>
      <c r="I579" s="39">
        <v>3342617919</v>
      </c>
    </row>
    <row r="580" spans="1:9" ht="60" hidden="1">
      <c r="A580" s="39">
        <v>10711</v>
      </c>
      <c r="B580" s="40" t="s">
        <v>1305</v>
      </c>
      <c r="C580" s="40" t="s">
        <v>1306</v>
      </c>
      <c r="D580" s="40" t="s">
        <v>223</v>
      </c>
      <c r="E580" s="39">
        <v>100834</v>
      </c>
      <c r="F580" s="41">
        <v>230</v>
      </c>
      <c r="G580" s="39">
        <v>7</v>
      </c>
      <c r="H580" s="40" t="s">
        <v>218</v>
      </c>
      <c r="I580" s="39">
        <v>3337412085</v>
      </c>
    </row>
    <row r="581" spans="1:9" ht="45" hidden="1">
      <c r="A581" s="39">
        <v>10723</v>
      </c>
      <c r="B581" s="40" t="s">
        <v>1307</v>
      </c>
      <c r="C581" s="40" t="s">
        <v>1308</v>
      </c>
      <c r="D581" s="40" t="s">
        <v>210</v>
      </c>
      <c r="E581" s="39">
        <v>116704</v>
      </c>
      <c r="F581" s="41">
        <v>46</v>
      </c>
      <c r="G581" s="39">
        <v>1</v>
      </c>
      <c r="H581" s="40" t="s">
        <v>211</v>
      </c>
      <c r="I581" s="39">
        <v>3349559899</v>
      </c>
    </row>
    <row r="582" spans="1:9" ht="45" hidden="1">
      <c r="A582" s="39">
        <v>10727</v>
      </c>
      <c r="B582" s="40" t="s">
        <v>1309</v>
      </c>
      <c r="C582" s="40" t="s">
        <v>1308</v>
      </c>
      <c r="D582" s="40" t="s">
        <v>326</v>
      </c>
      <c r="E582" s="39">
        <v>100716</v>
      </c>
      <c r="F582" s="41">
        <v>57</v>
      </c>
      <c r="G582" s="39">
        <v>2</v>
      </c>
      <c r="H582" s="40" t="s">
        <v>202</v>
      </c>
      <c r="I582" s="39">
        <v>3342617819</v>
      </c>
    </row>
    <row r="583" spans="1:9" ht="15" hidden="1">
      <c r="A583" s="39">
        <v>10754</v>
      </c>
      <c r="B583" s="40" t="s">
        <v>1310</v>
      </c>
      <c r="C583" s="40" t="s">
        <v>1311</v>
      </c>
      <c r="D583" s="40" t="s">
        <v>210</v>
      </c>
      <c r="E583" s="39">
        <v>116704</v>
      </c>
      <c r="F583" s="41">
        <v>69</v>
      </c>
      <c r="G583" s="39">
        <v>2</v>
      </c>
      <c r="H583" s="40" t="s">
        <v>202</v>
      </c>
      <c r="I583" s="39">
        <v>3341136829</v>
      </c>
    </row>
    <row r="584" spans="1:9" ht="45" hidden="1">
      <c r="A584" s="39">
        <v>10767</v>
      </c>
      <c r="B584" s="40" t="s">
        <v>1312</v>
      </c>
      <c r="C584" s="40" t="s">
        <v>1313</v>
      </c>
      <c r="D584" s="40" t="s">
        <v>326</v>
      </c>
      <c r="E584" s="39">
        <v>100716</v>
      </c>
      <c r="F584" s="41">
        <v>57</v>
      </c>
      <c r="G584" s="39">
        <v>2</v>
      </c>
      <c r="H584" s="40" t="s">
        <v>218</v>
      </c>
      <c r="I584" s="39">
        <v>3342617780</v>
      </c>
    </row>
    <row r="585" spans="1:9" ht="45" hidden="1">
      <c r="A585" s="39">
        <v>10768</v>
      </c>
      <c r="B585" s="40" t="s">
        <v>1314</v>
      </c>
      <c r="C585" s="40" t="s">
        <v>1315</v>
      </c>
      <c r="D585" s="40" t="s">
        <v>326</v>
      </c>
      <c r="E585" s="39">
        <v>100716</v>
      </c>
      <c r="F585" s="41">
        <v>57</v>
      </c>
      <c r="G585" s="39">
        <v>2</v>
      </c>
      <c r="H585" s="40" t="s">
        <v>218</v>
      </c>
      <c r="I585" s="39">
        <v>3342617781</v>
      </c>
    </row>
    <row r="586" spans="1:9" ht="45" hidden="1">
      <c r="A586" s="39">
        <v>10772</v>
      </c>
      <c r="B586" s="40" t="s">
        <v>1316</v>
      </c>
      <c r="C586" s="40" t="s">
        <v>1317</v>
      </c>
      <c r="D586" s="40" t="s">
        <v>234</v>
      </c>
      <c r="E586" s="39">
        <v>101222</v>
      </c>
      <c r="F586" s="41">
        <v>46</v>
      </c>
      <c r="G586" s="39">
        <v>3</v>
      </c>
      <c r="H586" s="40" t="s">
        <v>247</v>
      </c>
      <c r="I586" s="39">
        <v>3342618207</v>
      </c>
    </row>
    <row r="587" spans="1:9" ht="60" hidden="1">
      <c r="A587" s="39">
        <v>10803</v>
      </c>
      <c r="B587" s="40" t="s">
        <v>1318</v>
      </c>
      <c r="C587" s="40" t="s">
        <v>1319</v>
      </c>
      <c r="D587" s="40" t="s">
        <v>223</v>
      </c>
      <c r="E587" s="39">
        <v>100834</v>
      </c>
      <c r="F587" s="41">
        <v>230</v>
      </c>
      <c r="G587" s="39">
        <v>4</v>
      </c>
      <c r="H587" s="40" t="s">
        <v>202</v>
      </c>
      <c r="I587" s="39">
        <v>3337428111</v>
      </c>
    </row>
    <row r="588" spans="1:9" ht="45" hidden="1">
      <c r="A588" s="39">
        <v>10833</v>
      </c>
      <c r="B588" s="40" t="s">
        <v>1320</v>
      </c>
      <c r="C588" s="40" t="s">
        <v>1321</v>
      </c>
      <c r="D588" s="40" t="s">
        <v>210</v>
      </c>
      <c r="E588" s="39">
        <v>116704</v>
      </c>
      <c r="F588" s="41">
        <v>46</v>
      </c>
      <c r="G588" s="39">
        <v>3</v>
      </c>
      <c r="H588" s="40" t="s">
        <v>211</v>
      </c>
      <c r="I588" s="39">
        <v>3349560193</v>
      </c>
    </row>
    <row r="589" spans="1:9" ht="75" hidden="1">
      <c r="A589" s="39">
        <v>10856</v>
      </c>
      <c r="B589" s="40" t="s">
        <v>1322</v>
      </c>
      <c r="C589" s="40" t="s">
        <v>1323</v>
      </c>
      <c r="D589" s="40" t="s">
        <v>225</v>
      </c>
      <c r="E589" s="39">
        <v>101071</v>
      </c>
      <c r="F589" s="41">
        <v>35</v>
      </c>
      <c r="G589" s="39">
        <v>1</v>
      </c>
      <c r="H589" s="40" t="s">
        <v>218</v>
      </c>
      <c r="I589" s="39">
        <v>3338290380</v>
      </c>
    </row>
    <row r="590" spans="1:9" ht="45" hidden="1">
      <c r="A590" s="39">
        <v>10872</v>
      </c>
      <c r="B590" s="40" t="s">
        <v>1324</v>
      </c>
      <c r="C590" s="40" t="s">
        <v>1325</v>
      </c>
      <c r="D590" s="40" t="s">
        <v>210</v>
      </c>
      <c r="E590" s="39">
        <v>116704</v>
      </c>
      <c r="F590" s="41">
        <v>46</v>
      </c>
      <c r="G590" s="39">
        <v>2</v>
      </c>
      <c r="H590" s="40" t="s">
        <v>211</v>
      </c>
      <c r="I590" s="39">
        <v>3349559876</v>
      </c>
    </row>
    <row r="591" spans="1:9" ht="60" hidden="1">
      <c r="A591" s="39">
        <v>10949</v>
      </c>
      <c r="B591" s="40" t="s">
        <v>1326</v>
      </c>
      <c r="C591" s="40" t="s">
        <v>1327</v>
      </c>
      <c r="D591" s="40" t="s">
        <v>223</v>
      </c>
      <c r="E591" s="39">
        <v>100834</v>
      </c>
      <c r="F591" s="41">
        <v>115</v>
      </c>
      <c r="G591" s="39">
        <v>2</v>
      </c>
      <c r="H591" s="40" t="s">
        <v>202</v>
      </c>
      <c r="I591" s="39">
        <v>3352750149</v>
      </c>
    </row>
    <row r="592" spans="1:9" ht="60" hidden="1">
      <c r="A592" s="39">
        <v>10950</v>
      </c>
      <c r="B592" s="40" t="s">
        <v>1328</v>
      </c>
      <c r="C592" s="40" t="s">
        <v>1329</v>
      </c>
      <c r="D592" s="40" t="s">
        <v>223</v>
      </c>
      <c r="E592" s="39">
        <v>100834</v>
      </c>
      <c r="F592" s="41">
        <v>230</v>
      </c>
      <c r="G592" s="39">
        <v>5</v>
      </c>
      <c r="H592" s="40" t="s">
        <v>202</v>
      </c>
      <c r="I592" s="39">
        <v>3337412225</v>
      </c>
    </row>
    <row r="593" spans="1:9" ht="45" hidden="1">
      <c r="A593" s="39">
        <v>10955</v>
      </c>
      <c r="B593" s="40" t="s">
        <v>1330</v>
      </c>
      <c r="C593" s="40" t="s">
        <v>1331</v>
      </c>
      <c r="D593" s="40" t="s">
        <v>1332</v>
      </c>
      <c r="E593" s="39">
        <v>103571</v>
      </c>
      <c r="F593" s="41">
        <v>115</v>
      </c>
      <c r="G593" s="39">
        <v>1</v>
      </c>
      <c r="H593" s="40" t="s">
        <v>202</v>
      </c>
      <c r="I593" s="39">
        <v>3353097524</v>
      </c>
    </row>
    <row r="594" spans="1:9" ht="15">
      <c r="A594" s="39">
        <v>10963</v>
      </c>
      <c r="B594" s="40" t="s">
        <v>1333</v>
      </c>
      <c r="C594" s="40" t="s">
        <v>1334</v>
      </c>
      <c r="D594" s="40" t="s">
        <v>201</v>
      </c>
      <c r="E594" s="39">
        <v>100219</v>
      </c>
      <c r="F594" s="41">
        <v>69</v>
      </c>
      <c r="G594" s="39">
        <v>1</v>
      </c>
      <c r="H594" s="40" t="s">
        <v>202</v>
      </c>
      <c r="I594" s="39">
        <v>3337412231</v>
      </c>
    </row>
    <row r="595" spans="1:9" ht="45" hidden="1">
      <c r="A595" s="39">
        <v>10971</v>
      </c>
      <c r="B595" s="40" t="s">
        <v>1335</v>
      </c>
      <c r="C595" s="40" t="s">
        <v>1336</v>
      </c>
      <c r="D595" s="40" t="s">
        <v>210</v>
      </c>
      <c r="E595" s="39">
        <v>116704</v>
      </c>
      <c r="F595" s="41">
        <v>69</v>
      </c>
      <c r="G595" s="39">
        <v>2</v>
      </c>
      <c r="H595" s="40" t="s">
        <v>211</v>
      </c>
      <c r="I595" s="39">
        <v>3349559802</v>
      </c>
    </row>
    <row r="596" spans="1:9" ht="60" hidden="1">
      <c r="A596" s="39">
        <v>10982</v>
      </c>
      <c r="B596" s="40" t="s">
        <v>1337</v>
      </c>
      <c r="C596" s="40" t="s">
        <v>1338</v>
      </c>
      <c r="D596" s="40" t="s">
        <v>223</v>
      </c>
      <c r="E596" s="39">
        <v>100834</v>
      </c>
      <c r="F596" s="41">
        <v>115</v>
      </c>
      <c r="G596" s="39">
        <v>4</v>
      </c>
      <c r="H596" s="40" t="s">
        <v>202</v>
      </c>
      <c r="I596" s="39">
        <v>3337412239</v>
      </c>
    </row>
    <row r="597" spans="1:9" ht="30" hidden="1">
      <c r="A597" s="39">
        <v>10985</v>
      </c>
      <c r="B597" s="40" t="s">
        <v>1339</v>
      </c>
      <c r="C597" s="40" t="s">
        <v>1340</v>
      </c>
      <c r="D597" s="40" t="s">
        <v>210</v>
      </c>
      <c r="E597" s="39">
        <v>116704</v>
      </c>
      <c r="F597" s="41">
        <v>69</v>
      </c>
      <c r="G597" s="39">
        <v>1</v>
      </c>
      <c r="H597" s="40" t="s">
        <v>218</v>
      </c>
      <c r="I597" s="39">
        <v>3337428452</v>
      </c>
    </row>
    <row r="598" spans="1:9" ht="45" hidden="1">
      <c r="A598" s="39">
        <v>10990</v>
      </c>
      <c r="B598" s="40" t="s">
        <v>1341</v>
      </c>
      <c r="C598" s="40" t="s">
        <v>1342</v>
      </c>
      <c r="D598" s="40" t="s">
        <v>210</v>
      </c>
      <c r="E598" s="39">
        <v>116704</v>
      </c>
      <c r="F598" s="41">
        <v>46</v>
      </c>
      <c r="G598" s="39">
        <v>1</v>
      </c>
      <c r="H598" s="40" t="s">
        <v>211</v>
      </c>
      <c r="I598" s="39">
        <v>3349559964</v>
      </c>
    </row>
    <row r="599" spans="1:9" ht="60" hidden="1">
      <c r="A599" s="39">
        <v>10991</v>
      </c>
      <c r="B599" s="40" t="s">
        <v>1343</v>
      </c>
      <c r="C599" s="40" t="s">
        <v>1344</v>
      </c>
      <c r="D599" s="40" t="s">
        <v>223</v>
      </c>
      <c r="E599" s="39">
        <v>100834</v>
      </c>
      <c r="F599" s="41">
        <v>115</v>
      </c>
      <c r="G599" s="39">
        <v>1</v>
      </c>
      <c r="H599" s="40" t="s">
        <v>218</v>
      </c>
      <c r="I599" s="39">
        <v>3337412244</v>
      </c>
    </row>
    <row r="600" spans="1:9" ht="15" hidden="1">
      <c r="A600" s="39">
        <v>10999</v>
      </c>
      <c r="B600" s="40" t="s">
        <v>1345</v>
      </c>
      <c r="C600" s="40" t="s">
        <v>1346</v>
      </c>
      <c r="D600" s="40" t="s">
        <v>210</v>
      </c>
      <c r="E600" s="39">
        <v>116704</v>
      </c>
      <c r="F600" s="41">
        <v>138</v>
      </c>
      <c r="G600" s="39">
        <v>1</v>
      </c>
      <c r="H600" s="40" t="s">
        <v>226</v>
      </c>
      <c r="I600" s="39">
        <v>3349559651</v>
      </c>
    </row>
    <row r="601" spans="1:9" ht="60" hidden="1">
      <c r="A601" s="39">
        <v>11002</v>
      </c>
      <c r="B601" s="40" t="s">
        <v>1347</v>
      </c>
      <c r="C601" s="40" t="s">
        <v>1348</v>
      </c>
      <c r="D601" s="40" t="s">
        <v>223</v>
      </c>
      <c r="E601" s="39">
        <v>100834</v>
      </c>
      <c r="F601" s="41">
        <v>115</v>
      </c>
      <c r="G601" s="39">
        <v>2</v>
      </c>
      <c r="H601" s="40" t="s">
        <v>226</v>
      </c>
      <c r="I601" s="39">
        <v>3337412250</v>
      </c>
    </row>
    <row r="602" spans="1:9" ht="45" hidden="1">
      <c r="A602" s="39">
        <v>11004</v>
      </c>
      <c r="B602" s="40" t="s">
        <v>1349</v>
      </c>
      <c r="C602" s="40" t="s">
        <v>1350</v>
      </c>
      <c r="D602" s="40" t="s">
        <v>234</v>
      </c>
      <c r="E602" s="39">
        <v>101222</v>
      </c>
      <c r="F602" s="41">
        <v>46</v>
      </c>
      <c r="G602" s="39">
        <v>2</v>
      </c>
      <c r="H602" s="40" t="s">
        <v>247</v>
      </c>
      <c r="I602" s="39">
        <v>3342618335</v>
      </c>
    </row>
    <row r="603" spans="1:9" ht="45" hidden="1">
      <c r="A603" s="39">
        <v>11007</v>
      </c>
      <c r="B603" s="40" t="s">
        <v>1351</v>
      </c>
      <c r="C603" s="40" t="s">
        <v>1352</v>
      </c>
      <c r="D603" s="40" t="s">
        <v>210</v>
      </c>
      <c r="E603" s="39">
        <v>116704</v>
      </c>
      <c r="F603" s="41">
        <v>46</v>
      </c>
      <c r="G603" s="39">
        <v>1</v>
      </c>
      <c r="H603" s="40" t="s">
        <v>211</v>
      </c>
      <c r="I603" s="39">
        <v>3349559817</v>
      </c>
    </row>
    <row r="604" spans="1:9" ht="30" hidden="1">
      <c r="A604" s="39">
        <v>11009</v>
      </c>
      <c r="B604" s="40" t="s">
        <v>1353</v>
      </c>
      <c r="C604" s="40" t="s">
        <v>1354</v>
      </c>
      <c r="D604" s="40" t="s">
        <v>210</v>
      </c>
      <c r="E604" s="39">
        <v>116704</v>
      </c>
      <c r="F604" s="41">
        <v>46</v>
      </c>
      <c r="G604" s="39">
        <v>2</v>
      </c>
      <c r="H604" s="40" t="s">
        <v>218</v>
      </c>
      <c r="I604" s="39">
        <v>3349560356</v>
      </c>
    </row>
    <row r="605" spans="1:9" ht="45" hidden="1">
      <c r="A605" s="39">
        <v>11010</v>
      </c>
      <c r="B605" s="40" t="s">
        <v>1355</v>
      </c>
      <c r="C605" s="40" t="s">
        <v>1356</v>
      </c>
      <c r="D605" s="40" t="s">
        <v>210</v>
      </c>
      <c r="E605" s="39">
        <v>116704</v>
      </c>
      <c r="F605" s="41">
        <v>46</v>
      </c>
      <c r="G605" s="39">
        <v>1</v>
      </c>
      <c r="H605" s="40" t="s">
        <v>211</v>
      </c>
      <c r="I605" s="39">
        <v>3349559816</v>
      </c>
    </row>
    <row r="606" spans="1:9" ht="45" hidden="1">
      <c r="A606" s="39">
        <v>11013</v>
      </c>
      <c r="B606" s="40" t="s">
        <v>1357</v>
      </c>
      <c r="C606" s="40" t="s">
        <v>1358</v>
      </c>
      <c r="D606" s="40" t="s">
        <v>210</v>
      </c>
      <c r="E606" s="39">
        <v>116704</v>
      </c>
      <c r="F606" s="41">
        <v>46</v>
      </c>
      <c r="G606" s="39">
        <v>1</v>
      </c>
      <c r="H606" s="40" t="s">
        <v>211</v>
      </c>
      <c r="I606" s="39">
        <v>3349560388</v>
      </c>
    </row>
    <row r="607" spans="1:9" ht="30" hidden="1">
      <c r="A607" s="39">
        <v>11036</v>
      </c>
      <c r="B607" s="40" t="s">
        <v>1359</v>
      </c>
      <c r="C607" s="40" t="s">
        <v>1360</v>
      </c>
      <c r="D607" s="40" t="s">
        <v>210</v>
      </c>
      <c r="E607" s="39">
        <v>116704</v>
      </c>
      <c r="F607" s="41">
        <v>230</v>
      </c>
      <c r="G607" s="39">
        <v>4</v>
      </c>
      <c r="H607" s="40" t="s">
        <v>218</v>
      </c>
      <c r="I607" s="39">
        <v>3337412261</v>
      </c>
    </row>
    <row r="608" spans="1:9" ht="60" hidden="1">
      <c r="A608" s="39">
        <v>11045</v>
      </c>
      <c r="B608" s="40" t="s">
        <v>1361</v>
      </c>
      <c r="C608" s="40" t="s">
        <v>1362</v>
      </c>
      <c r="D608" s="40" t="s">
        <v>223</v>
      </c>
      <c r="E608" s="39">
        <v>100834</v>
      </c>
      <c r="F608" s="41">
        <v>138</v>
      </c>
      <c r="G608" s="39">
        <v>1</v>
      </c>
      <c r="H608" s="40" t="s">
        <v>247</v>
      </c>
      <c r="I608" s="39">
        <v>3337412265</v>
      </c>
    </row>
    <row r="609" spans="1:9" ht="30" hidden="1">
      <c r="A609" s="39">
        <v>11063</v>
      </c>
      <c r="B609" s="40" t="s">
        <v>1363</v>
      </c>
      <c r="C609" s="40" t="s">
        <v>1364</v>
      </c>
      <c r="D609" s="40" t="s">
        <v>210</v>
      </c>
      <c r="E609" s="39">
        <v>116704</v>
      </c>
      <c r="F609" s="41">
        <v>161</v>
      </c>
      <c r="G609" s="39">
        <v>4</v>
      </c>
      <c r="H609" s="40" t="s">
        <v>218</v>
      </c>
      <c r="I609" s="39">
        <v>3342618092</v>
      </c>
    </row>
    <row r="610" spans="1:9" ht="60" hidden="1">
      <c r="A610" s="39">
        <v>11074</v>
      </c>
      <c r="B610" s="40" t="s">
        <v>1365</v>
      </c>
      <c r="C610" s="40" t="s">
        <v>1366</v>
      </c>
      <c r="D610" s="40" t="s">
        <v>223</v>
      </c>
      <c r="E610" s="39">
        <v>100834</v>
      </c>
      <c r="F610" s="41">
        <v>115</v>
      </c>
      <c r="G610" s="39">
        <v>4</v>
      </c>
      <c r="H610" s="40" t="s">
        <v>226</v>
      </c>
      <c r="I610" s="39">
        <v>3337412281</v>
      </c>
    </row>
    <row r="611" spans="1:9" ht="30" hidden="1">
      <c r="A611" s="39">
        <v>11076</v>
      </c>
      <c r="B611" s="40" t="s">
        <v>1367</v>
      </c>
      <c r="C611" s="40" t="s">
        <v>1368</v>
      </c>
      <c r="D611" s="40" t="s">
        <v>210</v>
      </c>
      <c r="E611" s="39">
        <v>116704</v>
      </c>
      <c r="F611" s="41">
        <v>115</v>
      </c>
      <c r="G611" s="39">
        <v>3</v>
      </c>
      <c r="H611" s="40" t="s">
        <v>218</v>
      </c>
      <c r="I611" s="39">
        <v>3352749853</v>
      </c>
    </row>
    <row r="612" spans="1:9" ht="45" hidden="1">
      <c r="A612" s="39">
        <v>11104</v>
      </c>
      <c r="B612" s="40" t="s">
        <v>1369</v>
      </c>
      <c r="C612" s="40" t="s">
        <v>1370</v>
      </c>
      <c r="D612" s="40" t="s">
        <v>274</v>
      </c>
      <c r="E612" s="39">
        <v>102912</v>
      </c>
      <c r="F612" s="41">
        <v>115</v>
      </c>
      <c r="G612" s="39">
        <v>3</v>
      </c>
      <c r="H612" s="40" t="s">
        <v>226</v>
      </c>
      <c r="I612" s="39">
        <v>3353097890</v>
      </c>
    </row>
    <row r="613" spans="1:9" ht="15" hidden="1">
      <c r="A613" s="39">
        <v>11138</v>
      </c>
      <c r="B613" s="40" t="s">
        <v>1371</v>
      </c>
      <c r="C613" s="40" t="s">
        <v>1372</v>
      </c>
      <c r="D613" s="40" t="s">
        <v>210</v>
      </c>
      <c r="E613" s="39">
        <v>116704</v>
      </c>
      <c r="F613" s="41">
        <v>230</v>
      </c>
      <c r="G613" s="39">
        <v>5</v>
      </c>
      <c r="H613" s="40" t="s">
        <v>226</v>
      </c>
      <c r="I613" s="39">
        <v>3337412320</v>
      </c>
    </row>
    <row r="614" spans="1:9" ht="45" hidden="1">
      <c r="A614" s="39">
        <v>11168</v>
      </c>
      <c r="B614" s="40" t="s">
        <v>1373</v>
      </c>
      <c r="C614" s="40" t="s">
        <v>1374</v>
      </c>
      <c r="D614" s="40" t="s">
        <v>326</v>
      </c>
      <c r="E614" s="39">
        <v>100716</v>
      </c>
      <c r="F614" s="41">
        <v>57</v>
      </c>
      <c r="G614" s="39">
        <v>2</v>
      </c>
      <c r="H614" s="40" t="s">
        <v>202</v>
      </c>
      <c r="I614" s="39">
        <v>3342617839</v>
      </c>
    </row>
    <row r="615" spans="1:9" ht="45" hidden="1">
      <c r="A615" s="39">
        <v>11212</v>
      </c>
      <c r="B615" s="40" t="s">
        <v>1375</v>
      </c>
      <c r="C615" s="40" t="s">
        <v>1376</v>
      </c>
      <c r="D615" s="40" t="s">
        <v>210</v>
      </c>
      <c r="E615" s="39">
        <v>116704</v>
      </c>
      <c r="F615" s="41">
        <v>46</v>
      </c>
      <c r="G615" s="39">
        <v>1</v>
      </c>
      <c r="H615" s="40" t="s">
        <v>211</v>
      </c>
      <c r="I615" s="39">
        <v>3349560044</v>
      </c>
    </row>
    <row r="616" spans="1:9" ht="60" hidden="1">
      <c r="A616" s="39">
        <v>11230</v>
      </c>
      <c r="B616" s="40" t="s">
        <v>1377</v>
      </c>
      <c r="C616" s="40" t="s">
        <v>1378</v>
      </c>
      <c r="D616" s="40" t="s">
        <v>223</v>
      </c>
      <c r="E616" s="39">
        <v>100834</v>
      </c>
      <c r="F616" s="41">
        <v>230</v>
      </c>
      <c r="G616" s="39">
        <v>2</v>
      </c>
      <c r="H616" s="40" t="s">
        <v>202</v>
      </c>
      <c r="I616" s="39">
        <v>3337412369</v>
      </c>
    </row>
    <row r="617" spans="1:9" ht="45" hidden="1">
      <c r="A617" s="39">
        <v>11262</v>
      </c>
      <c r="B617" s="40" t="s">
        <v>1379</v>
      </c>
      <c r="C617" s="40" t="s">
        <v>1380</v>
      </c>
      <c r="D617" s="40" t="s">
        <v>210</v>
      </c>
      <c r="E617" s="39">
        <v>116704</v>
      </c>
      <c r="F617" s="41">
        <v>46</v>
      </c>
      <c r="G617" s="39">
        <v>1</v>
      </c>
      <c r="H617" s="40" t="s">
        <v>211</v>
      </c>
      <c r="I617" s="39">
        <v>3349559819</v>
      </c>
    </row>
    <row r="618" spans="1:9" ht="45" hidden="1">
      <c r="A618" s="39">
        <v>11275</v>
      </c>
      <c r="B618" s="40" t="s">
        <v>1381</v>
      </c>
      <c r="C618" s="40" t="s">
        <v>1382</v>
      </c>
      <c r="D618" s="40" t="s">
        <v>210</v>
      </c>
      <c r="E618" s="39">
        <v>116704</v>
      </c>
      <c r="F618" s="41">
        <v>46</v>
      </c>
      <c r="G618" s="39">
        <v>2</v>
      </c>
      <c r="H618" s="40" t="s">
        <v>211</v>
      </c>
      <c r="I618" s="39">
        <v>3349560042</v>
      </c>
    </row>
    <row r="619" spans="1:9" ht="45" hidden="1">
      <c r="A619" s="39">
        <v>11278</v>
      </c>
      <c r="B619" s="40" t="s">
        <v>1383</v>
      </c>
      <c r="C619" s="40" t="s">
        <v>1384</v>
      </c>
      <c r="D619" s="40" t="s">
        <v>234</v>
      </c>
      <c r="E619" s="39">
        <v>101222</v>
      </c>
      <c r="F619" s="41">
        <v>69</v>
      </c>
      <c r="G619" s="39">
        <v>1</v>
      </c>
      <c r="H619" s="40" t="s">
        <v>247</v>
      </c>
      <c r="I619" s="39">
        <v>3342618191</v>
      </c>
    </row>
    <row r="620" spans="1:9" ht="45" hidden="1">
      <c r="A620" s="39">
        <v>11302</v>
      </c>
      <c r="B620" s="40" t="s">
        <v>1385</v>
      </c>
      <c r="C620" s="40" t="s">
        <v>1386</v>
      </c>
      <c r="D620" s="40" t="s">
        <v>210</v>
      </c>
      <c r="E620" s="39">
        <v>116704</v>
      </c>
      <c r="F620" s="41">
        <v>46</v>
      </c>
      <c r="G620" s="39">
        <v>1</v>
      </c>
      <c r="H620" s="40" t="s">
        <v>211</v>
      </c>
      <c r="I620" s="39">
        <v>3349559852</v>
      </c>
    </row>
    <row r="621" spans="1:9" ht="15" hidden="1">
      <c r="A621" s="39">
        <v>11313</v>
      </c>
      <c r="B621" s="40" t="s">
        <v>1387</v>
      </c>
      <c r="C621" s="40" t="s">
        <v>1388</v>
      </c>
      <c r="D621" s="40" t="s">
        <v>210</v>
      </c>
      <c r="E621" s="39">
        <v>116704</v>
      </c>
      <c r="F621" s="41">
        <v>69</v>
      </c>
      <c r="G621" s="39">
        <v>2</v>
      </c>
      <c r="H621" s="40" t="s">
        <v>202</v>
      </c>
      <c r="I621" s="39">
        <v>3337427548</v>
      </c>
    </row>
    <row r="622" spans="1:9" ht="30">
      <c r="A622" s="39">
        <v>11327</v>
      </c>
      <c r="B622" s="40" t="s">
        <v>1389</v>
      </c>
      <c r="C622" s="40" t="s">
        <v>1390</v>
      </c>
      <c r="D622" s="40" t="s">
        <v>201</v>
      </c>
      <c r="E622" s="39">
        <v>100219</v>
      </c>
      <c r="F622" s="41">
        <v>115</v>
      </c>
      <c r="G622" s="39">
        <v>2</v>
      </c>
      <c r="H622" s="40" t="s">
        <v>218</v>
      </c>
      <c r="I622" s="39">
        <v>3337412421</v>
      </c>
    </row>
    <row r="623" spans="1:9" ht="45" hidden="1">
      <c r="A623" s="39">
        <v>11353</v>
      </c>
      <c r="B623" s="40" t="s">
        <v>1391</v>
      </c>
      <c r="C623" s="40" t="s">
        <v>1392</v>
      </c>
      <c r="D623" s="40" t="s">
        <v>326</v>
      </c>
      <c r="E623" s="39">
        <v>100716</v>
      </c>
      <c r="F623" s="41">
        <v>42</v>
      </c>
      <c r="G623" s="39">
        <v>1</v>
      </c>
      <c r="H623" s="40" t="s">
        <v>218</v>
      </c>
      <c r="I623" s="39">
        <v>3338290473</v>
      </c>
    </row>
    <row r="624" spans="1:9" ht="60" hidden="1">
      <c r="A624" s="39">
        <v>11360</v>
      </c>
      <c r="B624" s="40" t="s">
        <v>1393</v>
      </c>
      <c r="C624" s="40" t="s">
        <v>1394</v>
      </c>
      <c r="D624" s="40" t="s">
        <v>223</v>
      </c>
      <c r="E624" s="39">
        <v>100834</v>
      </c>
      <c r="F624" s="41">
        <v>115</v>
      </c>
      <c r="G624" s="39">
        <v>6</v>
      </c>
      <c r="H624" s="40" t="s">
        <v>226</v>
      </c>
      <c r="I624" s="39">
        <v>3337412437</v>
      </c>
    </row>
    <row r="625" spans="1:9" ht="60" hidden="1">
      <c r="A625" s="39">
        <v>11362</v>
      </c>
      <c r="B625" s="40" t="s">
        <v>1395</v>
      </c>
      <c r="C625" s="40" t="s">
        <v>1396</v>
      </c>
      <c r="D625" s="40" t="s">
        <v>223</v>
      </c>
      <c r="E625" s="39">
        <v>100834</v>
      </c>
      <c r="F625" s="41">
        <v>-99</v>
      </c>
      <c r="G625" s="39">
        <v>1</v>
      </c>
      <c r="H625" s="40" t="s">
        <v>226</v>
      </c>
      <c r="I625" s="39">
        <v>3352750097</v>
      </c>
    </row>
    <row r="626" spans="1:9" ht="45" hidden="1">
      <c r="A626" s="39">
        <v>11423</v>
      </c>
      <c r="B626" s="40" t="s">
        <v>1397</v>
      </c>
      <c r="C626" s="40" t="s">
        <v>1398</v>
      </c>
      <c r="D626" s="40" t="s">
        <v>210</v>
      </c>
      <c r="E626" s="39">
        <v>116704</v>
      </c>
      <c r="F626" s="41">
        <v>69</v>
      </c>
      <c r="G626" s="39">
        <v>3</v>
      </c>
      <c r="H626" s="40" t="s">
        <v>247</v>
      </c>
      <c r="I626" s="39">
        <v>3342617920</v>
      </c>
    </row>
    <row r="627" spans="1:9" ht="45" hidden="1">
      <c r="A627" s="39">
        <v>11440</v>
      </c>
      <c r="B627" s="40" t="s">
        <v>1399</v>
      </c>
      <c r="C627" s="40" t="s">
        <v>1400</v>
      </c>
      <c r="D627" s="40" t="s">
        <v>210</v>
      </c>
      <c r="E627" s="39">
        <v>116704</v>
      </c>
      <c r="F627" s="41">
        <v>46</v>
      </c>
      <c r="G627" s="39">
        <v>1</v>
      </c>
      <c r="H627" s="40" t="s">
        <v>211</v>
      </c>
      <c r="I627" s="39">
        <v>3349560082</v>
      </c>
    </row>
    <row r="628" spans="1:9" ht="45" hidden="1">
      <c r="A628" s="39">
        <v>11456</v>
      </c>
      <c r="B628" s="40" t="s">
        <v>1401</v>
      </c>
      <c r="C628" s="40" t="s">
        <v>1402</v>
      </c>
      <c r="D628" s="40" t="s">
        <v>234</v>
      </c>
      <c r="E628" s="39">
        <v>101222</v>
      </c>
      <c r="F628" s="41">
        <v>46</v>
      </c>
      <c r="G628" s="39">
        <v>2</v>
      </c>
      <c r="H628" s="40" t="s">
        <v>247</v>
      </c>
      <c r="I628" s="39">
        <v>3342618210</v>
      </c>
    </row>
    <row r="629" spans="1:9" ht="15" hidden="1">
      <c r="A629" s="39">
        <v>11459</v>
      </c>
      <c r="B629" s="40" t="s">
        <v>1403</v>
      </c>
      <c r="C629" s="40" t="s">
        <v>1404</v>
      </c>
      <c r="D629" s="40" t="s">
        <v>210</v>
      </c>
      <c r="E629" s="39">
        <v>116704</v>
      </c>
      <c r="F629" s="41">
        <v>69</v>
      </c>
      <c r="G629" s="39">
        <v>3</v>
      </c>
      <c r="H629" s="40" t="s">
        <v>226</v>
      </c>
      <c r="I629" s="39">
        <v>3337413150</v>
      </c>
    </row>
    <row r="630" spans="1:9" ht="15" hidden="1">
      <c r="A630" s="39">
        <v>11460</v>
      </c>
      <c r="B630" s="40" t="s">
        <v>1405</v>
      </c>
      <c r="C630" s="40" t="s">
        <v>1406</v>
      </c>
      <c r="D630" s="40" t="s">
        <v>210</v>
      </c>
      <c r="E630" s="39">
        <v>116704</v>
      </c>
      <c r="F630" s="41">
        <v>69</v>
      </c>
      <c r="G630" s="39">
        <v>2</v>
      </c>
      <c r="H630" s="40" t="s">
        <v>202</v>
      </c>
      <c r="I630" s="39">
        <v>3352749878</v>
      </c>
    </row>
    <row r="631" spans="1:9" ht="60" hidden="1">
      <c r="A631" s="39">
        <v>11487</v>
      </c>
      <c r="B631" s="40" t="s">
        <v>1407</v>
      </c>
      <c r="C631" s="40" t="s">
        <v>1408</v>
      </c>
      <c r="D631" s="40" t="s">
        <v>223</v>
      </c>
      <c r="E631" s="39">
        <v>100834</v>
      </c>
      <c r="F631" s="41">
        <v>500</v>
      </c>
      <c r="G631" s="39">
        <v>9</v>
      </c>
      <c r="H631" s="40" t="s">
        <v>218</v>
      </c>
      <c r="I631" s="39">
        <v>3337412516</v>
      </c>
    </row>
    <row r="632" spans="1:9" ht="15" hidden="1">
      <c r="A632" s="39">
        <v>11490</v>
      </c>
      <c r="B632" s="40" t="s">
        <v>1409</v>
      </c>
      <c r="C632" s="40" t="s">
        <v>1410</v>
      </c>
      <c r="D632" s="40" t="s">
        <v>210</v>
      </c>
      <c r="E632" s="39">
        <v>116704</v>
      </c>
      <c r="F632" s="41">
        <v>115</v>
      </c>
      <c r="G632" s="39">
        <v>1</v>
      </c>
      <c r="H632" s="40" t="s">
        <v>202</v>
      </c>
      <c r="I632" s="39">
        <v>3337412518</v>
      </c>
    </row>
    <row r="633" spans="1:9" ht="45" hidden="1">
      <c r="A633" s="39">
        <v>11503</v>
      </c>
      <c r="B633" s="40" t="s">
        <v>1411</v>
      </c>
      <c r="C633" s="40" t="s">
        <v>1412</v>
      </c>
      <c r="D633" s="40" t="s">
        <v>207</v>
      </c>
      <c r="E633" s="39">
        <v>100912</v>
      </c>
      <c r="F633" s="41">
        <v>69</v>
      </c>
      <c r="G633" s="39">
        <v>2</v>
      </c>
      <c r="H633" s="40" t="s">
        <v>226</v>
      </c>
      <c r="I633" s="39">
        <v>3356867396</v>
      </c>
    </row>
    <row r="634" spans="1:9" ht="30" hidden="1">
      <c r="A634" s="39">
        <v>11522</v>
      </c>
      <c r="B634" s="40" t="s">
        <v>1413</v>
      </c>
      <c r="C634" s="40" t="s">
        <v>1414</v>
      </c>
      <c r="D634" s="40" t="s">
        <v>348</v>
      </c>
      <c r="E634" s="39">
        <v>126080</v>
      </c>
      <c r="F634" s="41">
        <v>115</v>
      </c>
      <c r="G634" s="39">
        <v>4</v>
      </c>
      <c r="H634" s="40" t="s">
        <v>202</v>
      </c>
      <c r="I634" s="39">
        <v>3337412540</v>
      </c>
    </row>
    <row r="635" spans="1:9" ht="60" hidden="1">
      <c r="A635" s="39">
        <v>11523</v>
      </c>
      <c r="B635" s="40" t="s">
        <v>1415</v>
      </c>
      <c r="C635" s="40" t="s">
        <v>1416</v>
      </c>
      <c r="D635" s="40" t="s">
        <v>223</v>
      </c>
      <c r="E635" s="39">
        <v>100834</v>
      </c>
      <c r="F635" s="41">
        <v>69</v>
      </c>
      <c r="G635" s="39">
        <v>3</v>
      </c>
      <c r="H635" s="40" t="s">
        <v>202</v>
      </c>
      <c r="I635" s="39">
        <v>3337412541</v>
      </c>
    </row>
    <row r="636" spans="1:9" ht="45" hidden="1">
      <c r="A636" s="39">
        <v>11524</v>
      </c>
      <c r="B636" s="40" t="s">
        <v>1417</v>
      </c>
      <c r="C636" s="40" t="s">
        <v>1416</v>
      </c>
      <c r="D636" s="40" t="s">
        <v>1418</v>
      </c>
      <c r="E636" s="39">
        <v>101674</v>
      </c>
      <c r="F636" s="41">
        <v>69</v>
      </c>
      <c r="G636" s="39">
        <v>1</v>
      </c>
      <c r="H636" s="40" t="s">
        <v>202</v>
      </c>
      <c r="I636" s="39">
        <v>3352750012</v>
      </c>
    </row>
    <row r="637" spans="1:9" ht="60" hidden="1">
      <c r="A637" s="39">
        <v>11534</v>
      </c>
      <c r="B637" s="40" t="s">
        <v>1419</v>
      </c>
      <c r="C637" s="40" t="s">
        <v>1420</v>
      </c>
      <c r="D637" s="40" t="s">
        <v>223</v>
      </c>
      <c r="E637" s="39">
        <v>100834</v>
      </c>
      <c r="F637" s="41">
        <v>500</v>
      </c>
      <c r="G637" s="39">
        <v>4</v>
      </c>
      <c r="H637" s="40" t="s">
        <v>218</v>
      </c>
      <c r="I637" s="39">
        <v>3337412548</v>
      </c>
    </row>
    <row r="638" spans="1:9" ht="60" hidden="1">
      <c r="A638" s="39">
        <v>11565</v>
      </c>
      <c r="B638" s="40" t="s">
        <v>1421</v>
      </c>
      <c r="C638" s="40" t="s">
        <v>1422</v>
      </c>
      <c r="D638" s="40" t="s">
        <v>223</v>
      </c>
      <c r="E638" s="39">
        <v>100834</v>
      </c>
      <c r="F638" s="41">
        <v>115</v>
      </c>
      <c r="G638" s="39">
        <v>3</v>
      </c>
      <c r="H638" s="40" t="s">
        <v>218</v>
      </c>
      <c r="I638" s="39">
        <v>3337412569</v>
      </c>
    </row>
    <row r="639" spans="1:9" ht="30" hidden="1">
      <c r="A639" s="39">
        <v>11605</v>
      </c>
      <c r="B639" s="40" t="s">
        <v>1423</v>
      </c>
      <c r="C639" s="40" t="s">
        <v>1424</v>
      </c>
      <c r="D639" s="40" t="s">
        <v>348</v>
      </c>
      <c r="E639" s="39">
        <v>126080</v>
      </c>
      <c r="F639" s="41">
        <v>115</v>
      </c>
      <c r="G639" s="39">
        <v>3</v>
      </c>
      <c r="H639" s="40" t="s">
        <v>226</v>
      </c>
      <c r="I639" s="39">
        <v>3337412590</v>
      </c>
    </row>
    <row r="640" spans="1:9" ht="15" hidden="1">
      <c r="A640" s="39">
        <v>11606</v>
      </c>
      <c r="B640" s="40" t="s">
        <v>1425</v>
      </c>
      <c r="C640" s="40" t="s">
        <v>1426</v>
      </c>
      <c r="D640" s="40" t="s">
        <v>210</v>
      </c>
      <c r="E640" s="39">
        <v>116704</v>
      </c>
      <c r="F640" s="41">
        <v>69</v>
      </c>
      <c r="G640" s="39">
        <v>2</v>
      </c>
      <c r="H640" s="40" t="s">
        <v>202</v>
      </c>
      <c r="I640" s="39">
        <v>3352749886</v>
      </c>
    </row>
    <row r="641" spans="1:9" ht="15">
      <c r="A641" s="39">
        <v>11615</v>
      </c>
      <c r="B641" s="40" t="s">
        <v>1427</v>
      </c>
      <c r="C641" s="40" t="s">
        <v>1428</v>
      </c>
      <c r="D641" s="40" t="s">
        <v>201</v>
      </c>
      <c r="E641" s="39">
        <v>100219</v>
      </c>
      <c r="F641" s="41">
        <v>115</v>
      </c>
      <c r="G641" s="39">
        <v>3</v>
      </c>
      <c r="H641" s="40" t="s">
        <v>226</v>
      </c>
      <c r="I641" s="39">
        <v>3337428326</v>
      </c>
    </row>
    <row r="642" spans="1:9" ht="15" hidden="1">
      <c r="A642" s="39">
        <v>11640</v>
      </c>
      <c r="B642" s="40" t="s">
        <v>1429</v>
      </c>
      <c r="C642" s="40" t="s">
        <v>1430</v>
      </c>
      <c r="D642" s="40" t="s">
        <v>210</v>
      </c>
      <c r="E642" s="39">
        <v>116704</v>
      </c>
      <c r="F642" s="41">
        <v>138</v>
      </c>
      <c r="G642" s="39">
        <v>5</v>
      </c>
      <c r="H642" s="40" t="s">
        <v>202</v>
      </c>
      <c r="I642" s="39">
        <v>3342618079</v>
      </c>
    </row>
    <row r="643" spans="1:9" ht="45" hidden="1">
      <c r="A643" s="39">
        <v>11686</v>
      </c>
      <c r="B643" s="40" t="s">
        <v>1431</v>
      </c>
      <c r="C643" s="40" t="s">
        <v>1432</v>
      </c>
      <c r="D643" s="40" t="s">
        <v>210</v>
      </c>
      <c r="E643" s="39">
        <v>116704</v>
      </c>
      <c r="F643" s="41">
        <v>230</v>
      </c>
      <c r="G643" s="39">
        <v>5</v>
      </c>
      <c r="H643" s="40" t="s">
        <v>247</v>
      </c>
      <c r="I643" s="39">
        <v>3337412639</v>
      </c>
    </row>
    <row r="644" spans="1:9" ht="45" hidden="1">
      <c r="A644" s="39">
        <v>11713</v>
      </c>
      <c r="B644" s="40" t="s">
        <v>1433</v>
      </c>
      <c r="C644" s="40" t="s">
        <v>1434</v>
      </c>
      <c r="D644" s="40" t="s">
        <v>326</v>
      </c>
      <c r="E644" s="39">
        <v>100716</v>
      </c>
      <c r="F644" s="41">
        <v>42</v>
      </c>
      <c r="G644" s="39">
        <v>1</v>
      </c>
      <c r="H644" s="40" t="s">
        <v>218</v>
      </c>
      <c r="I644" s="39">
        <v>3338290373</v>
      </c>
    </row>
    <row r="645" spans="1:9" ht="45" hidden="1">
      <c r="A645" s="39">
        <v>11736</v>
      </c>
      <c r="B645" s="40" t="s">
        <v>1435</v>
      </c>
      <c r="C645" s="40" t="s">
        <v>1436</v>
      </c>
      <c r="D645" s="40" t="s">
        <v>210</v>
      </c>
      <c r="E645" s="39">
        <v>116704</v>
      </c>
      <c r="F645" s="41">
        <v>46</v>
      </c>
      <c r="G645" s="39">
        <v>1</v>
      </c>
      <c r="H645" s="40" t="s">
        <v>211</v>
      </c>
      <c r="I645" s="39">
        <v>3349559771</v>
      </c>
    </row>
    <row r="646" spans="1:9" ht="30" hidden="1">
      <c r="A646" s="39">
        <v>11742</v>
      </c>
      <c r="B646" s="40" t="s">
        <v>1437</v>
      </c>
      <c r="C646" s="40" t="s">
        <v>1438</v>
      </c>
      <c r="D646" s="40" t="s">
        <v>348</v>
      </c>
      <c r="E646" s="39">
        <v>126080</v>
      </c>
      <c r="F646" s="41">
        <v>115</v>
      </c>
      <c r="G646" s="39">
        <v>2</v>
      </c>
      <c r="H646" s="40" t="s">
        <v>202</v>
      </c>
      <c r="I646" s="39">
        <v>3353097624</v>
      </c>
    </row>
    <row r="647" spans="1:9" ht="45" hidden="1">
      <c r="A647" s="39">
        <v>11748</v>
      </c>
      <c r="B647" s="40" t="s">
        <v>1439</v>
      </c>
      <c r="C647" s="40" t="s">
        <v>1440</v>
      </c>
      <c r="D647" s="40" t="s">
        <v>234</v>
      </c>
      <c r="E647" s="39">
        <v>101222</v>
      </c>
      <c r="F647" s="41">
        <v>138</v>
      </c>
      <c r="G647" s="39">
        <v>3</v>
      </c>
      <c r="H647" s="40" t="s">
        <v>247</v>
      </c>
      <c r="I647" s="39">
        <v>3342618209</v>
      </c>
    </row>
    <row r="648" spans="1:9" ht="45" hidden="1">
      <c r="A648" s="39">
        <v>11752</v>
      </c>
      <c r="B648" s="40" t="s">
        <v>1441</v>
      </c>
      <c r="C648" s="40" t="s">
        <v>1442</v>
      </c>
      <c r="D648" s="40" t="s">
        <v>210</v>
      </c>
      <c r="E648" s="39">
        <v>116704</v>
      </c>
      <c r="F648" s="41">
        <v>46</v>
      </c>
      <c r="G648" s="39">
        <v>2</v>
      </c>
      <c r="H648" s="40" t="s">
        <v>211</v>
      </c>
      <c r="I648" s="39">
        <v>3349560176</v>
      </c>
    </row>
    <row r="649" spans="1:9" ht="60" hidden="1">
      <c r="A649" s="39">
        <v>11765</v>
      </c>
      <c r="B649" s="40" t="s">
        <v>1443</v>
      </c>
      <c r="C649" s="40" t="s">
        <v>1444</v>
      </c>
      <c r="D649" s="40" t="s">
        <v>223</v>
      </c>
      <c r="E649" s="39">
        <v>100834</v>
      </c>
      <c r="F649" s="41">
        <v>69</v>
      </c>
      <c r="G649" s="39">
        <v>1</v>
      </c>
      <c r="H649" s="40" t="s">
        <v>202</v>
      </c>
      <c r="I649" s="39">
        <v>3352750003</v>
      </c>
    </row>
    <row r="650" spans="1:9" ht="60" hidden="1">
      <c r="A650" s="39">
        <v>11812</v>
      </c>
      <c r="B650" s="40" t="s">
        <v>1445</v>
      </c>
      <c r="C650" s="40" t="s">
        <v>1446</v>
      </c>
      <c r="D650" s="40" t="s">
        <v>223</v>
      </c>
      <c r="E650" s="39">
        <v>100834</v>
      </c>
      <c r="F650" s="41">
        <v>69</v>
      </c>
      <c r="G650" s="39">
        <v>1</v>
      </c>
      <c r="H650" s="40" t="s">
        <v>218</v>
      </c>
      <c r="I650" s="39">
        <v>3337412748</v>
      </c>
    </row>
    <row r="651" spans="1:9" ht="45" hidden="1">
      <c r="A651" s="39">
        <v>11836</v>
      </c>
      <c r="B651" s="40" t="s">
        <v>1447</v>
      </c>
      <c r="C651" s="40" t="s">
        <v>1448</v>
      </c>
      <c r="D651" s="40" t="s">
        <v>326</v>
      </c>
      <c r="E651" s="39">
        <v>100716</v>
      </c>
      <c r="F651" s="41">
        <v>57</v>
      </c>
      <c r="G651" s="39">
        <v>1</v>
      </c>
      <c r="H651" s="40" t="s">
        <v>202</v>
      </c>
      <c r="I651" s="39">
        <v>3342617822</v>
      </c>
    </row>
    <row r="652" spans="1:9" ht="30" hidden="1">
      <c r="A652" s="39">
        <v>11840</v>
      </c>
      <c r="B652" s="40" t="s">
        <v>1449</v>
      </c>
      <c r="C652" s="40" t="s">
        <v>1450</v>
      </c>
      <c r="D652" s="40" t="s">
        <v>210</v>
      </c>
      <c r="E652" s="39">
        <v>116704</v>
      </c>
      <c r="F652" s="41">
        <v>138</v>
      </c>
      <c r="G652" s="39">
        <v>2</v>
      </c>
      <c r="H652" s="40" t="s">
        <v>218</v>
      </c>
      <c r="I652" s="39">
        <v>3349559754</v>
      </c>
    </row>
    <row r="653" spans="1:9" ht="30" hidden="1">
      <c r="A653" s="39">
        <v>11855</v>
      </c>
      <c r="B653" s="40" t="s">
        <v>1451</v>
      </c>
      <c r="C653" s="40" t="s">
        <v>1452</v>
      </c>
      <c r="D653" s="40" t="s">
        <v>210</v>
      </c>
      <c r="E653" s="39">
        <v>116704</v>
      </c>
      <c r="F653" s="41">
        <v>69</v>
      </c>
      <c r="G653" s="39">
        <v>2</v>
      </c>
      <c r="H653" s="40" t="s">
        <v>218</v>
      </c>
      <c r="I653" s="39">
        <v>3337413130</v>
      </c>
    </row>
    <row r="654" spans="1:9" ht="45" hidden="1">
      <c r="A654" s="39">
        <v>11857</v>
      </c>
      <c r="B654" s="40" t="s">
        <v>1453</v>
      </c>
      <c r="C654" s="40" t="s">
        <v>1452</v>
      </c>
      <c r="D654" s="40" t="s">
        <v>274</v>
      </c>
      <c r="E654" s="39">
        <v>102912</v>
      </c>
      <c r="F654" s="41">
        <v>115</v>
      </c>
      <c r="G654" s="39">
        <v>2</v>
      </c>
      <c r="H654" s="40" t="s">
        <v>202</v>
      </c>
      <c r="I654" s="39">
        <v>3353097635</v>
      </c>
    </row>
    <row r="655" spans="1:9" ht="45" hidden="1">
      <c r="A655" s="39">
        <v>11859</v>
      </c>
      <c r="B655" s="40" t="s">
        <v>1454</v>
      </c>
      <c r="C655" s="40" t="s">
        <v>1452</v>
      </c>
      <c r="D655" s="40" t="s">
        <v>210</v>
      </c>
      <c r="E655" s="39">
        <v>116704</v>
      </c>
      <c r="F655" s="41">
        <v>69</v>
      </c>
      <c r="G655" s="39">
        <v>1</v>
      </c>
      <c r="H655" s="40" t="s">
        <v>247</v>
      </c>
      <c r="I655" s="39">
        <v>3342617916</v>
      </c>
    </row>
    <row r="656" spans="1:9" ht="45" hidden="1">
      <c r="A656" s="39">
        <v>11869</v>
      </c>
      <c r="B656" s="40" t="s">
        <v>1455</v>
      </c>
      <c r="C656" s="40" t="s">
        <v>1456</v>
      </c>
      <c r="D656" s="40" t="s">
        <v>210</v>
      </c>
      <c r="E656" s="39">
        <v>116704</v>
      </c>
      <c r="F656" s="41">
        <v>46</v>
      </c>
      <c r="G656" s="39">
        <v>1</v>
      </c>
      <c r="H656" s="40" t="s">
        <v>211</v>
      </c>
      <c r="I656" s="39">
        <v>3349560184</v>
      </c>
    </row>
    <row r="657" spans="1:9" ht="30" hidden="1">
      <c r="A657" s="39">
        <v>11881</v>
      </c>
      <c r="B657" s="40" t="s">
        <v>1457</v>
      </c>
      <c r="C657" s="40" t="s">
        <v>1458</v>
      </c>
      <c r="D657" s="40" t="s">
        <v>210</v>
      </c>
      <c r="E657" s="39">
        <v>116704</v>
      </c>
      <c r="F657" s="41">
        <v>230</v>
      </c>
      <c r="G657" s="39">
        <v>6</v>
      </c>
      <c r="H657" s="40" t="s">
        <v>218</v>
      </c>
      <c r="I657" s="39">
        <v>3337413143</v>
      </c>
    </row>
    <row r="658" spans="1:9" ht="45" hidden="1">
      <c r="A658" s="39">
        <v>11883</v>
      </c>
      <c r="B658" s="40" t="s">
        <v>1459</v>
      </c>
      <c r="C658" s="40" t="s">
        <v>1460</v>
      </c>
      <c r="D658" s="40" t="s">
        <v>210</v>
      </c>
      <c r="E658" s="39">
        <v>116704</v>
      </c>
      <c r="F658" s="41">
        <v>46</v>
      </c>
      <c r="G658" s="39">
        <v>1</v>
      </c>
      <c r="H658" s="40" t="s">
        <v>211</v>
      </c>
      <c r="I658" s="39">
        <v>3349560299</v>
      </c>
    </row>
    <row r="659" spans="1:9" ht="15" hidden="1">
      <c r="A659" s="39">
        <v>11991</v>
      </c>
      <c r="B659" s="40" t="s">
        <v>1461</v>
      </c>
      <c r="C659" s="40" t="s">
        <v>1462</v>
      </c>
      <c r="D659" s="40" t="s">
        <v>210</v>
      </c>
      <c r="E659" s="39">
        <v>116704</v>
      </c>
      <c r="F659" s="41">
        <v>138</v>
      </c>
      <c r="G659" s="39">
        <v>0</v>
      </c>
      <c r="H659" s="40" t="s">
        <v>226</v>
      </c>
      <c r="I659" s="39">
        <v>3349559579</v>
      </c>
    </row>
    <row r="660" spans="1:9" ht="15" hidden="1">
      <c r="A660" s="39">
        <v>12092</v>
      </c>
      <c r="B660" s="40" t="s">
        <v>1463</v>
      </c>
      <c r="C660" s="40" t="s">
        <v>1464</v>
      </c>
      <c r="D660" s="40" t="s">
        <v>210</v>
      </c>
      <c r="E660" s="39">
        <v>116704</v>
      </c>
      <c r="F660" s="41">
        <v>69</v>
      </c>
      <c r="G660" s="39">
        <v>1</v>
      </c>
      <c r="H660" s="40" t="s">
        <v>202</v>
      </c>
      <c r="I660" s="39">
        <v>3342618070</v>
      </c>
    </row>
    <row r="661" spans="1:9" ht="75" hidden="1">
      <c r="A661" s="39">
        <v>12094</v>
      </c>
      <c r="B661" s="40" t="s">
        <v>1465</v>
      </c>
      <c r="C661" s="40" t="s">
        <v>1464</v>
      </c>
      <c r="D661" s="40" t="s">
        <v>225</v>
      </c>
      <c r="E661" s="39">
        <v>101071</v>
      </c>
      <c r="F661" s="41">
        <v>35</v>
      </c>
      <c r="G661" s="39">
        <v>2</v>
      </c>
      <c r="H661" s="40" t="s">
        <v>218</v>
      </c>
      <c r="I661" s="39">
        <v>3338290449</v>
      </c>
    </row>
    <row r="662" spans="1:9" ht="15" hidden="1">
      <c r="A662" s="39">
        <v>12104</v>
      </c>
      <c r="B662" s="40" t="s">
        <v>1466</v>
      </c>
      <c r="C662" s="40" t="s">
        <v>1467</v>
      </c>
      <c r="D662" s="40" t="s">
        <v>210</v>
      </c>
      <c r="E662" s="39">
        <v>116704</v>
      </c>
      <c r="F662" s="41">
        <v>69</v>
      </c>
      <c r="G662" s="39">
        <v>2</v>
      </c>
      <c r="H662" s="40" t="s">
        <v>202</v>
      </c>
      <c r="I662" s="39">
        <v>3352749836</v>
      </c>
    </row>
    <row r="663" spans="1:9" ht="60" hidden="1">
      <c r="A663" s="39">
        <v>12112</v>
      </c>
      <c r="B663" s="40" t="s">
        <v>1468</v>
      </c>
      <c r="C663" s="40" t="s">
        <v>1469</v>
      </c>
      <c r="D663" s="40" t="s">
        <v>223</v>
      </c>
      <c r="E663" s="39">
        <v>100834</v>
      </c>
      <c r="F663" s="41">
        <v>115</v>
      </c>
      <c r="G663" s="39">
        <v>1</v>
      </c>
      <c r="H663" s="40" t="s">
        <v>202</v>
      </c>
      <c r="I663" s="39">
        <v>3337413269</v>
      </c>
    </row>
    <row r="664" spans="1:9" ht="45" hidden="1">
      <c r="A664" s="39">
        <v>12122</v>
      </c>
      <c r="B664" s="40" t="s">
        <v>1470</v>
      </c>
      <c r="C664" s="40" t="s">
        <v>1471</v>
      </c>
      <c r="D664" s="40" t="s">
        <v>781</v>
      </c>
      <c r="E664" s="39">
        <v>103567</v>
      </c>
      <c r="F664" s="41">
        <v>115</v>
      </c>
      <c r="G664" s="39">
        <v>2</v>
      </c>
      <c r="H664" s="40" t="s">
        <v>202</v>
      </c>
      <c r="I664" s="39">
        <v>3353097784</v>
      </c>
    </row>
    <row r="665" spans="1:9" ht="15">
      <c r="A665" s="39">
        <v>12128</v>
      </c>
      <c r="B665" s="40" t="s">
        <v>1472</v>
      </c>
      <c r="C665" s="40" t="s">
        <v>1473</v>
      </c>
      <c r="D665" s="40" t="s">
        <v>201</v>
      </c>
      <c r="E665" s="39">
        <v>100219</v>
      </c>
      <c r="F665" s="41">
        <v>115</v>
      </c>
      <c r="G665" s="39">
        <v>2</v>
      </c>
      <c r="H665" s="40" t="s">
        <v>202</v>
      </c>
      <c r="I665" s="39">
        <v>3337413278</v>
      </c>
    </row>
    <row r="666" spans="1:9" ht="15" hidden="1">
      <c r="A666" s="39">
        <v>12131</v>
      </c>
      <c r="B666" s="40" t="s">
        <v>1474</v>
      </c>
      <c r="C666" s="40" t="s">
        <v>1475</v>
      </c>
      <c r="D666" s="40" t="s">
        <v>210</v>
      </c>
      <c r="E666" s="39">
        <v>116704</v>
      </c>
      <c r="F666" s="41">
        <v>115</v>
      </c>
      <c r="G666" s="39">
        <v>2</v>
      </c>
      <c r="H666" s="40" t="s">
        <v>202</v>
      </c>
      <c r="I666" s="39">
        <v>3337413282</v>
      </c>
    </row>
    <row r="667" spans="1:9" ht="45" hidden="1">
      <c r="A667" s="39">
        <v>12132</v>
      </c>
      <c r="B667" s="40" t="s">
        <v>1476</v>
      </c>
      <c r="C667" s="40" t="s">
        <v>1477</v>
      </c>
      <c r="D667" s="40" t="s">
        <v>210</v>
      </c>
      <c r="E667" s="39">
        <v>116704</v>
      </c>
      <c r="F667" s="41">
        <v>46</v>
      </c>
      <c r="G667" s="39">
        <v>1</v>
      </c>
      <c r="H667" s="40" t="s">
        <v>211</v>
      </c>
      <c r="I667" s="39">
        <v>3349559807</v>
      </c>
    </row>
    <row r="668" spans="1:9" ht="30" hidden="1">
      <c r="A668" s="39">
        <v>12136</v>
      </c>
      <c r="B668" s="40" t="s">
        <v>1478</v>
      </c>
      <c r="C668" s="40" t="s">
        <v>1479</v>
      </c>
      <c r="D668" s="40" t="s">
        <v>210</v>
      </c>
      <c r="E668" s="39">
        <v>116704</v>
      </c>
      <c r="F668" s="41">
        <v>230</v>
      </c>
      <c r="G668" s="39">
        <v>4</v>
      </c>
      <c r="H668" s="40" t="s">
        <v>218</v>
      </c>
      <c r="I668" s="39">
        <v>3337413284</v>
      </c>
    </row>
    <row r="669" spans="1:9" ht="45" hidden="1">
      <c r="A669" s="39">
        <v>12148</v>
      </c>
      <c r="B669" s="40" t="s">
        <v>1480</v>
      </c>
      <c r="C669" s="40" t="s">
        <v>1481</v>
      </c>
      <c r="D669" s="40" t="s">
        <v>234</v>
      </c>
      <c r="E669" s="39">
        <v>101222</v>
      </c>
      <c r="F669" s="41">
        <v>230</v>
      </c>
      <c r="G669" s="39">
        <v>2</v>
      </c>
      <c r="H669" s="40" t="s">
        <v>211</v>
      </c>
      <c r="I669" s="39">
        <v>3337413289</v>
      </c>
    </row>
    <row r="670" spans="1:9" ht="60" hidden="1">
      <c r="A670" s="39">
        <v>12157</v>
      </c>
      <c r="B670" s="40" t="s">
        <v>1482</v>
      </c>
      <c r="C670" s="40" t="s">
        <v>1483</v>
      </c>
      <c r="D670" s="40" t="s">
        <v>223</v>
      </c>
      <c r="E670" s="39">
        <v>100834</v>
      </c>
      <c r="F670" s="41">
        <v>765</v>
      </c>
      <c r="G670" s="39">
        <v>7</v>
      </c>
      <c r="H670" s="40" t="s">
        <v>202</v>
      </c>
      <c r="I670" s="39">
        <v>3337413294</v>
      </c>
    </row>
    <row r="671" spans="1:9" ht="30" hidden="1">
      <c r="A671" s="39">
        <v>12165</v>
      </c>
      <c r="B671" s="40" t="s">
        <v>1484</v>
      </c>
      <c r="C671" s="40" t="s">
        <v>1485</v>
      </c>
      <c r="D671" s="40" t="s">
        <v>234</v>
      </c>
      <c r="E671" s="39">
        <v>101222</v>
      </c>
      <c r="F671" s="41">
        <v>138</v>
      </c>
      <c r="G671" s="39">
        <v>3</v>
      </c>
      <c r="H671" s="40" t="s">
        <v>226</v>
      </c>
      <c r="I671" s="39">
        <v>3342618294</v>
      </c>
    </row>
    <row r="672" spans="1:9" ht="45" hidden="1">
      <c r="A672" s="39">
        <v>12178</v>
      </c>
      <c r="B672" s="40" t="s">
        <v>1486</v>
      </c>
      <c r="C672" s="40" t="s">
        <v>1487</v>
      </c>
      <c r="D672" s="40" t="s">
        <v>326</v>
      </c>
      <c r="E672" s="39">
        <v>100716</v>
      </c>
      <c r="F672" s="41">
        <v>115</v>
      </c>
      <c r="G672" s="39">
        <v>1</v>
      </c>
      <c r="H672" s="40" t="s">
        <v>218</v>
      </c>
      <c r="I672" s="39">
        <v>3337413306</v>
      </c>
    </row>
    <row r="673" spans="1:9" ht="15" hidden="1">
      <c r="A673" s="39">
        <v>12187</v>
      </c>
      <c r="B673" s="40" t="s">
        <v>1488</v>
      </c>
      <c r="C673" s="40" t="s">
        <v>1489</v>
      </c>
      <c r="D673" s="40" t="s">
        <v>210</v>
      </c>
      <c r="E673" s="39">
        <v>116704</v>
      </c>
      <c r="F673" s="41">
        <v>115</v>
      </c>
      <c r="G673" s="39">
        <v>2</v>
      </c>
      <c r="H673" s="40" t="s">
        <v>226</v>
      </c>
      <c r="I673" s="39">
        <v>3337413309</v>
      </c>
    </row>
    <row r="674" spans="1:9" ht="45" hidden="1">
      <c r="A674" s="39">
        <v>12211</v>
      </c>
      <c r="B674" s="40" t="s">
        <v>1490</v>
      </c>
      <c r="C674" s="40" t="s">
        <v>1491</v>
      </c>
      <c r="D674" s="40" t="s">
        <v>210</v>
      </c>
      <c r="E674" s="39">
        <v>116704</v>
      </c>
      <c r="F674" s="41">
        <v>46</v>
      </c>
      <c r="G674" s="39">
        <v>1</v>
      </c>
      <c r="H674" s="40" t="s">
        <v>211</v>
      </c>
      <c r="I674" s="39">
        <v>3349560056</v>
      </c>
    </row>
    <row r="675" spans="1:9" ht="45" hidden="1">
      <c r="A675" s="39">
        <v>12212</v>
      </c>
      <c r="B675" s="40" t="s">
        <v>1492</v>
      </c>
      <c r="C675" s="40" t="s">
        <v>1491</v>
      </c>
      <c r="D675" s="40" t="s">
        <v>210</v>
      </c>
      <c r="E675" s="39">
        <v>116704</v>
      </c>
      <c r="F675" s="41">
        <v>69</v>
      </c>
      <c r="G675" s="39">
        <v>2</v>
      </c>
      <c r="H675" s="40" t="s">
        <v>211</v>
      </c>
      <c r="I675" s="39">
        <v>3349559743</v>
      </c>
    </row>
    <row r="676" spans="1:9" ht="15" hidden="1">
      <c r="A676" s="39">
        <v>12241</v>
      </c>
      <c r="B676" s="40" t="s">
        <v>1493</v>
      </c>
      <c r="C676" s="40" t="s">
        <v>1494</v>
      </c>
      <c r="D676" s="40" t="s">
        <v>210</v>
      </c>
      <c r="E676" s="39">
        <v>116704</v>
      </c>
      <c r="F676" s="41">
        <v>69</v>
      </c>
      <c r="G676" s="39">
        <v>2</v>
      </c>
      <c r="H676" s="40" t="s">
        <v>202</v>
      </c>
      <c r="I676" s="39">
        <v>3352749844</v>
      </c>
    </row>
    <row r="677" spans="1:9" ht="30" hidden="1">
      <c r="A677" s="39">
        <v>12263</v>
      </c>
      <c r="B677" s="40" t="s">
        <v>1495</v>
      </c>
      <c r="C677" s="40" t="s">
        <v>1496</v>
      </c>
      <c r="D677" s="40" t="s">
        <v>234</v>
      </c>
      <c r="E677" s="39">
        <v>101222</v>
      </c>
      <c r="F677" s="41">
        <v>69</v>
      </c>
      <c r="G677" s="39">
        <v>3</v>
      </c>
      <c r="H677" s="40" t="s">
        <v>202</v>
      </c>
      <c r="I677" s="39">
        <v>3342618285</v>
      </c>
    </row>
    <row r="678" spans="1:9" ht="30" hidden="1">
      <c r="A678" s="39">
        <v>12265</v>
      </c>
      <c r="B678" s="40" t="s">
        <v>1497</v>
      </c>
      <c r="C678" s="40" t="s">
        <v>1498</v>
      </c>
      <c r="D678" s="40" t="s">
        <v>234</v>
      </c>
      <c r="E678" s="39">
        <v>101222</v>
      </c>
      <c r="F678" s="41">
        <v>69</v>
      </c>
      <c r="G678" s="39">
        <v>2</v>
      </c>
      <c r="H678" s="40" t="s">
        <v>202</v>
      </c>
      <c r="I678" s="39">
        <v>3342618301</v>
      </c>
    </row>
    <row r="679" spans="1:9" ht="45" hidden="1">
      <c r="A679" s="39">
        <v>12289</v>
      </c>
      <c r="B679" s="40" t="s">
        <v>1499</v>
      </c>
      <c r="C679" s="40" t="s">
        <v>1500</v>
      </c>
      <c r="D679" s="40" t="s">
        <v>210</v>
      </c>
      <c r="E679" s="39">
        <v>116704</v>
      </c>
      <c r="F679" s="41">
        <v>46</v>
      </c>
      <c r="G679" s="39">
        <v>1</v>
      </c>
      <c r="H679" s="40" t="s">
        <v>211</v>
      </c>
      <c r="I679" s="39">
        <v>3349560131</v>
      </c>
    </row>
    <row r="680" spans="1:9" ht="45" hidden="1">
      <c r="A680" s="39">
        <v>12298</v>
      </c>
      <c r="B680" s="40" t="s">
        <v>1501</v>
      </c>
      <c r="C680" s="40" t="s">
        <v>1502</v>
      </c>
      <c r="D680" s="40" t="s">
        <v>210</v>
      </c>
      <c r="E680" s="39">
        <v>116704</v>
      </c>
      <c r="F680" s="41">
        <v>46</v>
      </c>
      <c r="G680" s="39">
        <v>1</v>
      </c>
      <c r="H680" s="40" t="s">
        <v>211</v>
      </c>
      <c r="I680" s="39">
        <v>3349560160</v>
      </c>
    </row>
    <row r="681" spans="1:9" ht="45" hidden="1">
      <c r="A681" s="39">
        <v>12306</v>
      </c>
      <c r="B681" s="40" t="s">
        <v>1503</v>
      </c>
      <c r="C681" s="40" t="s">
        <v>1504</v>
      </c>
      <c r="D681" s="40" t="s">
        <v>210</v>
      </c>
      <c r="E681" s="39">
        <v>116704</v>
      </c>
      <c r="F681" s="41">
        <v>46</v>
      </c>
      <c r="G681" s="39">
        <v>1</v>
      </c>
      <c r="H681" s="40" t="s">
        <v>211</v>
      </c>
      <c r="I681" s="39">
        <v>3349560030</v>
      </c>
    </row>
    <row r="682" spans="1:9" ht="30" hidden="1">
      <c r="A682" s="39">
        <v>12335</v>
      </c>
      <c r="B682" s="40" t="s">
        <v>1505</v>
      </c>
      <c r="C682" s="40" t="s">
        <v>1506</v>
      </c>
      <c r="D682" s="40" t="s">
        <v>210</v>
      </c>
      <c r="E682" s="39">
        <v>116704</v>
      </c>
      <c r="F682" s="41">
        <v>46</v>
      </c>
      <c r="G682" s="39">
        <v>1</v>
      </c>
      <c r="H682" s="40" t="s">
        <v>218</v>
      </c>
      <c r="I682" s="39">
        <v>3349559808</v>
      </c>
    </row>
    <row r="683" spans="1:9" ht="15" hidden="1">
      <c r="A683" s="39">
        <v>12344</v>
      </c>
      <c r="B683" s="40" t="s">
        <v>1507</v>
      </c>
      <c r="C683" s="40" t="s">
        <v>1508</v>
      </c>
      <c r="D683" s="40" t="s">
        <v>210</v>
      </c>
      <c r="E683" s="39">
        <v>116704</v>
      </c>
      <c r="F683" s="41">
        <v>69</v>
      </c>
      <c r="G683" s="39">
        <v>2</v>
      </c>
      <c r="H683" s="40" t="s">
        <v>202</v>
      </c>
      <c r="I683" s="39">
        <v>3342618061</v>
      </c>
    </row>
    <row r="684" spans="1:9" ht="45" hidden="1">
      <c r="A684" s="39">
        <v>12404</v>
      </c>
      <c r="B684" s="40" t="s">
        <v>1509</v>
      </c>
      <c r="C684" s="40" t="s">
        <v>1510</v>
      </c>
      <c r="D684" s="40" t="s">
        <v>210</v>
      </c>
      <c r="E684" s="39">
        <v>116704</v>
      </c>
      <c r="F684" s="41">
        <v>46</v>
      </c>
      <c r="G684" s="39">
        <v>1</v>
      </c>
      <c r="H684" s="40" t="s">
        <v>211</v>
      </c>
      <c r="I684" s="39">
        <v>3349560038</v>
      </c>
    </row>
    <row r="685" spans="1:9" ht="45" hidden="1">
      <c r="A685" s="39">
        <v>12407</v>
      </c>
      <c r="B685" s="40" t="s">
        <v>1511</v>
      </c>
      <c r="C685" s="40" t="s">
        <v>1512</v>
      </c>
      <c r="D685" s="40" t="s">
        <v>326</v>
      </c>
      <c r="E685" s="39">
        <v>100716</v>
      </c>
      <c r="F685" s="41">
        <v>42</v>
      </c>
      <c r="G685" s="39">
        <v>2</v>
      </c>
      <c r="H685" s="40" t="s">
        <v>218</v>
      </c>
      <c r="I685" s="39">
        <v>3338290465</v>
      </c>
    </row>
    <row r="686" spans="1:9" ht="45" hidden="1">
      <c r="A686" s="39">
        <v>12434</v>
      </c>
      <c r="B686" s="40" t="s">
        <v>1513</v>
      </c>
      <c r="C686" s="40" t="s">
        <v>1514</v>
      </c>
      <c r="D686" s="40" t="s">
        <v>210</v>
      </c>
      <c r="E686" s="39">
        <v>116704</v>
      </c>
      <c r="F686" s="41">
        <v>46</v>
      </c>
      <c r="G686" s="39">
        <v>3</v>
      </c>
      <c r="H686" s="40" t="s">
        <v>211</v>
      </c>
      <c r="I686" s="39">
        <v>3349560214</v>
      </c>
    </row>
    <row r="687" spans="1:9" ht="15">
      <c r="A687" s="39">
        <v>12439</v>
      </c>
      <c r="B687" s="40" t="s">
        <v>1515</v>
      </c>
      <c r="C687" s="40" t="s">
        <v>1516</v>
      </c>
      <c r="D687" s="40" t="s">
        <v>201</v>
      </c>
      <c r="E687" s="39">
        <v>100219</v>
      </c>
      <c r="F687" s="41">
        <v>115</v>
      </c>
      <c r="G687" s="39">
        <v>1</v>
      </c>
      <c r="H687" s="40" t="s">
        <v>202</v>
      </c>
      <c r="I687" s="39">
        <v>3337413442</v>
      </c>
    </row>
    <row r="688" spans="1:9" ht="60" hidden="1">
      <c r="A688" s="39">
        <v>12507</v>
      </c>
      <c r="B688" s="40" t="s">
        <v>1517</v>
      </c>
      <c r="C688" s="40" t="s">
        <v>1518</v>
      </c>
      <c r="D688" s="40" t="s">
        <v>223</v>
      </c>
      <c r="E688" s="39">
        <v>100834</v>
      </c>
      <c r="F688" s="41">
        <v>115</v>
      </c>
      <c r="G688" s="39">
        <v>4</v>
      </c>
      <c r="H688" s="40" t="s">
        <v>218</v>
      </c>
      <c r="I688" s="39">
        <v>3337413488</v>
      </c>
    </row>
    <row r="689" spans="1:9" ht="15" hidden="1">
      <c r="A689" s="39">
        <v>12541</v>
      </c>
      <c r="B689" s="40" t="s">
        <v>1519</v>
      </c>
      <c r="C689" s="40" t="s">
        <v>1520</v>
      </c>
      <c r="D689" s="40" t="s">
        <v>210</v>
      </c>
      <c r="E689" s="39">
        <v>-99</v>
      </c>
      <c r="F689" s="41">
        <v>345</v>
      </c>
      <c r="G689" s="39">
        <v>7</v>
      </c>
      <c r="H689" s="40" t="s">
        <v>226</v>
      </c>
      <c r="I689" s="39">
        <v>3337413510</v>
      </c>
    </row>
    <row r="690" spans="1:9" ht="15" hidden="1">
      <c r="A690" s="39">
        <v>12571</v>
      </c>
      <c r="B690" s="40" t="s">
        <v>1521</v>
      </c>
      <c r="C690" s="40" t="s">
        <v>1522</v>
      </c>
      <c r="D690" s="40" t="s">
        <v>210</v>
      </c>
      <c r="E690" s="39">
        <v>116704</v>
      </c>
      <c r="F690" s="41">
        <v>230</v>
      </c>
      <c r="G690" s="39">
        <v>2</v>
      </c>
      <c r="H690" s="40" t="s">
        <v>202</v>
      </c>
      <c r="I690" s="39">
        <v>3352749834</v>
      </c>
    </row>
    <row r="691" spans="1:9" ht="45" hidden="1">
      <c r="A691" s="39">
        <v>12580</v>
      </c>
      <c r="B691" s="40" t="s">
        <v>1523</v>
      </c>
      <c r="C691" s="40" t="s">
        <v>1524</v>
      </c>
      <c r="D691" s="40" t="s">
        <v>326</v>
      </c>
      <c r="E691" s="39">
        <v>100716</v>
      </c>
      <c r="F691" s="41">
        <v>115</v>
      </c>
      <c r="G691" s="39">
        <v>6</v>
      </c>
      <c r="H691" s="40" t="s">
        <v>226</v>
      </c>
      <c r="I691" s="39">
        <v>3337413534</v>
      </c>
    </row>
    <row r="692" spans="1:9" ht="45" hidden="1">
      <c r="A692" s="39">
        <v>12581</v>
      </c>
      <c r="B692" s="40" t="s">
        <v>1525</v>
      </c>
      <c r="C692" s="40" t="s">
        <v>1526</v>
      </c>
      <c r="D692" s="40" t="s">
        <v>326</v>
      </c>
      <c r="E692" s="39">
        <v>100716</v>
      </c>
      <c r="F692" s="41">
        <v>57</v>
      </c>
      <c r="G692" s="39">
        <v>2</v>
      </c>
      <c r="H692" s="40" t="s">
        <v>218</v>
      </c>
      <c r="I692" s="39">
        <v>3342617782</v>
      </c>
    </row>
    <row r="693" spans="1:9" ht="45" hidden="1">
      <c r="A693" s="39">
        <v>12582</v>
      </c>
      <c r="B693" s="40" t="s">
        <v>1527</v>
      </c>
      <c r="C693" s="40" t="s">
        <v>1528</v>
      </c>
      <c r="D693" s="40" t="s">
        <v>326</v>
      </c>
      <c r="E693" s="39">
        <v>100716</v>
      </c>
      <c r="F693" s="41">
        <v>115</v>
      </c>
      <c r="G693" s="39">
        <v>3</v>
      </c>
      <c r="H693" s="40" t="s">
        <v>202</v>
      </c>
      <c r="I693" s="39">
        <v>3342617783</v>
      </c>
    </row>
    <row r="694" spans="1:9" ht="45" hidden="1">
      <c r="A694" s="39">
        <v>12602</v>
      </c>
      <c r="B694" s="40" t="s">
        <v>1529</v>
      </c>
      <c r="C694" s="40" t="s">
        <v>1530</v>
      </c>
      <c r="D694" s="40" t="s">
        <v>234</v>
      </c>
      <c r="E694" s="39">
        <v>101222</v>
      </c>
      <c r="F694" s="41">
        <v>138</v>
      </c>
      <c r="G694" s="39">
        <v>2</v>
      </c>
      <c r="H694" s="40" t="s">
        <v>247</v>
      </c>
      <c r="I694" s="39">
        <v>3337413550</v>
      </c>
    </row>
    <row r="695" spans="1:9" ht="45" hidden="1">
      <c r="A695" s="39">
        <v>12609</v>
      </c>
      <c r="B695" s="40" t="s">
        <v>1531</v>
      </c>
      <c r="C695" s="40" t="s">
        <v>1532</v>
      </c>
      <c r="D695" s="40" t="s">
        <v>234</v>
      </c>
      <c r="E695" s="39">
        <v>101222</v>
      </c>
      <c r="F695" s="41">
        <v>138</v>
      </c>
      <c r="G695" s="39">
        <v>1</v>
      </c>
      <c r="H695" s="40" t="s">
        <v>247</v>
      </c>
      <c r="I695" s="39">
        <v>3342618260</v>
      </c>
    </row>
    <row r="696" spans="1:9" ht="15" hidden="1">
      <c r="A696" s="39">
        <v>12636</v>
      </c>
      <c r="B696" s="40" t="s">
        <v>1533</v>
      </c>
      <c r="C696" s="40" t="s">
        <v>1534</v>
      </c>
      <c r="D696" s="40" t="s">
        <v>210</v>
      </c>
      <c r="E696" s="39">
        <v>116704</v>
      </c>
      <c r="F696" s="41">
        <v>69</v>
      </c>
      <c r="G696" s="39">
        <v>1</v>
      </c>
      <c r="H696" s="40" t="s">
        <v>202</v>
      </c>
      <c r="I696" s="39">
        <v>3337427355</v>
      </c>
    </row>
    <row r="697" spans="1:9" ht="45" hidden="1">
      <c r="A697" s="39">
        <v>12639</v>
      </c>
      <c r="B697" s="40" t="s">
        <v>1535</v>
      </c>
      <c r="C697" s="40" t="s">
        <v>1536</v>
      </c>
      <c r="D697" s="40" t="s">
        <v>210</v>
      </c>
      <c r="E697" s="39">
        <v>116704</v>
      </c>
      <c r="F697" s="41">
        <v>46</v>
      </c>
      <c r="G697" s="39">
        <v>3</v>
      </c>
      <c r="H697" s="40" t="s">
        <v>211</v>
      </c>
      <c r="I697" s="39">
        <v>3349560235</v>
      </c>
    </row>
    <row r="698" spans="1:9" ht="60" hidden="1">
      <c r="A698" s="39">
        <v>12687</v>
      </c>
      <c r="B698" s="40" t="s">
        <v>1537</v>
      </c>
      <c r="C698" s="40" t="s">
        <v>1538</v>
      </c>
      <c r="D698" s="40" t="s">
        <v>223</v>
      </c>
      <c r="E698" s="39">
        <v>100834</v>
      </c>
      <c r="F698" s="41">
        <v>230</v>
      </c>
      <c r="G698" s="39">
        <v>4</v>
      </c>
      <c r="H698" s="40" t="s">
        <v>202</v>
      </c>
      <c r="I698" s="39">
        <v>3337413601</v>
      </c>
    </row>
    <row r="699" spans="1:9" ht="15" hidden="1">
      <c r="A699" s="39">
        <v>12690</v>
      </c>
      <c r="B699" s="40" t="s">
        <v>1539</v>
      </c>
      <c r="C699" s="40" t="s">
        <v>1540</v>
      </c>
      <c r="D699" s="40" t="s">
        <v>210</v>
      </c>
      <c r="E699" s="39">
        <v>116704</v>
      </c>
      <c r="F699" s="41">
        <v>69</v>
      </c>
      <c r="G699" s="39">
        <v>1</v>
      </c>
      <c r="H699" s="40" t="s">
        <v>202</v>
      </c>
      <c r="I699" s="39">
        <v>3337427813</v>
      </c>
    </row>
    <row r="700" spans="1:9" ht="45" hidden="1">
      <c r="A700" s="39">
        <v>12713</v>
      </c>
      <c r="B700" s="40" t="s">
        <v>1541</v>
      </c>
      <c r="C700" s="40" t="s">
        <v>1542</v>
      </c>
      <c r="D700" s="40" t="s">
        <v>234</v>
      </c>
      <c r="E700" s="39">
        <v>101222</v>
      </c>
      <c r="F700" s="41">
        <v>69</v>
      </c>
      <c r="G700" s="39">
        <v>1</v>
      </c>
      <c r="H700" s="40" t="s">
        <v>247</v>
      </c>
      <c r="I700" s="39">
        <v>3342618280</v>
      </c>
    </row>
    <row r="701" spans="1:9" ht="60" hidden="1">
      <c r="A701" s="39">
        <v>12717</v>
      </c>
      <c r="B701" s="40" t="s">
        <v>1543</v>
      </c>
      <c r="C701" s="40" t="s">
        <v>1544</v>
      </c>
      <c r="D701" s="40" t="s">
        <v>223</v>
      </c>
      <c r="E701" s="39">
        <v>100834</v>
      </c>
      <c r="F701" s="41">
        <v>115</v>
      </c>
      <c r="G701" s="39">
        <v>1</v>
      </c>
      <c r="H701" s="40" t="s">
        <v>218</v>
      </c>
      <c r="I701" s="39">
        <v>3337413617</v>
      </c>
    </row>
    <row r="702" spans="1:9" ht="45" hidden="1">
      <c r="A702" s="39">
        <v>12756</v>
      </c>
      <c r="B702" s="40" t="s">
        <v>1545</v>
      </c>
      <c r="C702" s="40" t="s">
        <v>1546</v>
      </c>
      <c r="D702" s="40" t="s">
        <v>234</v>
      </c>
      <c r="E702" s="39">
        <v>101222</v>
      </c>
      <c r="F702" s="41">
        <v>138</v>
      </c>
      <c r="G702" s="39">
        <v>2</v>
      </c>
      <c r="H702" s="40" t="s">
        <v>247</v>
      </c>
      <c r="I702" s="39">
        <v>3342618223</v>
      </c>
    </row>
    <row r="703" spans="1:9" ht="60" hidden="1">
      <c r="A703" s="39">
        <v>12770</v>
      </c>
      <c r="B703" s="40" t="s">
        <v>1547</v>
      </c>
      <c r="C703" s="40" t="s">
        <v>1548</v>
      </c>
      <c r="D703" s="40" t="s">
        <v>223</v>
      </c>
      <c r="E703" s="39">
        <v>100834</v>
      </c>
      <c r="F703" s="41">
        <v>69</v>
      </c>
      <c r="G703" s="39">
        <v>1</v>
      </c>
      <c r="H703" s="40" t="s">
        <v>218</v>
      </c>
      <c r="I703" s="39">
        <v>3337413640</v>
      </c>
    </row>
    <row r="704" spans="1:9" ht="30" hidden="1">
      <c r="A704" s="39">
        <v>12799</v>
      </c>
      <c r="B704" s="40" t="s">
        <v>1549</v>
      </c>
      <c r="C704" s="40" t="s">
        <v>1550</v>
      </c>
      <c r="D704" s="40" t="s">
        <v>210</v>
      </c>
      <c r="E704" s="39">
        <v>116704</v>
      </c>
      <c r="F704" s="41">
        <v>230</v>
      </c>
      <c r="G704" s="39">
        <v>2</v>
      </c>
      <c r="H704" s="40" t="s">
        <v>218</v>
      </c>
      <c r="I704" s="39">
        <v>3337413654</v>
      </c>
    </row>
    <row r="705" spans="1:9" ht="15" hidden="1">
      <c r="A705" s="39">
        <v>12804</v>
      </c>
      <c r="B705" s="40" t="s">
        <v>1551</v>
      </c>
      <c r="C705" s="40" t="s">
        <v>1552</v>
      </c>
      <c r="D705" s="40" t="s">
        <v>210</v>
      </c>
      <c r="E705" s="39">
        <v>116704</v>
      </c>
      <c r="F705" s="41">
        <v>69</v>
      </c>
      <c r="G705" s="39">
        <v>3</v>
      </c>
      <c r="H705" s="40" t="s">
        <v>226</v>
      </c>
      <c r="I705" s="39">
        <v>3337413656</v>
      </c>
    </row>
    <row r="706" spans="1:9" ht="60" hidden="1">
      <c r="A706" s="39">
        <v>12805</v>
      </c>
      <c r="B706" s="40" t="s">
        <v>1553</v>
      </c>
      <c r="C706" s="40" t="s">
        <v>1552</v>
      </c>
      <c r="D706" s="40" t="s">
        <v>223</v>
      </c>
      <c r="E706" s="39">
        <v>100834</v>
      </c>
      <c r="F706" s="41">
        <v>115</v>
      </c>
      <c r="G706" s="39">
        <v>2</v>
      </c>
      <c r="H706" s="40" t="s">
        <v>202</v>
      </c>
      <c r="I706" s="39">
        <v>3337413657</v>
      </c>
    </row>
    <row r="707" spans="1:9" ht="15" hidden="1">
      <c r="A707" s="39">
        <v>12820</v>
      </c>
      <c r="B707" s="40" t="s">
        <v>1554</v>
      </c>
      <c r="C707" s="40" t="s">
        <v>1555</v>
      </c>
      <c r="D707" s="40" t="s">
        <v>210</v>
      </c>
      <c r="E707" s="39">
        <v>116704</v>
      </c>
      <c r="F707" s="41">
        <v>69</v>
      </c>
      <c r="G707" s="39">
        <v>1</v>
      </c>
      <c r="H707" s="40" t="s">
        <v>202</v>
      </c>
      <c r="I707" s="39">
        <v>3352750015</v>
      </c>
    </row>
    <row r="708" spans="1:9" ht="45" hidden="1">
      <c r="A708" s="39">
        <v>12854</v>
      </c>
      <c r="B708" s="40" t="s">
        <v>1556</v>
      </c>
      <c r="C708" s="40" t="s">
        <v>1557</v>
      </c>
      <c r="D708" s="40" t="s">
        <v>210</v>
      </c>
      <c r="E708" s="39">
        <v>116704</v>
      </c>
      <c r="F708" s="41">
        <v>46</v>
      </c>
      <c r="G708" s="39">
        <v>2</v>
      </c>
      <c r="H708" s="40" t="s">
        <v>211</v>
      </c>
      <c r="I708" s="39">
        <v>3349560017</v>
      </c>
    </row>
    <row r="709" spans="1:9" ht="30" hidden="1">
      <c r="A709" s="39">
        <v>12855</v>
      </c>
      <c r="B709" s="40" t="s">
        <v>1558</v>
      </c>
      <c r="C709" s="40" t="s">
        <v>1557</v>
      </c>
      <c r="D709" s="40" t="s">
        <v>210</v>
      </c>
      <c r="E709" s="39">
        <v>116704</v>
      </c>
      <c r="F709" s="41">
        <v>345</v>
      </c>
      <c r="G709" s="39">
        <v>16</v>
      </c>
      <c r="H709" s="40" t="s">
        <v>218</v>
      </c>
      <c r="I709" s="39">
        <v>3337413691</v>
      </c>
    </row>
    <row r="710" spans="1:9" ht="45" hidden="1">
      <c r="A710" s="39">
        <v>12898</v>
      </c>
      <c r="B710" s="40" t="s">
        <v>1559</v>
      </c>
      <c r="C710" s="40" t="s">
        <v>1560</v>
      </c>
      <c r="D710" s="40" t="s">
        <v>210</v>
      </c>
      <c r="E710" s="39">
        <v>116704</v>
      </c>
      <c r="F710" s="41">
        <v>46</v>
      </c>
      <c r="G710" s="39">
        <v>2</v>
      </c>
      <c r="H710" s="40" t="s">
        <v>247</v>
      </c>
      <c r="I710" s="39">
        <v>3337413712</v>
      </c>
    </row>
    <row r="711" spans="1:9" ht="15" hidden="1">
      <c r="A711" s="39">
        <v>12899</v>
      </c>
      <c r="B711" s="40" t="s">
        <v>1561</v>
      </c>
      <c r="C711" s="40" t="s">
        <v>1560</v>
      </c>
      <c r="D711" s="40" t="s">
        <v>210</v>
      </c>
      <c r="E711" s="39">
        <v>116704</v>
      </c>
      <c r="F711" s="41">
        <v>161</v>
      </c>
      <c r="G711" s="39">
        <v>10</v>
      </c>
      <c r="H711" s="40" t="s">
        <v>226</v>
      </c>
      <c r="I711" s="39">
        <v>3337413713</v>
      </c>
    </row>
    <row r="712" spans="1:9" ht="45" hidden="1">
      <c r="A712" s="39">
        <v>12909</v>
      </c>
      <c r="B712" s="40" t="s">
        <v>1562</v>
      </c>
      <c r="C712" s="40" t="s">
        <v>1563</v>
      </c>
      <c r="D712" s="40" t="s">
        <v>207</v>
      </c>
      <c r="E712" s="39">
        <v>100912</v>
      </c>
      <c r="F712" s="41">
        <v>69</v>
      </c>
      <c r="G712" s="39">
        <v>2</v>
      </c>
      <c r="H712" s="40" t="s">
        <v>202</v>
      </c>
      <c r="I712" s="39">
        <v>3352749803</v>
      </c>
    </row>
    <row r="713" spans="1:9" ht="30" hidden="1">
      <c r="A713" s="39">
        <v>12963</v>
      </c>
      <c r="B713" s="40" t="s">
        <v>1564</v>
      </c>
      <c r="C713" s="40" t="s">
        <v>1565</v>
      </c>
      <c r="D713" s="40" t="s">
        <v>1566</v>
      </c>
      <c r="E713" s="39">
        <v>103570</v>
      </c>
      <c r="F713" s="41">
        <v>115</v>
      </c>
      <c r="G713" s="39">
        <v>1</v>
      </c>
      <c r="H713" s="40" t="s">
        <v>202</v>
      </c>
      <c r="I713" s="39">
        <v>3353098006</v>
      </c>
    </row>
    <row r="714" spans="1:9" ht="60" hidden="1">
      <c r="A714" s="39">
        <v>12964</v>
      </c>
      <c r="B714" s="40" t="s">
        <v>1567</v>
      </c>
      <c r="C714" s="40" t="s">
        <v>1568</v>
      </c>
      <c r="D714" s="40" t="s">
        <v>223</v>
      </c>
      <c r="E714" s="39">
        <v>100834</v>
      </c>
      <c r="F714" s="41">
        <v>500</v>
      </c>
      <c r="G714" s="39">
        <v>0</v>
      </c>
      <c r="H714" s="40" t="s">
        <v>218</v>
      </c>
      <c r="I714" s="39">
        <v>3337413747</v>
      </c>
    </row>
    <row r="715" spans="1:9" ht="60" hidden="1">
      <c r="A715" s="39">
        <v>12965</v>
      </c>
      <c r="B715" s="40" t="s">
        <v>1569</v>
      </c>
      <c r="C715" s="40" t="s">
        <v>1570</v>
      </c>
      <c r="D715" s="40" t="s">
        <v>223</v>
      </c>
      <c r="E715" s="39">
        <v>100834</v>
      </c>
      <c r="F715" s="41">
        <v>500</v>
      </c>
      <c r="G715" s="39">
        <v>1</v>
      </c>
      <c r="H715" s="40" t="s">
        <v>218</v>
      </c>
      <c r="I715" s="39">
        <v>3337413748</v>
      </c>
    </row>
    <row r="716" spans="1:9" ht="60" hidden="1">
      <c r="A716" s="39">
        <v>12966</v>
      </c>
      <c r="B716" s="40" t="s">
        <v>1571</v>
      </c>
      <c r="C716" s="40" t="s">
        <v>1572</v>
      </c>
      <c r="D716" s="40" t="s">
        <v>223</v>
      </c>
      <c r="E716" s="39">
        <v>100834</v>
      </c>
      <c r="F716" s="41">
        <v>230</v>
      </c>
      <c r="G716" s="39">
        <v>2</v>
      </c>
      <c r="H716" s="40" t="s">
        <v>218</v>
      </c>
      <c r="I716" s="39">
        <v>3337413749</v>
      </c>
    </row>
    <row r="717" spans="1:9" ht="15" hidden="1">
      <c r="A717" s="39">
        <v>13042</v>
      </c>
      <c r="B717" s="40" t="s">
        <v>1573</v>
      </c>
      <c r="C717" s="40" t="s">
        <v>1574</v>
      </c>
      <c r="D717" s="40" t="s">
        <v>210</v>
      </c>
      <c r="E717" s="39">
        <v>116704</v>
      </c>
      <c r="F717" s="41">
        <v>46</v>
      </c>
      <c r="G717" s="39">
        <v>2</v>
      </c>
      <c r="H717" s="40" t="s">
        <v>226</v>
      </c>
      <c r="I717" s="39">
        <v>3349559628</v>
      </c>
    </row>
    <row r="718" spans="1:9" ht="15">
      <c r="A718" s="39">
        <v>13049</v>
      </c>
      <c r="B718" s="40" t="s">
        <v>1575</v>
      </c>
      <c r="C718" s="40" t="s">
        <v>1576</v>
      </c>
      <c r="D718" s="40" t="s">
        <v>201</v>
      </c>
      <c r="E718" s="39">
        <v>100219</v>
      </c>
      <c r="F718" s="41">
        <v>115</v>
      </c>
      <c r="G718" s="39">
        <v>2</v>
      </c>
      <c r="H718" s="40" t="s">
        <v>202</v>
      </c>
      <c r="I718" s="39">
        <v>3337413804</v>
      </c>
    </row>
    <row r="719" spans="1:9" ht="15" hidden="1">
      <c r="A719" s="39">
        <v>13091</v>
      </c>
      <c r="B719" s="40" t="s">
        <v>1577</v>
      </c>
      <c r="C719" s="40" t="s">
        <v>1578</v>
      </c>
      <c r="D719" s="40" t="s">
        <v>210</v>
      </c>
      <c r="E719" s="39">
        <v>116704</v>
      </c>
      <c r="F719" s="41">
        <v>230</v>
      </c>
      <c r="G719" s="39">
        <v>9</v>
      </c>
      <c r="H719" s="40" t="s">
        <v>202</v>
      </c>
      <c r="I719" s="39">
        <v>3337413829</v>
      </c>
    </row>
    <row r="720" spans="1:9" ht="45" hidden="1">
      <c r="A720" s="39">
        <v>13095</v>
      </c>
      <c r="B720" s="40" t="s">
        <v>1579</v>
      </c>
      <c r="C720" s="40" t="s">
        <v>1580</v>
      </c>
      <c r="D720" s="40" t="s">
        <v>210</v>
      </c>
      <c r="E720" s="39">
        <v>116704</v>
      </c>
      <c r="F720" s="41">
        <v>46</v>
      </c>
      <c r="G720" s="39">
        <v>2</v>
      </c>
      <c r="H720" s="40" t="s">
        <v>211</v>
      </c>
      <c r="I720" s="39">
        <v>3349560323</v>
      </c>
    </row>
    <row r="721" spans="1:9" ht="15" hidden="1">
      <c r="A721" s="39">
        <v>13111</v>
      </c>
      <c r="B721" s="40" t="s">
        <v>1581</v>
      </c>
      <c r="C721" s="40" t="s">
        <v>1582</v>
      </c>
      <c r="D721" s="40" t="s">
        <v>210</v>
      </c>
      <c r="E721" s="39">
        <v>116704</v>
      </c>
      <c r="F721" s="41">
        <v>230</v>
      </c>
      <c r="G721" s="39">
        <v>4</v>
      </c>
      <c r="H721" s="40" t="s">
        <v>202</v>
      </c>
      <c r="I721" s="39">
        <v>3337413841</v>
      </c>
    </row>
    <row r="722" spans="1:9" ht="45" hidden="1">
      <c r="A722" s="39">
        <v>13120</v>
      </c>
      <c r="B722" s="40" t="s">
        <v>1583</v>
      </c>
      <c r="C722" s="40" t="s">
        <v>1584</v>
      </c>
      <c r="D722" s="40" t="s">
        <v>210</v>
      </c>
      <c r="E722" s="39">
        <v>116704</v>
      </c>
      <c r="F722" s="41">
        <v>46</v>
      </c>
      <c r="G722" s="39">
        <v>1</v>
      </c>
      <c r="H722" s="40" t="s">
        <v>211</v>
      </c>
      <c r="I722" s="39">
        <v>3349560077</v>
      </c>
    </row>
    <row r="723" spans="1:9" ht="60" hidden="1">
      <c r="A723" s="39">
        <v>13145</v>
      </c>
      <c r="B723" s="40" t="s">
        <v>1585</v>
      </c>
      <c r="C723" s="40" t="s">
        <v>1586</v>
      </c>
      <c r="D723" s="40" t="s">
        <v>223</v>
      </c>
      <c r="E723" s="39">
        <v>100834</v>
      </c>
      <c r="F723" s="41">
        <v>115</v>
      </c>
      <c r="G723" s="39">
        <v>2</v>
      </c>
      <c r="H723" s="40" t="s">
        <v>202</v>
      </c>
      <c r="I723" s="39">
        <v>3337413855</v>
      </c>
    </row>
    <row r="724" spans="1:9" ht="15" hidden="1">
      <c r="A724" s="39">
        <v>13159</v>
      </c>
      <c r="B724" s="40" t="s">
        <v>1587</v>
      </c>
      <c r="C724" s="40" t="s">
        <v>1588</v>
      </c>
      <c r="D724" s="40" t="s">
        <v>210</v>
      </c>
      <c r="E724" s="39">
        <v>116704</v>
      </c>
      <c r="F724" s="41">
        <v>115</v>
      </c>
      <c r="G724" s="39">
        <v>2</v>
      </c>
      <c r="H724" s="40" t="s">
        <v>202</v>
      </c>
      <c r="I724" s="39">
        <v>3337413861</v>
      </c>
    </row>
    <row r="725" spans="1:9" ht="30" hidden="1">
      <c r="A725" s="39">
        <v>13196</v>
      </c>
      <c r="B725" s="40" t="s">
        <v>1589</v>
      </c>
      <c r="C725" s="40" t="s">
        <v>1590</v>
      </c>
      <c r="D725" s="40" t="s">
        <v>348</v>
      </c>
      <c r="E725" s="39">
        <v>126080</v>
      </c>
      <c r="F725" s="41">
        <v>115</v>
      </c>
      <c r="G725" s="39">
        <v>3</v>
      </c>
      <c r="H725" s="40" t="s">
        <v>202</v>
      </c>
      <c r="I725" s="39">
        <v>3353097622</v>
      </c>
    </row>
    <row r="726" spans="1:9" ht="60" hidden="1">
      <c r="A726" s="39">
        <v>13199</v>
      </c>
      <c r="B726" s="40" t="s">
        <v>1591</v>
      </c>
      <c r="C726" s="40" t="s">
        <v>1592</v>
      </c>
      <c r="D726" s="40" t="s">
        <v>223</v>
      </c>
      <c r="E726" s="39">
        <v>100834</v>
      </c>
      <c r="F726" s="41">
        <v>115</v>
      </c>
      <c r="G726" s="39">
        <v>1</v>
      </c>
      <c r="H726" s="40" t="s">
        <v>202</v>
      </c>
      <c r="I726" s="39">
        <v>3337413890</v>
      </c>
    </row>
    <row r="727" spans="1:9" ht="45" hidden="1">
      <c r="A727" s="39">
        <v>13201</v>
      </c>
      <c r="B727" s="40" t="s">
        <v>1593</v>
      </c>
      <c r="C727" s="40" t="s">
        <v>1594</v>
      </c>
      <c r="D727" s="40" t="s">
        <v>210</v>
      </c>
      <c r="E727" s="39">
        <v>116704</v>
      </c>
      <c r="F727" s="41">
        <v>138</v>
      </c>
      <c r="G727" s="39">
        <v>1</v>
      </c>
      <c r="H727" s="40" t="s">
        <v>211</v>
      </c>
      <c r="I727" s="39">
        <v>3337413892</v>
      </c>
    </row>
    <row r="728" spans="1:9" ht="15" hidden="1">
      <c r="A728" s="39">
        <v>13218</v>
      </c>
      <c r="B728" s="40" t="s">
        <v>1595</v>
      </c>
      <c r="C728" s="40" t="s">
        <v>1596</v>
      </c>
      <c r="D728" s="40" t="s">
        <v>210</v>
      </c>
      <c r="E728" s="39">
        <v>116704</v>
      </c>
      <c r="F728" s="41">
        <v>69</v>
      </c>
      <c r="G728" s="39">
        <v>2</v>
      </c>
      <c r="H728" s="40" t="s">
        <v>226</v>
      </c>
      <c r="I728" s="39">
        <v>3337413901</v>
      </c>
    </row>
    <row r="729" spans="1:9" ht="45" hidden="1">
      <c r="A729" s="39">
        <v>13228</v>
      </c>
      <c r="B729" s="40" t="s">
        <v>1597</v>
      </c>
      <c r="C729" s="40" t="s">
        <v>1598</v>
      </c>
      <c r="D729" s="40" t="s">
        <v>781</v>
      </c>
      <c r="E729" s="39">
        <v>103567</v>
      </c>
      <c r="F729" s="41">
        <v>115</v>
      </c>
      <c r="G729" s="39">
        <v>1</v>
      </c>
      <c r="H729" s="40" t="s">
        <v>202</v>
      </c>
      <c r="I729" s="39">
        <v>3353097783</v>
      </c>
    </row>
    <row r="730" spans="1:9" ht="60" hidden="1">
      <c r="A730" s="39">
        <v>13232</v>
      </c>
      <c r="B730" s="40" t="s">
        <v>1599</v>
      </c>
      <c r="C730" s="40" t="s">
        <v>1600</v>
      </c>
      <c r="D730" s="40" t="s">
        <v>223</v>
      </c>
      <c r="E730" s="39">
        <v>100834</v>
      </c>
      <c r="F730" s="41">
        <v>115</v>
      </c>
      <c r="G730" s="39">
        <v>1</v>
      </c>
      <c r="H730" s="40" t="s">
        <v>202</v>
      </c>
      <c r="I730" s="39">
        <v>3337413909</v>
      </c>
    </row>
    <row r="731" spans="1:9" ht="45" hidden="1">
      <c r="A731" s="39">
        <v>13269</v>
      </c>
      <c r="B731" s="40" t="s">
        <v>1601</v>
      </c>
      <c r="C731" s="40" t="s">
        <v>1602</v>
      </c>
      <c r="D731" s="40" t="s">
        <v>326</v>
      </c>
      <c r="E731" s="39">
        <v>100716</v>
      </c>
      <c r="F731" s="41">
        <v>57</v>
      </c>
      <c r="G731" s="39">
        <v>1</v>
      </c>
      <c r="H731" s="40" t="s">
        <v>218</v>
      </c>
      <c r="I731" s="39">
        <v>3337413935</v>
      </c>
    </row>
    <row r="732" spans="1:9" ht="45" hidden="1">
      <c r="A732" s="39">
        <v>13346</v>
      </c>
      <c r="B732" s="40" t="s">
        <v>1603</v>
      </c>
      <c r="C732" s="40" t="s">
        <v>1604</v>
      </c>
      <c r="D732" s="40" t="s">
        <v>326</v>
      </c>
      <c r="E732" s="39">
        <v>100716</v>
      </c>
      <c r="F732" s="41">
        <v>42</v>
      </c>
      <c r="G732" s="39">
        <v>2</v>
      </c>
      <c r="H732" s="40" t="s">
        <v>218</v>
      </c>
      <c r="I732" s="39">
        <v>3338290487</v>
      </c>
    </row>
    <row r="733" spans="1:9" ht="30">
      <c r="A733" s="39">
        <v>13363</v>
      </c>
      <c r="B733" s="40" t="s">
        <v>1605</v>
      </c>
      <c r="C733" s="40" t="s">
        <v>1606</v>
      </c>
      <c r="D733" s="40" t="s">
        <v>201</v>
      </c>
      <c r="E733" s="39">
        <v>100219</v>
      </c>
      <c r="F733" s="41">
        <v>115</v>
      </c>
      <c r="G733" s="39">
        <v>4</v>
      </c>
      <c r="H733" s="40" t="s">
        <v>218</v>
      </c>
      <c r="I733" s="39">
        <v>3337413994</v>
      </c>
    </row>
    <row r="734" spans="1:9" ht="45" hidden="1">
      <c r="A734" s="39">
        <v>13385</v>
      </c>
      <c r="B734" s="40" t="s">
        <v>1607</v>
      </c>
      <c r="C734" s="40" t="s">
        <v>1608</v>
      </c>
      <c r="D734" s="40" t="s">
        <v>326</v>
      </c>
      <c r="E734" s="39">
        <v>100716</v>
      </c>
      <c r="F734" s="41">
        <v>115</v>
      </c>
      <c r="G734" s="39">
        <v>2</v>
      </c>
      <c r="H734" s="40" t="s">
        <v>202</v>
      </c>
      <c r="I734" s="39">
        <v>3337414010</v>
      </c>
    </row>
    <row r="735" spans="1:9" ht="45" hidden="1">
      <c r="A735" s="39">
        <v>13391</v>
      </c>
      <c r="B735" s="40" t="s">
        <v>1609</v>
      </c>
      <c r="C735" s="40" t="s">
        <v>1610</v>
      </c>
      <c r="D735" s="40" t="s">
        <v>429</v>
      </c>
      <c r="E735" s="39">
        <v>101374</v>
      </c>
      <c r="F735" s="41">
        <v>230</v>
      </c>
      <c r="G735" s="39">
        <v>9</v>
      </c>
      <c r="H735" s="40" t="s">
        <v>226</v>
      </c>
      <c r="I735" s="39">
        <v>3337414013</v>
      </c>
    </row>
    <row r="736" spans="1:9" ht="45" hidden="1">
      <c r="A736" s="39">
        <v>13392</v>
      </c>
      <c r="B736" s="40" t="s">
        <v>1611</v>
      </c>
      <c r="C736" s="40" t="s">
        <v>1612</v>
      </c>
      <c r="D736" s="40" t="s">
        <v>429</v>
      </c>
      <c r="E736" s="39">
        <v>101374</v>
      </c>
      <c r="F736" s="41">
        <v>230</v>
      </c>
      <c r="G736" s="39">
        <v>10</v>
      </c>
      <c r="H736" s="40" t="s">
        <v>226</v>
      </c>
      <c r="I736" s="39">
        <v>3352750105</v>
      </c>
    </row>
    <row r="737" spans="1:9" ht="15" hidden="1">
      <c r="A737" s="39">
        <v>13409</v>
      </c>
      <c r="B737" s="40" t="s">
        <v>1613</v>
      </c>
      <c r="C737" s="40" t="s">
        <v>1614</v>
      </c>
      <c r="D737" s="40" t="s">
        <v>210</v>
      </c>
      <c r="E737" s="39">
        <v>116704</v>
      </c>
      <c r="F737" s="41">
        <v>115</v>
      </c>
      <c r="G737" s="39">
        <v>1</v>
      </c>
      <c r="H737" s="40" t="s">
        <v>202</v>
      </c>
      <c r="I737" s="39">
        <v>3352749883</v>
      </c>
    </row>
    <row r="738" spans="1:9" ht="45" hidden="1">
      <c r="A738" s="39">
        <v>13425</v>
      </c>
      <c r="B738" s="40" t="s">
        <v>1615</v>
      </c>
      <c r="C738" s="40" t="s">
        <v>1616</v>
      </c>
      <c r="D738" s="40" t="s">
        <v>210</v>
      </c>
      <c r="E738" s="39">
        <v>116704</v>
      </c>
      <c r="F738" s="41">
        <v>138</v>
      </c>
      <c r="G738" s="39">
        <v>3</v>
      </c>
      <c r="H738" s="40" t="s">
        <v>211</v>
      </c>
      <c r="I738" s="39">
        <v>3349560090</v>
      </c>
    </row>
    <row r="739" spans="1:9" ht="75" hidden="1">
      <c r="A739" s="39">
        <v>13445</v>
      </c>
      <c r="B739" s="40" t="s">
        <v>1617</v>
      </c>
      <c r="C739" s="40" t="s">
        <v>1618</v>
      </c>
      <c r="D739" s="40" t="s">
        <v>225</v>
      </c>
      <c r="E739" s="39">
        <v>101071</v>
      </c>
      <c r="F739" s="41">
        <v>69</v>
      </c>
      <c r="G739" s="39">
        <v>2</v>
      </c>
      <c r="H739" s="40" t="s">
        <v>218</v>
      </c>
      <c r="I739" s="39">
        <v>3337414046</v>
      </c>
    </row>
    <row r="740" spans="1:9" ht="45" hidden="1">
      <c r="A740" s="39">
        <v>13451</v>
      </c>
      <c r="B740" s="40" t="s">
        <v>1619</v>
      </c>
      <c r="C740" s="40" t="s">
        <v>1620</v>
      </c>
      <c r="D740" s="40" t="s">
        <v>429</v>
      </c>
      <c r="E740" s="39">
        <v>101374</v>
      </c>
      <c r="F740" s="41">
        <v>-99</v>
      </c>
      <c r="G740" s="39">
        <v>1</v>
      </c>
      <c r="H740" s="40" t="s">
        <v>226</v>
      </c>
      <c r="I740" s="39">
        <v>3352750135</v>
      </c>
    </row>
    <row r="741" spans="1:9" ht="45" hidden="1">
      <c r="A741" s="39">
        <v>13452</v>
      </c>
      <c r="B741" s="40" t="s">
        <v>1621</v>
      </c>
      <c r="C741" s="40" t="s">
        <v>1622</v>
      </c>
      <c r="D741" s="40" t="s">
        <v>1034</v>
      </c>
      <c r="E741" s="39">
        <v>103089</v>
      </c>
      <c r="F741" s="41">
        <v>138</v>
      </c>
      <c r="G741" s="39">
        <v>2</v>
      </c>
      <c r="H741" s="40" t="s">
        <v>202</v>
      </c>
      <c r="I741" s="39">
        <v>3342618057</v>
      </c>
    </row>
    <row r="742" spans="1:9" ht="30" hidden="1">
      <c r="A742" s="39">
        <v>13459</v>
      </c>
      <c r="B742" s="40" t="s">
        <v>1623</v>
      </c>
      <c r="C742" s="40" t="s">
        <v>1624</v>
      </c>
      <c r="D742" s="40" t="s">
        <v>234</v>
      </c>
      <c r="E742" s="39">
        <v>101222</v>
      </c>
      <c r="F742" s="41">
        <v>138</v>
      </c>
      <c r="G742" s="39">
        <v>2</v>
      </c>
      <c r="H742" s="40" t="s">
        <v>226</v>
      </c>
      <c r="I742" s="39">
        <v>3342618290</v>
      </c>
    </row>
    <row r="743" spans="1:9" ht="15" hidden="1">
      <c r="A743" s="39">
        <v>13476</v>
      </c>
      <c r="B743" s="40" t="s">
        <v>1625</v>
      </c>
      <c r="C743" s="40" t="s">
        <v>1626</v>
      </c>
      <c r="D743" s="40" t="s">
        <v>210</v>
      </c>
      <c r="E743" s="39">
        <v>116704</v>
      </c>
      <c r="F743" s="41">
        <v>138</v>
      </c>
      <c r="G743" s="39">
        <v>3</v>
      </c>
      <c r="H743" s="40" t="s">
        <v>226</v>
      </c>
      <c r="I743" s="39">
        <v>3349560318</v>
      </c>
    </row>
    <row r="744" spans="1:9" ht="30" hidden="1">
      <c r="A744" s="39">
        <v>13482</v>
      </c>
      <c r="B744" s="40" t="s">
        <v>1627</v>
      </c>
      <c r="C744" s="40" t="s">
        <v>1628</v>
      </c>
      <c r="D744" s="40" t="s">
        <v>210</v>
      </c>
      <c r="E744" s="39">
        <v>116704</v>
      </c>
      <c r="F744" s="41">
        <v>46</v>
      </c>
      <c r="G744" s="39">
        <v>2</v>
      </c>
      <c r="H744" s="40" t="s">
        <v>218</v>
      </c>
      <c r="I744" s="39">
        <v>3349559723</v>
      </c>
    </row>
    <row r="745" spans="1:9" ht="45" hidden="1">
      <c r="A745" s="39">
        <v>13551</v>
      </c>
      <c r="B745" s="40" t="s">
        <v>1629</v>
      </c>
      <c r="C745" s="40" t="s">
        <v>1630</v>
      </c>
      <c r="D745" s="40" t="s">
        <v>210</v>
      </c>
      <c r="E745" s="39">
        <v>116704</v>
      </c>
      <c r="F745" s="41">
        <v>46</v>
      </c>
      <c r="G745" s="39">
        <v>5</v>
      </c>
      <c r="H745" s="40" t="s">
        <v>211</v>
      </c>
      <c r="I745" s="39">
        <v>3349559865</v>
      </c>
    </row>
    <row r="746" spans="1:9" ht="15" hidden="1">
      <c r="A746" s="39">
        <v>13564</v>
      </c>
      <c r="B746" s="40" t="s">
        <v>1631</v>
      </c>
      <c r="C746" s="40" t="s">
        <v>1632</v>
      </c>
      <c r="D746" s="40" t="s">
        <v>210</v>
      </c>
      <c r="E746" s="39">
        <v>116704</v>
      </c>
      <c r="F746" s="41">
        <v>69</v>
      </c>
      <c r="G746" s="39">
        <v>1</v>
      </c>
      <c r="H746" s="40" t="s">
        <v>202</v>
      </c>
      <c r="I746" s="39">
        <v>3337414106</v>
      </c>
    </row>
    <row r="747" spans="1:9" ht="30" hidden="1">
      <c r="A747" s="39">
        <v>13640</v>
      </c>
      <c r="B747" s="40" t="s">
        <v>1633</v>
      </c>
      <c r="C747" s="40" t="s">
        <v>1634</v>
      </c>
      <c r="D747" s="40" t="s">
        <v>234</v>
      </c>
      <c r="E747" s="39">
        <v>101222</v>
      </c>
      <c r="F747" s="41">
        <v>138</v>
      </c>
      <c r="G747" s="39">
        <v>2</v>
      </c>
      <c r="H747" s="40" t="s">
        <v>202</v>
      </c>
      <c r="I747" s="39">
        <v>3342618224</v>
      </c>
    </row>
    <row r="748" spans="1:9" ht="45" hidden="1">
      <c r="A748" s="39">
        <v>13652</v>
      </c>
      <c r="B748" s="40" t="s">
        <v>1635</v>
      </c>
      <c r="C748" s="40" t="s">
        <v>1636</v>
      </c>
      <c r="D748" s="40" t="s">
        <v>210</v>
      </c>
      <c r="E748" s="39">
        <v>116704</v>
      </c>
      <c r="F748" s="41">
        <v>138</v>
      </c>
      <c r="G748" s="39">
        <v>7</v>
      </c>
      <c r="H748" s="40" t="s">
        <v>211</v>
      </c>
      <c r="I748" s="39">
        <v>3337414158</v>
      </c>
    </row>
    <row r="749" spans="1:9" ht="60" hidden="1">
      <c r="A749" s="39">
        <v>13662</v>
      </c>
      <c r="B749" s="40" t="s">
        <v>1637</v>
      </c>
      <c r="C749" s="40" t="s">
        <v>1638</v>
      </c>
      <c r="D749" s="40" t="s">
        <v>223</v>
      </c>
      <c r="E749" s="39">
        <v>100834</v>
      </c>
      <c r="F749" s="41">
        <v>115</v>
      </c>
      <c r="G749" s="39">
        <v>1</v>
      </c>
      <c r="H749" s="40" t="s">
        <v>202</v>
      </c>
      <c r="I749" s="39">
        <v>3337414162</v>
      </c>
    </row>
    <row r="750" spans="1:9" ht="30" hidden="1">
      <c r="A750" s="39">
        <v>13667</v>
      </c>
      <c r="B750" s="40" t="s">
        <v>1639</v>
      </c>
      <c r="C750" s="40" t="s">
        <v>1640</v>
      </c>
      <c r="D750" s="40" t="s">
        <v>234</v>
      </c>
      <c r="E750" s="39">
        <v>101222</v>
      </c>
      <c r="F750" s="41">
        <v>69</v>
      </c>
      <c r="G750" s="39">
        <v>1</v>
      </c>
      <c r="H750" s="40" t="s">
        <v>202</v>
      </c>
      <c r="I750" s="39">
        <v>3342618391</v>
      </c>
    </row>
    <row r="751" spans="1:9" ht="15" hidden="1">
      <c r="A751" s="39">
        <v>13708</v>
      </c>
      <c r="B751" s="40" t="s">
        <v>1641</v>
      </c>
      <c r="C751" s="40" t="s">
        <v>1642</v>
      </c>
      <c r="D751" s="40" t="s">
        <v>210</v>
      </c>
      <c r="E751" s="39">
        <v>116704</v>
      </c>
      <c r="F751" s="41">
        <v>69</v>
      </c>
      <c r="G751" s="39">
        <v>3</v>
      </c>
      <c r="H751" s="40" t="s">
        <v>202</v>
      </c>
      <c r="I751" s="39">
        <v>3341136827</v>
      </c>
    </row>
    <row r="752" spans="1:9" ht="15" hidden="1">
      <c r="A752" s="39">
        <v>13711</v>
      </c>
      <c r="B752" s="40" t="s">
        <v>1643</v>
      </c>
      <c r="C752" s="40" t="s">
        <v>1644</v>
      </c>
      <c r="D752" s="40" t="s">
        <v>210</v>
      </c>
      <c r="E752" s="39">
        <v>116704</v>
      </c>
      <c r="F752" s="41">
        <v>69</v>
      </c>
      <c r="G752" s="39">
        <v>2</v>
      </c>
      <c r="H752" s="40" t="s">
        <v>226</v>
      </c>
      <c r="I752" s="39">
        <v>3337414188</v>
      </c>
    </row>
    <row r="753" spans="1:9" ht="45" hidden="1">
      <c r="A753" s="39">
        <v>13712</v>
      </c>
      <c r="B753" s="40" t="s">
        <v>1645</v>
      </c>
      <c r="C753" s="40" t="s">
        <v>1646</v>
      </c>
      <c r="D753" s="40" t="s">
        <v>210</v>
      </c>
      <c r="E753" s="39">
        <v>116704</v>
      </c>
      <c r="F753" s="41">
        <v>69</v>
      </c>
      <c r="G753" s="39">
        <v>1</v>
      </c>
      <c r="H753" s="40" t="s">
        <v>247</v>
      </c>
      <c r="I753" s="39">
        <v>3342618147</v>
      </c>
    </row>
    <row r="754" spans="1:9" ht="15" hidden="1">
      <c r="A754" s="39">
        <v>13751</v>
      </c>
      <c r="B754" s="40" t="s">
        <v>1647</v>
      </c>
      <c r="C754" s="40" t="s">
        <v>1648</v>
      </c>
      <c r="D754" s="40" t="s">
        <v>210</v>
      </c>
      <c r="E754" s="39">
        <v>116704</v>
      </c>
      <c r="F754" s="41">
        <v>138</v>
      </c>
      <c r="G754" s="39">
        <v>4</v>
      </c>
      <c r="H754" s="40" t="s">
        <v>226</v>
      </c>
      <c r="I754" s="39">
        <v>3349559526</v>
      </c>
    </row>
    <row r="755" spans="1:9" ht="60" hidden="1">
      <c r="A755" s="39">
        <v>13777</v>
      </c>
      <c r="B755" s="40" t="s">
        <v>1649</v>
      </c>
      <c r="C755" s="40" t="s">
        <v>1650</v>
      </c>
      <c r="D755" s="40" t="s">
        <v>223</v>
      </c>
      <c r="E755" s="39">
        <v>100834</v>
      </c>
      <c r="F755" s="41">
        <v>115</v>
      </c>
      <c r="G755" s="39">
        <v>2</v>
      </c>
      <c r="H755" s="40" t="s">
        <v>218</v>
      </c>
      <c r="I755" s="39">
        <v>3337414222</v>
      </c>
    </row>
    <row r="756" spans="1:9" ht="60" hidden="1">
      <c r="A756" s="39">
        <v>13813</v>
      </c>
      <c r="B756" s="40" t="s">
        <v>1651</v>
      </c>
      <c r="C756" s="40" t="s">
        <v>1652</v>
      </c>
      <c r="D756" s="40" t="s">
        <v>223</v>
      </c>
      <c r="E756" s="39">
        <v>100834</v>
      </c>
      <c r="F756" s="41">
        <v>115</v>
      </c>
      <c r="G756" s="39">
        <v>1</v>
      </c>
      <c r="H756" s="40" t="s">
        <v>218</v>
      </c>
      <c r="I756" s="39">
        <v>3337414244</v>
      </c>
    </row>
    <row r="757" spans="1:9" ht="15" hidden="1">
      <c r="A757" s="39">
        <v>13826</v>
      </c>
      <c r="B757" s="40" t="s">
        <v>1653</v>
      </c>
      <c r="C757" s="40" t="s">
        <v>1654</v>
      </c>
      <c r="D757" s="40" t="s">
        <v>210</v>
      </c>
      <c r="E757" s="39">
        <v>116704</v>
      </c>
      <c r="F757" s="41">
        <v>230</v>
      </c>
      <c r="G757" s="39">
        <v>1</v>
      </c>
      <c r="H757" s="40" t="s">
        <v>202</v>
      </c>
      <c r="I757" s="39">
        <v>3337414255</v>
      </c>
    </row>
    <row r="758" spans="1:9" ht="15" hidden="1">
      <c r="A758" s="39">
        <v>13831</v>
      </c>
      <c r="B758" s="40" t="s">
        <v>1655</v>
      </c>
      <c r="C758" s="40" t="s">
        <v>1656</v>
      </c>
      <c r="D758" s="40" t="s">
        <v>210</v>
      </c>
      <c r="E758" s="39">
        <v>116704</v>
      </c>
      <c r="F758" s="41">
        <v>230</v>
      </c>
      <c r="G758" s="39">
        <v>3</v>
      </c>
      <c r="H758" s="40" t="s">
        <v>202</v>
      </c>
      <c r="I758" s="39">
        <v>3337427746</v>
      </c>
    </row>
    <row r="759" spans="1:9" ht="45" hidden="1">
      <c r="A759" s="39">
        <v>13850</v>
      </c>
      <c r="B759" s="40" t="s">
        <v>1657</v>
      </c>
      <c r="C759" s="40" t="s">
        <v>1658</v>
      </c>
      <c r="D759" s="40" t="s">
        <v>781</v>
      </c>
      <c r="E759" s="39">
        <v>103567</v>
      </c>
      <c r="F759" s="41">
        <v>115</v>
      </c>
      <c r="G759" s="39">
        <v>2</v>
      </c>
      <c r="H759" s="40" t="s">
        <v>218</v>
      </c>
      <c r="I759" s="39">
        <v>3353097785</v>
      </c>
    </row>
    <row r="760" spans="1:9" ht="15" hidden="1">
      <c r="A760" s="39">
        <v>13859</v>
      </c>
      <c r="B760" s="40" t="s">
        <v>1659</v>
      </c>
      <c r="C760" s="40" t="s">
        <v>1660</v>
      </c>
      <c r="D760" s="40" t="s">
        <v>210</v>
      </c>
      <c r="E760" s="39">
        <v>116704</v>
      </c>
      <c r="F760" s="41">
        <v>69</v>
      </c>
      <c r="G760" s="39">
        <v>1</v>
      </c>
      <c r="H760" s="40" t="s">
        <v>226</v>
      </c>
      <c r="I760" s="39">
        <v>3337414271</v>
      </c>
    </row>
    <row r="761" spans="1:9" ht="45" hidden="1">
      <c r="A761" s="39">
        <v>13867</v>
      </c>
      <c r="B761" s="40" t="s">
        <v>1661</v>
      </c>
      <c r="C761" s="40" t="s">
        <v>1662</v>
      </c>
      <c r="D761" s="40" t="s">
        <v>234</v>
      </c>
      <c r="E761" s="39">
        <v>101222</v>
      </c>
      <c r="F761" s="41">
        <v>230</v>
      </c>
      <c r="G761" s="39">
        <v>2</v>
      </c>
      <c r="H761" s="40" t="s">
        <v>211</v>
      </c>
      <c r="I761" s="39">
        <v>3337414273</v>
      </c>
    </row>
    <row r="762" spans="1:9" ht="60" hidden="1">
      <c r="A762" s="39">
        <v>13868</v>
      </c>
      <c r="B762" s="40" t="s">
        <v>1663</v>
      </c>
      <c r="C762" s="40" t="s">
        <v>1662</v>
      </c>
      <c r="D762" s="40" t="s">
        <v>223</v>
      </c>
      <c r="E762" s="39">
        <v>100834</v>
      </c>
      <c r="F762" s="41">
        <v>69</v>
      </c>
      <c r="G762" s="39">
        <v>2</v>
      </c>
      <c r="H762" s="40" t="s">
        <v>202</v>
      </c>
      <c r="I762" s="39">
        <v>3337414274</v>
      </c>
    </row>
    <row r="763" spans="1:9" ht="45" hidden="1">
      <c r="A763" s="39">
        <v>13896</v>
      </c>
      <c r="B763" s="40" t="s">
        <v>1664</v>
      </c>
      <c r="C763" s="40" t="s">
        <v>1665</v>
      </c>
      <c r="D763" s="40" t="s">
        <v>210</v>
      </c>
      <c r="E763" s="39">
        <v>116704</v>
      </c>
      <c r="F763" s="41">
        <v>69</v>
      </c>
      <c r="G763" s="39">
        <v>2</v>
      </c>
      <c r="H763" s="40" t="s">
        <v>247</v>
      </c>
      <c r="I763" s="39">
        <v>3342617613</v>
      </c>
    </row>
    <row r="764" spans="1:9" ht="30" hidden="1">
      <c r="A764" s="39">
        <v>13966</v>
      </c>
      <c r="B764" s="40" t="s">
        <v>1666</v>
      </c>
      <c r="C764" s="40" t="s">
        <v>1667</v>
      </c>
      <c r="D764" s="40" t="s">
        <v>234</v>
      </c>
      <c r="E764" s="39">
        <v>101222</v>
      </c>
      <c r="F764" s="41">
        <v>69</v>
      </c>
      <c r="G764" s="39">
        <v>2</v>
      </c>
      <c r="H764" s="40" t="s">
        <v>202</v>
      </c>
      <c r="I764" s="39">
        <v>3352749824</v>
      </c>
    </row>
    <row r="765" spans="1:9" ht="15">
      <c r="A765" s="39">
        <v>13982</v>
      </c>
      <c r="B765" s="40" t="s">
        <v>1668</v>
      </c>
      <c r="C765" s="40" t="s">
        <v>1669</v>
      </c>
      <c r="D765" s="40" t="s">
        <v>201</v>
      </c>
      <c r="E765" s="39">
        <v>100219</v>
      </c>
      <c r="F765" s="41">
        <v>115</v>
      </c>
      <c r="G765" s="39">
        <v>1</v>
      </c>
      <c r="H765" s="40" t="s">
        <v>202</v>
      </c>
      <c r="I765" s="39">
        <v>3337414334</v>
      </c>
    </row>
    <row r="766" spans="1:9" ht="15" hidden="1">
      <c r="A766" s="39">
        <v>14013</v>
      </c>
      <c r="B766" s="40" t="s">
        <v>1670</v>
      </c>
      <c r="C766" s="40" t="s">
        <v>1671</v>
      </c>
      <c r="D766" s="40" t="s">
        <v>210</v>
      </c>
      <c r="E766" s="39">
        <v>116704</v>
      </c>
      <c r="F766" s="41">
        <v>115</v>
      </c>
      <c r="G766" s="39">
        <v>4</v>
      </c>
      <c r="H766" s="40" t="s">
        <v>226</v>
      </c>
      <c r="I766" s="39">
        <v>3337428294</v>
      </c>
    </row>
    <row r="767" spans="1:9" ht="15" hidden="1">
      <c r="A767" s="39">
        <v>14038</v>
      </c>
      <c r="B767" s="40" t="s">
        <v>1672</v>
      </c>
      <c r="C767" s="40" t="s">
        <v>1673</v>
      </c>
      <c r="D767" s="40" t="s">
        <v>210</v>
      </c>
      <c r="E767" s="39">
        <v>116704</v>
      </c>
      <c r="F767" s="41">
        <v>115</v>
      </c>
      <c r="G767" s="39">
        <v>3</v>
      </c>
      <c r="H767" s="40" t="s">
        <v>226</v>
      </c>
      <c r="I767" s="39">
        <v>3337414367</v>
      </c>
    </row>
    <row r="768" spans="1:9" ht="60" hidden="1">
      <c r="A768" s="39">
        <v>14078</v>
      </c>
      <c r="B768" s="40" t="s">
        <v>1674</v>
      </c>
      <c r="C768" s="40" t="s">
        <v>1675</v>
      </c>
      <c r="D768" s="40" t="s">
        <v>223</v>
      </c>
      <c r="E768" s="39">
        <v>100834</v>
      </c>
      <c r="F768" s="41">
        <v>230</v>
      </c>
      <c r="G768" s="39">
        <v>2</v>
      </c>
      <c r="H768" s="40" t="s">
        <v>218</v>
      </c>
      <c r="I768" s="39">
        <v>3337414395</v>
      </c>
    </row>
    <row r="769" spans="1:9" ht="30" hidden="1">
      <c r="A769" s="39">
        <v>14122</v>
      </c>
      <c r="B769" s="40" t="s">
        <v>1676</v>
      </c>
      <c r="C769" s="40" t="s">
        <v>1677</v>
      </c>
      <c r="D769" s="40" t="s">
        <v>210</v>
      </c>
      <c r="E769" s="39">
        <v>116704</v>
      </c>
      <c r="F769" s="41">
        <v>230</v>
      </c>
      <c r="G769" s="39">
        <v>2</v>
      </c>
      <c r="H769" s="40" t="s">
        <v>218</v>
      </c>
      <c r="I769" s="39">
        <v>3337414421</v>
      </c>
    </row>
    <row r="770" spans="1:9" ht="60" hidden="1">
      <c r="A770" s="39">
        <v>14141</v>
      </c>
      <c r="B770" s="40" t="s">
        <v>1678</v>
      </c>
      <c r="C770" s="40" t="s">
        <v>1679</v>
      </c>
      <c r="D770" s="40" t="s">
        <v>223</v>
      </c>
      <c r="E770" s="39">
        <v>100834</v>
      </c>
      <c r="F770" s="41">
        <v>115</v>
      </c>
      <c r="G770" s="39">
        <v>1</v>
      </c>
      <c r="H770" s="40" t="s">
        <v>202</v>
      </c>
      <c r="I770" s="39">
        <v>3337414432</v>
      </c>
    </row>
    <row r="771" spans="1:9" ht="30">
      <c r="A771" s="39">
        <v>14142</v>
      </c>
      <c r="B771" s="40" t="s">
        <v>1680</v>
      </c>
      <c r="C771" s="40" t="s">
        <v>1681</v>
      </c>
      <c r="D771" s="40" t="s">
        <v>201</v>
      </c>
      <c r="E771" s="39">
        <v>100219</v>
      </c>
      <c r="F771" s="41">
        <v>500</v>
      </c>
      <c r="G771" s="39">
        <v>6</v>
      </c>
      <c r="H771" s="40" t="s">
        <v>218</v>
      </c>
      <c r="I771" s="39">
        <v>3337414433</v>
      </c>
    </row>
    <row r="772" spans="1:9" ht="45" hidden="1">
      <c r="A772" s="39">
        <v>14143</v>
      </c>
      <c r="B772" s="40" t="s">
        <v>1682</v>
      </c>
      <c r="C772" s="40" t="s">
        <v>1683</v>
      </c>
      <c r="D772" s="40" t="s">
        <v>326</v>
      </c>
      <c r="E772" s="39">
        <v>100716</v>
      </c>
      <c r="F772" s="41">
        <v>42</v>
      </c>
      <c r="G772" s="39">
        <v>2</v>
      </c>
      <c r="H772" s="40" t="s">
        <v>218</v>
      </c>
      <c r="I772" s="39">
        <v>3338290483</v>
      </c>
    </row>
    <row r="773" spans="1:9" ht="60" hidden="1">
      <c r="A773" s="39">
        <v>14145</v>
      </c>
      <c r="B773" s="40" t="s">
        <v>1684</v>
      </c>
      <c r="C773" s="40" t="s">
        <v>1685</v>
      </c>
      <c r="D773" s="40" t="s">
        <v>223</v>
      </c>
      <c r="E773" s="39">
        <v>100834</v>
      </c>
      <c r="F773" s="41">
        <v>115</v>
      </c>
      <c r="G773" s="39">
        <v>2</v>
      </c>
      <c r="H773" s="40" t="s">
        <v>202</v>
      </c>
      <c r="I773" s="39">
        <v>3337414435</v>
      </c>
    </row>
    <row r="774" spans="1:9" ht="45" hidden="1">
      <c r="A774" s="39">
        <v>14151</v>
      </c>
      <c r="B774" s="40" t="s">
        <v>1686</v>
      </c>
      <c r="C774" s="40" t="s">
        <v>1687</v>
      </c>
      <c r="D774" s="40" t="s">
        <v>210</v>
      </c>
      <c r="E774" s="39">
        <v>116704</v>
      </c>
      <c r="F774" s="41">
        <v>69</v>
      </c>
      <c r="G774" s="39">
        <v>1</v>
      </c>
      <c r="H774" s="40" t="s">
        <v>211</v>
      </c>
      <c r="I774" s="39">
        <v>3349559683</v>
      </c>
    </row>
    <row r="775" spans="1:9" ht="45" hidden="1">
      <c r="A775" s="39">
        <v>14157</v>
      </c>
      <c r="B775" s="40" t="s">
        <v>1688</v>
      </c>
      <c r="C775" s="40" t="s">
        <v>1689</v>
      </c>
      <c r="D775" s="40" t="s">
        <v>234</v>
      </c>
      <c r="E775" s="39">
        <v>101222</v>
      </c>
      <c r="F775" s="41">
        <v>46</v>
      </c>
      <c r="G775" s="39">
        <v>1</v>
      </c>
      <c r="H775" s="40" t="s">
        <v>247</v>
      </c>
      <c r="I775" s="39">
        <v>3342618244</v>
      </c>
    </row>
    <row r="776" spans="1:9" ht="60" hidden="1">
      <c r="A776" s="39">
        <v>14206</v>
      </c>
      <c r="B776" s="40" t="s">
        <v>1690</v>
      </c>
      <c r="C776" s="40" t="s">
        <v>1691</v>
      </c>
      <c r="D776" s="40" t="s">
        <v>223</v>
      </c>
      <c r="E776" s="39">
        <v>100834</v>
      </c>
      <c r="F776" s="41">
        <v>138</v>
      </c>
      <c r="G776" s="39">
        <v>3</v>
      </c>
      <c r="H776" s="40" t="s">
        <v>247</v>
      </c>
      <c r="I776" s="39">
        <v>3337414468</v>
      </c>
    </row>
    <row r="777" spans="1:9" ht="45" hidden="1">
      <c r="A777" s="39">
        <v>14217</v>
      </c>
      <c r="B777" s="40" t="s">
        <v>1692</v>
      </c>
      <c r="C777" s="40" t="s">
        <v>1693</v>
      </c>
      <c r="D777" s="40" t="s">
        <v>210</v>
      </c>
      <c r="E777" s="39">
        <v>116704</v>
      </c>
      <c r="F777" s="41">
        <v>69</v>
      </c>
      <c r="G777" s="39">
        <v>2</v>
      </c>
      <c r="H777" s="40" t="s">
        <v>247</v>
      </c>
      <c r="I777" s="39">
        <v>3342618186</v>
      </c>
    </row>
    <row r="778" spans="1:9" ht="45" hidden="1">
      <c r="A778" s="39">
        <v>14305</v>
      </c>
      <c r="B778" s="40" t="s">
        <v>1694</v>
      </c>
      <c r="C778" s="40" t="s">
        <v>1695</v>
      </c>
      <c r="D778" s="40" t="s">
        <v>210</v>
      </c>
      <c r="E778" s="39">
        <v>116704</v>
      </c>
      <c r="F778" s="41">
        <v>46</v>
      </c>
      <c r="G778" s="39">
        <v>1</v>
      </c>
      <c r="H778" s="40" t="s">
        <v>211</v>
      </c>
      <c r="I778" s="39">
        <v>3349560280</v>
      </c>
    </row>
    <row r="779" spans="1:9" ht="45" hidden="1">
      <c r="A779" s="39">
        <v>14318</v>
      </c>
      <c r="B779" s="40" t="s">
        <v>1696</v>
      </c>
      <c r="C779" s="40" t="s">
        <v>1697</v>
      </c>
      <c r="D779" s="40" t="s">
        <v>210</v>
      </c>
      <c r="E779" s="39">
        <v>116704</v>
      </c>
      <c r="F779" s="41">
        <v>46</v>
      </c>
      <c r="G779" s="39">
        <v>1</v>
      </c>
      <c r="H779" s="40" t="s">
        <v>211</v>
      </c>
      <c r="I779" s="39">
        <v>3349560380</v>
      </c>
    </row>
    <row r="780" spans="1:9" ht="60" hidden="1">
      <c r="A780" s="39">
        <v>14325</v>
      </c>
      <c r="B780" s="40" t="s">
        <v>1698</v>
      </c>
      <c r="C780" s="40" t="s">
        <v>1699</v>
      </c>
      <c r="D780" s="40" t="s">
        <v>223</v>
      </c>
      <c r="E780" s="39">
        <v>100834</v>
      </c>
      <c r="F780" s="41">
        <v>115</v>
      </c>
      <c r="G780" s="39">
        <v>1</v>
      </c>
      <c r="H780" s="40" t="s">
        <v>218</v>
      </c>
      <c r="I780" s="39">
        <v>3337414527</v>
      </c>
    </row>
    <row r="781" spans="1:9" ht="30">
      <c r="A781" s="39">
        <v>14327</v>
      </c>
      <c r="B781" s="40" t="s">
        <v>1700</v>
      </c>
      <c r="C781" s="40" t="s">
        <v>1701</v>
      </c>
      <c r="D781" s="40" t="s">
        <v>201</v>
      </c>
      <c r="E781" s="39">
        <v>100219</v>
      </c>
      <c r="F781" s="41">
        <v>115</v>
      </c>
      <c r="G781" s="39">
        <v>2</v>
      </c>
      <c r="H781" s="40" t="s">
        <v>218</v>
      </c>
      <c r="I781" s="39">
        <v>3342618361</v>
      </c>
    </row>
    <row r="782" spans="1:9" ht="60" hidden="1">
      <c r="A782" s="39">
        <v>14332</v>
      </c>
      <c r="B782" s="40" t="s">
        <v>1702</v>
      </c>
      <c r="C782" s="40" t="s">
        <v>1703</v>
      </c>
      <c r="D782" s="40" t="s">
        <v>223</v>
      </c>
      <c r="E782" s="39">
        <v>100834</v>
      </c>
      <c r="F782" s="41">
        <v>138</v>
      </c>
      <c r="G782" s="39">
        <v>1</v>
      </c>
      <c r="H782" s="40" t="s">
        <v>247</v>
      </c>
      <c r="I782" s="39">
        <v>3342618249</v>
      </c>
    </row>
    <row r="783" spans="1:9" ht="30" hidden="1">
      <c r="A783" s="39">
        <v>14361</v>
      </c>
      <c r="B783" s="40" t="s">
        <v>1704</v>
      </c>
      <c r="C783" s="40" t="s">
        <v>1705</v>
      </c>
      <c r="D783" s="40" t="s">
        <v>234</v>
      </c>
      <c r="E783" s="39">
        <v>101222</v>
      </c>
      <c r="F783" s="41">
        <v>230</v>
      </c>
      <c r="G783" s="39">
        <v>2</v>
      </c>
      <c r="H783" s="40" t="s">
        <v>218</v>
      </c>
      <c r="I783" s="39">
        <v>3337414545</v>
      </c>
    </row>
    <row r="784" spans="1:9" ht="30" hidden="1">
      <c r="A784" s="39">
        <v>14363</v>
      </c>
      <c r="B784" s="40" t="s">
        <v>1706</v>
      </c>
      <c r="C784" s="40" t="s">
        <v>1707</v>
      </c>
      <c r="D784" s="40" t="s">
        <v>234</v>
      </c>
      <c r="E784" s="39">
        <v>101222</v>
      </c>
      <c r="F784" s="41">
        <v>69</v>
      </c>
      <c r="G784" s="39">
        <v>1</v>
      </c>
      <c r="H784" s="40" t="s">
        <v>202</v>
      </c>
      <c r="I784" s="39">
        <v>3342618389</v>
      </c>
    </row>
    <row r="785" spans="1:9" ht="30" hidden="1">
      <c r="A785" s="39">
        <v>14369</v>
      </c>
      <c r="B785" s="40" t="s">
        <v>1708</v>
      </c>
      <c r="C785" s="40" t="s">
        <v>1709</v>
      </c>
      <c r="D785" s="40" t="s">
        <v>210</v>
      </c>
      <c r="E785" s="39">
        <v>116704</v>
      </c>
      <c r="F785" s="41">
        <v>138</v>
      </c>
      <c r="G785" s="39">
        <v>8</v>
      </c>
      <c r="H785" s="40" t="s">
        <v>218</v>
      </c>
      <c r="I785" s="39">
        <v>3349559827</v>
      </c>
    </row>
    <row r="786" spans="1:9" ht="45" hidden="1">
      <c r="A786" s="39">
        <v>14370</v>
      </c>
      <c r="B786" s="40" t="s">
        <v>1710</v>
      </c>
      <c r="C786" s="40" t="s">
        <v>1711</v>
      </c>
      <c r="D786" s="40" t="s">
        <v>210</v>
      </c>
      <c r="E786" s="39">
        <v>116704</v>
      </c>
      <c r="F786" s="41">
        <v>46</v>
      </c>
      <c r="G786" s="39">
        <v>1</v>
      </c>
      <c r="H786" s="40" t="s">
        <v>211</v>
      </c>
      <c r="I786" s="39">
        <v>3349559845</v>
      </c>
    </row>
    <row r="787" spans="1:9" ht="30" hidden="1">
      <c r="A787" s="39">
        <v>14372</v>
      </c>
      <c r="B787" s="40" t="s">
        <v>1712</v>
      </c>
      <c r="C787" s="40" t="s">
        <v>1713</v>
      </c>
      <c r="D787" s="40" t="s">
        <v>234</v>
      </c>
      <c r="E787" s="39">
        <v>101222</v>
      </c>
      <c r="F787" s="41">
        <v>500</v>
      </c>
      <c r="G787" s="39">
        <v>3</v>
      </c>
      <c r="H787" s="40" t="s">
        <v>202</v>
      </c>
      <c r="I787" s="39">
        <v>3365669811</v>
      </c>
    </row>
    <row r="788" spans="1:9" ht="45" hidden="1">
      <c r="A788" s="39">
        <v>14404</v>
      </c>
      <c r="B788" s="40" t="s">
        <v>1714</v>
      </c>
      <c r="C788" s="40" t="s">
        <v>1715</v>
      </c>
      <c r="D788" s="40" t="s">
        <v>210</v>
      </c>
      <c r="E788" s="39">
        <v>116704</v>
      </c>
      <c r="F788" s="41">
        <v>46</v>
      </c>
      <c r="G788" s="39">
        <v>1</v>
      </c>
      <c r="H788" s="40" t="s">
        <v>211</v>
      </c>
      <c r="I788" s="39">
        <v>3349560010</v>
      </c>
    </row>
    <row r="789" spans="1:9" ht="15" hidden="1">
      <c r="A789" s="39">
        <v>14407</v>
      </c>
      <c r="B789" s="40" t="s">
        <v>1716</v>
      </c>
      <c r="C789" s="40" t="s">
        <v>1717</v>
      </c>
      <c r="D789" s="40" t="s">
        <v>210</v>
      </c>
      <c r="E789" s="39">
        <v>116704</v>
      </c>
      <c r="F789" s="41">
        <v>69</v>
      </c>
      <c r="G789" s="39">
        <v>3</v>
      </c>
      <c r="H789" s="40" t="s">
        <v>202</v>
      </c>
      <c r="I789" s="39">
        <v>3337428478</v>
      </c>
    </row>
    <row r="790" spans="1:9" ht="30" hidden="1">
      <c r="A790" s="39">
        <v>14424</v>
      </c>
      <c r="B790" s="40" t="s">
        <v>1718</v>
      </c>
      <c r="C790" s="40" t="s">
        <v>1719</v>
      </c>
      <c r="D790" s="40" t="s">
        <v>210</v>
      </c>
      <c r="E790" s="39">
        <v>116704</v>
      </c>
      <c r="F790" s="41">
        <v>69</v>
      </c>
      <c r="G790" s="39">
        <v>2</v>
      </c>
      <c r="H790" s="40" t="s">
        <v>218</v>
      </c>
      <c r="I790" s="39">
        <v>3349560063</v>
      </c>
    </row>
    <row r="791" spans="1:9" ht="45" hidden="1">
      <c r="A791" s="39">
        <v>14428</v>
      </c>
      <c r="B791" s="40" t="s">
        <v>1720</v>
      </c>
      <c r="C791" s="40" t="s">
        <v>1721</v>
      </c>
      <c r="D791" s="40" t="s">
        <v>210</v>
      </c>
      <c r="E791" s="39">
        <v>116704</v>
      </c>
      <c r="F791" s="41">
        <v>46</v>
      </c>
      <c r="G791" s="39">
        <v>1</v>
      </c>
      <c r="H791" s="40" t="s">
        <v>247</v>
      </c>
      <c r="I791" s="39">
        <v>3342618121</v>
      </c>
    </row>
    <row r="792" spans="1:9" ht="45" hidden="1">
      <c r="A792" s="39">
        <v>14442</v>
      </c>
      <c r="B792" s="40" t="s">
        <v>1722</v>
      </c>
      <c r="C792" s="40" t="s">
        <v>1723</v>
      </c>
      <c r="D792" s="40" t="s">
        <v>1724</v>
      </c>
      <c r="E792" s="39">
        <v>103436</v>
      </c>
      <c r="F792" s="41">
        <v>69</v>
      </c>
      <c r="G792" s="39">
        <v>1</v>
      </c>
      <c r="H792" s="40" t="s">
        <v>202</v>
      </c>
      <c r="I792" s="39">
        <v>3352749995</v>
      </c>
    </row>
    <row r="793" spans="1:9" ht="45" hidden="1">
      <c r="A793" s="39">
        <v>14443</v>
      </c>
      <c r="B793" s="40" t="s">
        <v>1725</v>
      </c>
      <c r="C793" s="40" t="s">
        <v>1726</v>
      </c>
      <c r="D793" s="40" t="s">
        <v>1724</v>
      </c>
      <c r="E793" s="39">
        <v>103436</v>
      </c>
      <c r="F793" s="41">
        <v>69</v>
      </c>
      <c r="G793" s="39">
        <v>1</v>
      </c>
      <c r="H793" s="40" t="s">
        <v>202</v>
      </c>
      <c r="I793" s="39">
        <v>3352749998</v>
      </c>
    </row>
    <row r="794" spans="1:9" ht="45" hidden="1">
      <c r="A794" s="39">
        <v>14451</v>
      </c>
      <c r="B794" s="40" t="s">
        <v>1727</v>
      </c>
      <c r="C794" s="40" t="s">
        <v>1728</v>
      </c>
      <c r="D794" s="40" t="s">
        <v>210</v>
      </c>
      <c r="E794" s="39">
        <v>116704</v>
      </c>
      <c r="F794" s="41">
        <v>46</v>
      </c>
      <c r="G794" s="39">
        <v>1</v>
      </c>
      <c r="H794" s="40" t="s">
        <v>211</v>
      </c>
      <c r="I794" s="39">
        <v>3349560079</v>
      </c>
    </row>
    <row r="795" spans="1:9" ht="15" hidden="1">
      <c r="A795" s="39">
        <v>14454</v>
      </c>
      <c r="B795" s="40" t="s">
        <v>1729</v>
      </c>
      <c r="C795" s="40" t="s">
        <v>1730</v>
      </c>
      <c r="D795" s="40" t="s">
        <v>210</v>
      </c>
      <c r="E795" s="39">
        <v>116704</v>
      </c>
      <c r="F795" s="41">
        <v>46</v>
      </c>
      <c r="G795" s="39">
        <v>4</v>
      </c>
      <c r="H795" s="40" t="s">
        <v>226</v>
      </c>
      <c r="I795" s="39">
        <v>3349559597</v>
      </c>
    </row>
    <row r="796" spans="1:9" ht="30" hidden="1">
      <c r="A796" s="39">
        <v>14468</v>
      </c>
      <c r="B796" s="40" t="s">
        <v>1731</v>
      </c>
      <c r="C796" s="40" t="s">
        <v>1732</v>
      </c>
      <c r="D796" s="40" t="s">
        <v>210</v>
      </c>
      <c r="E796" s="39">
        <v>116704</v>
      </c>
      <c r="F796" s="41">
        <v>69</v>
      </c>
      <c r="G796" s="39">
        <v>5</v>
      </c>
      <c r="H796" s="40" t="s">
        <v>218</v>
      </c>
      <c r="I796" s="39">
        <v>3337414606</v>
      </c>
    </row>
    <row r="797" spans="1:9" ht="30">
      <c r="A797" s="39">
        <v>14476</v>
      </c>
      <c r="B797" s="40" t="s">
        <v>1733</v>
      </c>
      <c r="C797" s="40" t="s">
        <v>1734</v>
      </c>
      <c r="D797" s="40" t="s">
        <v>201</v>
      </c>
      <c r="E797" s="39">
        <v>100219</v>
      </c>
      <c r="F797" s="41">
        <v>115</v>
      </c>
      <c r="G797" s="39">
        <v>3</v>
      </c>
      <c r="H797" s="40" t="s">
        <v>218</v>
      </c>
      <c r="I797" s="39">
        <v>3337414612</v>
      </c>
    </row>
    <row r="798" spans="1:9" ht="45" hidden="1">
      <c r="A798" s="39">
        <v>14481</v>
      </c>
      <c r="B798" s="40" t="s">
        <v>1735</v>
      </c>
      <c r="C798" s="40" t="s">
        <v>1736</v>
      </c>
      <c r="D798" s="40" t="s">
        <v>326</v>
      </c>
      <c r="E798" s="39">
        <v>100716</v>
      </c>
      <c r="F798" s="41">
        <v>42</v>
      </c>
      <c r="G798" s="39">
        <v>2</v>
      </c>
      <c r="H798" s="40" t="s">
        <v>218</v>
      </c>
      <c r="I798" s="39">
        <v>3338290479</v>
      </c>
    </row>
    <row r="799" spans="1:9" ht="60" hidden="1">
      <c r="A799" s="39">
        <v>14504</v>
      </c>
      <c r="B799" s="40" t="s">
        <v>1737</v>
      </c>
      <c r="C799" s="40" t="s">
        <v>1738</v>
      </c>
      <c r="D799" s="40" t="s">
        <v>223</v>
      </c>
      <c r="E799" s="39">
        <v>100834</v>
      </c>
      <c r="F799" s="41">
        <v>138</v>
      </c>
      <c r="G799" s="39">
        <v>4</v>
      </c>
      <c r="H799" s="40" t="s">
        <v>202</v>
      </c>
      <c r="I799" s="39">
        <v>3337414629</v>
      </c>
    </row>
    <row r="800" spans="1:9" ht="45" hidden="1">
      <c r="A800" s="39">
        <v>14510</v>
      </c>
      <c r="B800" s="40" t="s">
        <v>1739</v>
      </c>
      <c r="C800" s="40" t="s">
        <v>1740</v>
      </c>
      <c r="D800" s="40" t="s">
        <v>210</v>
      </c>
      <c r="E800" s="39">
        <v>116704</v>
      </c>
      <c r="F800" s="41">
        <v>69</v>
      </c>
      <c r="G800" s="39">
        <v>1</v>
      </c>
      <c r="H800" s="40" t="s">
        <v>211</v>
      </c>
      <c r="I800" s="39">
        <v>3349559932</v>
      </c>
    </row>
    <row r="801" spans="1:9" ht="45" hidden="1">
      <c r="A801" s="39">
        <v>14606</v>
      </c>
      <c r="B801" s="40" t="s">
        <v>1741</v>
      </c>
      <c r="C801" s="40" t="s">
        <v>1742</v>
      </c>
      <c r="D801" s="40" t="s">
        <v>210</v>
      </c>
      <c r="E801" s="39">
        <v>116704</v>
      </c>
      <c r="F801" s="41">
        <v>46</v>
      </c>
      <c r="G801" s="39">
        <v>3</v>
      </c>
      <c r="H801" s="40" t="s">
        <v>211</v>
      </c>
      <c r="I801" s="39">
        <v>3349560118</v>
      </c>
    </row>
    <row r="802" spans="1:9" ht="60" hidden="1">
      <c r="A802" s="39">
        <v>14629</v>
      </c>
      <c r="B802" s="40" t="s">
        <v>1743</v>
      </c>
      <c r="C802" s="40" t="s">
        <v>1744</v>
      </c>
      <c r="D802" s="40" t="s">
        <v>223</v>
      </c>
      <c r="E802" s="39">
        <v>100834</v>
      </c>
      <c r="F802" s="41">
        <v>115</v>
      </c>
      <c r="G802" s="39">
        <v>3</v>
      </c>
      <c r="H802" s="40" t="s">
        <v>202</v>
      </c>
      <c r="I802" s="39">
        <v>3337414697</v>
      </c>
    </row>
    <row r="803" spans="1:9" ht="45" hidden="1">
      <c r="A803" s="39">
        <v>14641</v>
      </c>
      <c r="B803" s="40" t="s">
        <v>1745</v>
      </c>
      <c r="C803" s="40" t="s">
        <v>1746</v>
      </c>
      <c r="D803" s="40" t="s">
        <v>274</v>
      </c>
      <c r="E803" s="39">
        <v>102912</v>
      </c>
      <c r="F803" s="41">
        <v>55</v>
      </c>
      <c r="G803" s="39">
        <v>2</v>
      </c>
      <c r="H803" s="40" t="s">
        <v>226</v>
      </c>
      <c r="I803" s="39">
        <v>3353097650</v>
      </c>
    </row>
    <row r="804" spans="1:9" ht="30" hidden="1">
      <c r="A804" s="39">
        <v>14654</v>
      </c>
      <c r="B804" s="40" t="s">
        <v>1747</v>
      </c>
      <c r="C804" s="40" t="s">
        <v>1748</v>
      </c>
      <c r="D804" s="40" t="s">
        <v>234</v>
      </c>
      <c r="E804" s="39">
        <v>101222</v>
      </c>
      <c r="F804" s="41">
        <v>138</v>
      </c>
      <c r="G804" s="39">
        <v>3</v>
      </c>
      <c r="H804" s="40" t="s">
        <v>202</v>
      </c>
      <c r="I804" s="39">
        <v>3342618288</v>
      </c>
    </row>
    <row r="805" spans="1:9" ht="45" hidden="1">
      <c r="A805" s="39">
        <v>14656</v>
      </c>
      <c r="B805" s="40" t="s">
        <v>1749</v>
      </c>
      <c r="C805" s="40" t="s">
        <v>1750</v>
      </c>
      <c r="D805" s="40" t="s">
        <v>210</v>
      </c>
      <c r="E805" s="39">
        <v>116704</v>
      </c>
      <c r="F805" s="41">
        <v>46</v>
      </c>
      <c r="G805" s="39">
        <v>1</v>
      </c>
      <c r="H805" s="40" t="s">
        <v>211</v>
      </c>
      <c r="I805" s="39">
        <v>3349560174</v>
      </c>
    </row>
    <row r="806" spans="1:9" ht="45" hidden="1">
      <c r="A806" s="39">
        <v>14657</v>
      </c>
      <c r="B806" s="40" t="s">
        <v>1751</v>
      </c>
      <c r="C806" s="40" t="s">
        <v>1750</v>
      </c>
      <c r="D806" s="40" t="s">
        <v>210</v>
      </c>
      <c r="E806" s="39">
        <v>116704</v>
      </c>
      <c r="F806" s="41">
        <v>46</v>
      </c>
      <c r="G806" s="39">
        <v>2</v>
      </c>
      <c r="H806" s="40" t="s">
        <v>211</v>
      </c>
      <c r="I806" s="39">
        <v>3349560058</v>
      </c>
    </row>
    <row r="807" spans="1:9" ht="45" hidden="1">
      <c r="A807" s="39">
        <v>14666</v>
      </c>
      <c r="B807" s="40" t="s">
        <v>1752</v>
      </c>
      <c r="C807" s="40" t="s">
        <v>1753</v>
      </c>
      <c r="D807" s="40" t="s">
        <v>210</v>
      </c>
      <c r="E807" s="39">
        <v>116704</v>
      </c>
      <c r="F807" s="41">
        <v>115</v>
      </c>
      <c r="G807" s="39">
        <v>1</v>
      </c>
      <c r="H807" s="40" t="s">
        <v>211</v>
      </c>
      <c r="I807" s="39">
        <v>3337414743</v>
      </c>
    </row>
    <row r="808" spans="1:9" ht="45" hidden="1">
      <c r="A808" s="39">
        <v>14712</v>
      </c>
      <c r="B808" s="40" t="s">
        <v>1754</v>
      </c>
      <c r="C808" s="40" t="s">
        <v>1755</v>
      </c>
      <c r="D808" s="40" t="s">
        <v>326</v>
      </c>
      <c r="E808" s="39">
        <v>100716</v>
      </c>
      <c r="F808" s="41">
        <v>42</v>
      </c>
      <c r="G808" s="39">
        <v>2</v>
      </c>
      <c r="H808" s="40" t="s">
        <v>218</v>
      </c>
      <c r="I808" s="39">
        <v>3338290491</v>
      </c>
    </row>
    <row r="809" spans="1:9" ht="45" hidden="1">
      <c r="A809" s="39">
        <v>14715</v>
      </c>
      <c r="B809" s="40" t="s">
        <v>1756</v>
      </c>
      <c r="C809" s="40" t="s">
        <v>1757</v>
      </c>
      <c r="D809" s="40" t="s">
        <v>442</v>
      </c>
      <c r="E809" s="39">
        <v>100994</v>
      </c>
      <c r="F809" s="41">
        <v>115</v>
      </c>
      <c r="G809" s="39">
        <v>3</v>
      </c>
      <c r="H809" s="40" t="s">
        <v>226</v>
      </c>
      <c r="I809" s="39">
        <v>3337414745</v>
      </c>
    </row>
    <row r="810" spans="1:9" ht="15" hidden="1">
      <c r="A810" s="39">
        <v>14728</v>
      </c>
      <c r="B810" s="40" t="s">
        <v>1758</v>
      </c>
      <c r="C810" s="40" t="s">
        <v>1759</v>
      </c>
      <c r="D810" s="40" t="s">
        <v>210</v>
      </c>
      <c r="E810" s="39">
        <v>116704</v>
      </c>
      <c r="F810" s="41">
        <v>115</v>
      </c>
      <c r="G810" s="39">
        <v>2</v>
      </c>
      <c r="H810" s="40" t="s">
        <v>202</v>
      </c>
      <c r="I810" s="39">
        <v>3352750200</v>
      </c>
    </row>
    <row r="811" spans="1:9" ht="30" hidden="1">
      <c r="A811" s="39">
        <v>14746</v>
      </c>
      <c r="B811" s="40" t="s">
        <v>1760</v>
      </c>
      <c r="C811" s="40" t="s">
        <v>1761</v>
      </c>
      <c r="D811" s="40" t="s">
        <v>234</v>
      </c>
      <c r="E811" s="39">
        <v>101222</v>
      </c>
      <c r="F811" s="41">
        <v>138</v>
      </c>
      <c r="G811" s="39">
        <v>3</v>
      </c>
      <c r="H811" s="40" t="s">
        <v>202</v>
      </c>
      <c r="I811" s="39">
        <v>3337414757</v>
      </c>
    </row>
    <row r="812" spans="1:9" ht="15" hidden="1">
      <c r="A812" s="39">
        <v>14753</v>
      </c>
      <c r="B812" s="40" t="s">
        <v>1762</v>
      </c>
      <c r="C812" s="40" t="s">
        <v>1763</v>
      </c>
      <c r="D812" s="40" t="s">
        <v>210</v>
      </c>
      <c r="E812" s="39">
        <v>116704</v>
      </c>
      <c r="F812" s="41">
        <v>69</v>
      </c>
      <c r="G812" s="39">
        <v>1</v>
      </c>
      <c r="H812" s="40" t="s">
        <v>202</v>
      </c>
      <c r="I812" s="39">
        <v>3352749989</v>
      </c>
    </row>
    <row r="813" spans="1:9" ht="45" hidden="1">
      <c r="A813" s="39">
        <v>14784</v>
      </c>
      <c r="B813" s="40" t="s">
        <v>1764</v>
      </c>
      <c r="C813" s="40" t="s">
        <v>1765</v>
      </c>
      <c r="D813" s="40" t="s">
        <v>210</v>
      </c>
      <c r="E813" s="39">
        <v>116704</v>
      </c>
      <c r="F813" s="41">
        <v>46</v>
      </c>
      <c r="G813" s="39">
        <v>1</v>
      </c>
      <c r="H813" s="40" t="s">
        <v>211</v>
      </c>
      <c r="I813" s="39">
        <v>3349560140</v>
      </c>
    </row>
    <row r="814" spans="1:9" ht="45" hidden="1">
      <c r="A814" s="39">
        <v>14808</v>
      </c>
      <c r="B814" s="40" t="s">
        <v>1766</v>
      </c>
      <c r="C814" s="40" t="s">
        <v>1767</v>
      </c>
      <c r="D814" s="40" t="s">
        <v>326</v>
      </c>
      <c r="E814" s="39">
        <v>100716</v>
      </c>
      <c r="F814" s="41">
        <v>57</v>
      </c>
      <c r="G814" s="39">
        <v>1</v>
      </c>
      <c r="H814" s="40" t="s">
        <v>202</v>
      </c>
      <c r="I814" s="39">
        <v>3337414784</v>
      </c>
    </row>
    <row r="815" spans="1:9" ht="15" hidden="1">
      <c r="A815" s="39">
        <v>14829</v>
      </c>
      <c r="B815" s="40" t="s">
        <v>1768</v>
      </c>
      <c r="C815" s="40" t="s">
        <v>1769</v>
      </c>
      <c r="D815" s="40" t="s">
        <v>210</v>
      </c>
      <c r="E815" s="39">
        <v>116704</v>
      </c>
      <c r="F815" s="41">
        <v>138</v>
      </c>
      <c r="G815" s="39">
        <v>2</v>
      </c>
      <c r="H815" s="40" t="s">
        <v>226</v>
      </c>
      <c r="I815" s="39">
        <v>3349559553</v>
      </c>
    </row>
    <row r="816" spans="1:9" ht="15" hidden="1">
      <c r="A816" s="39">
        <v>14830</v>
      </c>
      <c r="B816" s="40" t="s">
        <v>1770</v>
      </c>
      <c r="C816" s="40" t="s">
        <v>1771</v>
      </c>
      <c r="D816" s="40" t="s">
        <v>210</v>
      </c>
      <c r="E816" s="39">
        <v>116704</v>
      </c>
      <c r="F816" s="41">
        <v>46</v>
      </c>
      <c r="G816" s="39">
        <v>1</v>
      </c>
      <c r="H816" s="40" t="s">
        <v>226</v>
      </c>
      <c r="I816" s="39">
        <v>3349559534</v>
      </c>
    </row>
    <row r="817" spans="1:9" ht="15" hidden="1">
      <c r="A817" s="39">
        <v>14836</v>
      </c>
      <c r="B817" s="40" t="s">
        <v>1772</v>
      </c>
      <c r="C817" s="40" t="s">
        <v>1773</v>
      </c>
      <c r="D817" s="40" t="s">
        <v>210</v>
      </c>
      <c r="E817" s="39">
        <v>116704</v>
      </c>
      <c r="F817" s="41">
        <v>69</v>
      </c>
      <c r="G817" s="39">
        <v>2</v>
      </c>
      <c r="H817" s="40" t="s">
        <v>202</v>
      </c>
      <c r="I817" s="39">
        <v>3342618102</v>
      </c>
    </row>
    <row r="818" spans="1:9" ht="60" hidden="1">
      <c r="A818" s="39">
        <v>14841</v>
      </c>
      <c r="B818" s="40" t="s">
        <v>1774</v>
      </c>
      <c r="C818" s="40" t="s">
        <v>1775</v>
      </c>
      <c r="D818" s="40" t="s">
        <v>223</v>
      </c>
      <c r="E818" s="39">
        <v>100834</v>
      </c>
      <c r="F818" s="41">
        <v>115</v>
      </c>
      <c r="G818" s="39">
        <v>3</v>
      </c>
      <c r="H818" s="40" t="s">
        <v>218</v>
      </c>
      <c r="I818" s="39">
        <v>3337414800</v>
      </c>
    </row>
    <row r="819" spans="1:9" ht="45" hidden="1">
      <c r="A819" s="39">
        <v>14848</v>
      </c>
      <c r="B819" s="40" t="s">
        <v>1776</v>
      </c>
      <c r="C819" s="40" t="s">
        <v>1777</v>
      </c>
      <c r="D819" s="40" t="s">
        <v>210</v>
      </c>
      <c r="E819" s="39">
        <v>116704</v>
      </c>
      <c r="F819" s="41">
        <v>46</v>
      </c>
      <c r="G819" s="39">
        <v>1</v>
      </c>
      <c r="H819" s="40" t="s">
        <v>211</v>
      </c>
      <c r="I819" s="39">
        <v>3349559815</v>
      </c>
    </row>
    <row r="820" spans="1:9" ht="15" hidden="1">
      <c r="A820" s="39">
        <v>14862</v>
      </c>
      <c r="B820" s="40" t="s">
        <v>1778</v>
      </c>
      <c r="C820" s="40" t="s">
        <v>1779</v>
      </c>
      <c r="D820" s="40" t="s">
        <v>210</v>
      </c>
      <c r="E820" s="39">
        <v>116704</v>
      </c>
      <c r="F820" s="41">
        <v>46</v>
      </c>
      <c r="G820" s="39">
        <v>2</v>
      </c>
      <c r="H820" s="40" t="s">
        <v>226</v>
      </c>
      <c r="I820" s="39">
        <v>3349559509</v>
      </c>
    </row>
    <row r="821" spans="1:9" ht="15" hidden="1">
      <c r="A821" s="39">
        <v>14863</v>
      </c>
      <c r="B821" s="40" t="s">
        <v>1780</v>
      </c>
      <c r="C821" s="40" t="s">
        <v>1781</v>
      </c>
      <c r="D821" s="40" t="s">
        <v>210</v>
      </c>
      <c r="E821" s="39">
        <v>116704</v>
      </c>
      <c r="F821" s="41">
        <v>115</v>
      </c>
      <c r="G821" s="39">
        <v>4</v>
      </c>
      <c r="H821" s="40" t="s">
        <v>226</v>
      </c>
      <c r="I821" s="39">
        <v>3337427466</v>
      </c>
    </row>
    <row r="822" spans="1:9" ht="15" hidden="1">
      <c r="A822" s="39">
        <v>14914</v>
      </c>
      <c r="B822" s="40" t="s">
        <v>1782</v>
      </c>
      <c r="C822" s="40" t="s">
        <v>1783</v>
      </c>
      <c r="D822" s="40" t="s">
        <v>210</v>
      </c>
      <c r="E822" s="39">
        <v>116704</v>
      </c>
      <c r="F822" s="41">
        <v>115</v>
      </c>
      <c r="G822" s="39">
        <v>5</v>
      </c>
      <c r="H822" s="40" t="s">
        <v>226</v>
      </c>
      <c r="I822" s="39">
        <v>3337427890</v>
      </c>
    </row>
    <row r="823" spans="1:9" ht="30" hidden="1">
      <c r="A823" s="39">
        <v>14958</v>
      </c>
      <c r="B823" s="40" t="s">
        <v>1784</v>
      </c>
      <c r="C823" s="40" t="s">
        <v>1785</v>
      </c>
      <c r="D823" s="40" t="s">
        <v>234</v>
      </c>
      <c r="E823" s="39">
        <v>101222</v>
      </c>
      <c r="F823" s="41">
        <v>69</v>
      </c>
      <c r="G823" s="39">
        <v>2</v>
      </c>
      <c r="H823" s="40" t="s">
        <v>202</v>
      </c>
      <c r="I823" s="39">
        <v>3342618298</v>
      </c>
    </row>
    <row r="824" spans="1:9" ht="30" hidden="1">
      <c r="A824" s="39">
        <v>14987</v>
      </c>
      <c r="B824" s="40" t="s">
        <v>1786</v>
      </c>
      <c r="C824" s="40" t="s">
        <v>1787</v>
      </c>
      <c r="D824" s="40" t="s">
        <v>210</v>
      </c>
      <c r="E824" s="39">
        <v>116704</v>
      </c>
      <c r="F824" s="41">
        <v>138</v>
      </c>
      <c r="G824" s="39">
        <v>4</v>
      </c>
      <c r="H824" s="40" t="s">
        <v>218</v>
      </c>
      <c r="I824" s="39">
        <v>3349559972</v>
      </c>
    </row>
    <row r="825" spans="1:9" ht="15" hidden="1">
      <c r="A825" s="39">
        <v>14996</v>
      </c>
      <c r="B825" s="40" t="s">
        <v>1788</v>
      </c>
      <c r="C825" s="40" t="s">
        <v>1789</v>
      </c>
      <c r="D825" s="40" t="s">
        <v>210</v>
      </c>
      <c r="E825" s="39">
        <v>116704</v>
      </c>
      <c r="F825" s="41">
        <v>69</v>
      </c>
      <c r="G825" s="39">
        <v>3</v>
      </c>
      <c r="H825" s="40" t="s">
        <v>202</v>
      </c>
      <c r="I825" s="39">
        <v>3352750019</v>
      </c>
    </row>
    <row r="826" spans="1:9" ht="15" hidden="1">
      <c r="A826" s="39">
        <v>14997</v>
      </c>
      <c r="B826" s="40" t="s">
        <v>1790</v>
      </c>
      <c r="C826" s="40" t="s">
        <v>1791</v>
      </c>
      <c r="D826" s="40" t="s">
        <v>210</v>
      </c>
      <c r="E826" s="39">
        <v>116704</v>
      </c>
      <c r="F826" s="41">
        <v>69</v>
      </c>
      <c r="G826" s="39">
        <v>3</v>
      </c>
      <c r="H826" s="40" t="s">
        <v>202</v>
      </c>
      <c r="I826" s="39">
        <v>3342617982</v>
      </c>
    </row>
    <row r="827" spans="1:9" ht="15">
      <c r="A827" s="39">
        <v>14998</v>
      </c>
      <c r="B827" s="40" t="s">
        <v>1792</v>
      </c>
      <c r="C827" s="40" t="s">
        <v>1793</v>
      </c>
      <c r="D827" s="40" t="s">
        <v>201</v>
      </c>
      <c r="E827" s="39">
        <v>100219</v>
      </c>
      <c r="F827" s="41">
        <v>115</v>
      </c>
      <c r="G827" s="39">
        <v>1</v>
      </c>
      <c r="H827" s="40" t="s">
        <v>202</v>
      </c>
      <c r="I827" s="39">
        <v>3337414871</v>
      </c>
    </row>
    <row r="828" spans="1:9" ht="45" hidden="1">
      <c r="A828" s="39">
        <v>15007</v>
      </c>
      <c r="B828" s="40" t="s">
        <v>1794</v>
      </c>
      <c r="C828" s="40" t="s">
        <v>1795</v>
      </c>
      <c r="D828" s="40" t="s">
        <v>210</v>
      </c>
      <c r="E828" s="39">
        <v>116704</v>
      </c>
      <c r="F828" s="41">
        <v>69</v>
      </c>
      <c r="G828" s="39">
        <v>2</v>
      </c>
      <c r="H828" s="40" t="s">
        <v>247</v>
      </c>
      <c r="I828" s="39">
        <v>3342618137</v>
      </c>
    </row>
    <row r="829" spans="1:9" ht="30" hidden="1">
      <c r="A829" s="39">
        <v>15031</v>
      </c>
      <c r="B829" s="40" t="s">
        <v>1796</v>
      </c>
      <c r="C829" s="40" t="s">
        <v>1797</v>
      </c>
      <c r="D829" s="40" t="s">
        <v>234</v>
      </c>
      <c r="E829" s="39">
        <v>101222</v>
      </c>
      <c r="F829" s="41">
        <v>69</v>
      </c>
      <c r="G829" s="39">
        <v>2</v>
      </c>
      <c r="H829" s="40" t="s">
        <v>202</v>
      </c>
      <c r="I829" s="39">
        <v>3352749825</v>
      </c>
    </row>
    <row r="830" spans="1:9" ht="15" hidden="1">
      <c r="A830" s="39">
        <v>15069</v>
      </c>
      <c r="B830" s="40" t="s">
        <v>1798</v>
      </c>
      <c r="C830" s="40" t="s">
        <v>1799</v>
      </c>
      <c r="D830" s="40" t="s">
        <v>210</v>
      </c>
      <c r="E830" s="39">
        <v>116704</v>
      </c>
      <c r="F830" s="41">
        <v>-99</v>
      </c>
      <c r="G830" s="39">
        <v>1</v>
      </c>
      <c r="H830" s="40" t="s">
        <v>226</v>
      </c>
      <c r="I830" s="39">
        <v>3341136800</v>
      </c>
    </row>
    <row r="831" spans="1:9" ht="15" hidden="1">
      <c r="A831" s="39">
        <v>15074</v>
      </c>
      <c r="B831" s="40" t="s">
        <v>1800</v>
      </c>
      <c r="C831" s="40" t="s">
        <v>1801</v>
      </c>
      <c r="D831" s="40" t="s">
        <v>210</v>
      </c>
      <c r="E831" s="39">
        <v>116704</v>
      </c>
      <c r="F831" s="41">
        <v>69</v>
      </c>
      <c r="G831" s="39">
        <v>3</v>
      </c>
      <c r="H831" s="40" t="s">
        <v>202</v>
      </c>
      <c r="I831" s="39">
        <v>3337428320</v>
      </c>
    </row>
    <row r="832" spans="1:9" ht="30" hidden="1">
      <c r="A832" s="39">
        <v>15081</v>
      </c>
      <c r="B832" s="40" t="s">
        <v>1802</v>
      </c>
      <c r="C832" s="40" t="s">
        <v>1803</v>
      </c>
      <c r="D832" s="40" t="s">
        <v>234</v>
      </c>
      <c r="E832" s="39">
        <v>101222</v>
      </c>
      <c r="F832" s="41">
        <v>138</v>
      </c>
      <c r="G832" s="39">
        <v>1</v>
      </c>
      <c r="H832" s="40" t="s">
        <v>202</v>
      </c>
      <c r="I832" s="39">
        <v>3349561006</v>
      </c>
    </row>
    <row r="833" spans="1:9" ht="60" hidden="1">
      <c r="A833" s="39">
        <v>15082</v>
      </c>
      <c r="B833" s="40" t="s">
        <v>1804</v>
      </c>
      <c r="C833" s="40" t="s">
        <v>1805</v>
      </c>
      <c r="D833" s="40" t="s">
        <v>223</v>
      </c>
      <c r="E833" s="39">
        <v>100834</v>
      </c>
      <c r="F833" s="41">
        <v>230</v>
      </c>
      <c r="G833" s="39">
        <v>2</v>
      </c>
      <c r="H833" s="40" t="s">
        <v>202</v>
      </c>
      <c r="I833" s="39">
        <v>3337414923</v>
      </c>
    </row>
    <row r="834" spans="1:9" ht="30" hidden="1">
      <c r="A834" s="39">
        <v>15090</v>
      </c>
      <c r="B834" s="40" t="s">
        <v>1806</v>
      </c>
      <c r="C834" s="40" t="s">
        <v>1807</v>
      </c>
      <c r="D834" s="40" t="s">
        <v>210</v>
      </c>
      <c r="E834" s="39">
        <v>116704</v>
      </c>
      <c r="F834" s="41">
        <v>46</v>
      </c>
      <c r="G834" s="39">
        <v>2</v>
      </c>
      <c r="H834" s="40" t="s">
        <v>218</v>
      </c>
      <c r="I834" s="39">
        <v>3342618115</v>
      </c>
    </row>
    <row r="835" spans="1:9" ht="30" hidden="1">
      <c r="A835" s="39">
        <v>15091</v>
      </c>
      <c r="B835" s="40" t="s">
        <v>1808</v>
      </c>
      <c r="C835" s="40" t="s">
        <v>1809</v>
      </c>
      <c r="D835" s="40" t="s">
        <v>210</v>
      </c>
      <c r="E835" s="39">
        <v>116704</v>
      </c>
      <c r="F835" s="41">
        <v>138</v>
      </c>
      <c r="G835" s="39">
        <v>5</v>
      </c>
      <c r="H835" s="40" t="s">
        <v>218</v>
      </c>
      <c r="I835" s="39">
        <v>3349560322</v>
      </c>
    </row>
    <row r="836" spans="1:9" ht="45" hidden="1">
      <c r="A836" s="39">
        <v>15098</v>
      </c>
      <c r="B836" s="40" t="s">
        <v>1810</v>
      </c>
      <c r="C836" s="40" t="s">
        <v>1811</v>
      </c>
      <c r="D836" s="40" t="s">
        <v>234</v>
      </c>
      <c r="E836" s="39">
        <v>101222</v>
      </c>
      <c r="F836" s="41">
        <v>69</v>
      </c>
      <c r="G836" s="39">
        <v>1</v>
      </c>
      <c r="H836" s="40" t="s">
        <v>247</v>
      </c>
      <c r="I836" s="39">
        <v>3337414935</v>
      </c>
    </row>
    <row r="837" spans="1:9" ht="45" hidden="1">
      <c r="A837" s="39">
        <v>15106</v>
      </c>
      <c r="B837" s="40" t="s">
        <v>1812</v>
      </c>
      <c r="C837" s="40" t="s">
        <v>1813</v>
      </c>
      <c r="D837" s="40" t="s">
        <v>326</v>
      </c>
      <c r="E837" s="39">
        <v>100716</v>
      </c>
      <c r="F837" s="41">
        <v>34.5</v>
      </c>
      <c r="G837" s="39">
        <v>2</v>
      </c>
      <c r="H837" s="40" t="s">
        <v>218</v>
      </c>
      <c r="I837" s="39">
        <v>3342617772</v>
      </c>
    </row>
    <row r="838" spans="1:9" ht="45" hidden="1">
      <c r="A838" s="39">
        <v>15112</v>
      </c>
      <c r="B838" s="40" t="s">
        <v>1814</v>
      </c>
      <c r="C838" s="40" t="s">
        <v>1815</v>
      </c>
      <c r="D838" s="40" t="s">
        <v>326</v>
      </c>
      <c r="E838" s="39">
        <v>100716</v>
      </c>
      <c r="F838" s="41">
        <v>42</v>
      </c>
      <c r="G838" s="39">
        <v>1</v>
      </c>
      <c r="H838" s="40" t="s">
        <v>218</v>
      </c>
      <c r="I838" s="39">
        <v>3338290376</v>
      </c>
    </row>
    <row r="839" spans="1:9" ht="30" hidden="1">
      <c r="A839" s="39">
        <v>15113</v>
      </c>
      <c r="B839" s="40" t="s">
        <v>1816</v>
      </c>
      <c r="C839" s="40" t="s">
        <v>1817</v>
      </c>
      <c r="D839" s="40" t="s">
        <v>234</v>
      </c>
      <c r="E839" s="39">
        <v>101222</v>
      </c>
      <c r="F839" s="41">
        <v>69</v>
      </c>
      <c r="G839" s="39">
        <v>0</v>
      </c>
      <c r="H839" s="40" t="s">
        <v>226</v>
      </c>
      <c r="I839" s="39">
        <v>3342618269</v>
      </c>
    </row>
    <row r="840" spans="1:9" ht="60" hidden="1">
      <c r="A840" s="39">
        <v>15118</v>
      </c>
      <c r="B840" s="40" t="s">
        <v>1818</v>
      </c>
      <c r="C840" s="40" t="s">
        <v>1819</v>
      </c>
      <c r="D840" s="40" t="s">
        <v>223</v>
      </c>
      <c r="E840" s="39">
        <v>100834</v>
      </c>
      <c r="F840" s="41">
        <v>500</v>
      </c>
      <c r="G840" s="39">
        <v>6</v>
      </c>
      <c r="H840" s="40" t="s">
        <v>218</v>
      </c>
      <c r="I840" s="39">
        <v>3337414947</v>
      </c>
    </row>
    <row r="841" spans="1:9" ht="45" hidden="1">
      <c r="A841" s="39">
        <v>15135</v>
      </c>
      <c r="B841" s="40" t="s">
        <v>1820</v>
      </c>
      <c r="C841" s="40" t="s">
        <v>1821</v>
      </c>
      <c r="D841" s="40" t="s">
        <v>234</v>
      </c>
      <c r="E841" s="39">
        <v>101222</v>
      </c>
      <c r="F841" s="41">
        <v>46</v>
      </c>
      <c r="G841" s="39">
        <v>1</v>
      </c>
      <c r="H841" s="40" t="s">
        <v>247</v>
      </c>
      <c r="I841" s="39">
        <v>3342618286</v>
      </c>
    </row>
    <row r="842" spans="1:9" ht="45" hidden="1">
      <c r="A842" s="39">
        <v>15141</v>
      </c>
      <c r="B842" s="40" t="s">
        <v>1822</v>
      </c>
      <c r="C842" s="40" t="s">
        <v>1823</v>
      </c>
      <c r="D842" s="40" t="s">
        <v>326</v>
      </c>
      <c r="E842" s="39">
        <v>100716</v>
      </c>
      <c r="F842" s="41">
        <v>42</v>
      </c>
      <c r="G842" s="39">
        <v>1</v>
      </c>
      <c r="H842" s="40" t="s">
        <v>218</v>
      </c>
      <c r="I842" s="39">
        <v>3338290468</v>
      </c>
    </row>
    <row r="843" spans="1:9" ht="45" hidden="1">
      <c r="A843" s="39">
        <v>15179</v>
      </c>
      <c r="B843" s="40" t="s">
        <v>1824</v>
      </c>
      <c r="C843" s="40" t="s">
        <v>1825</v>
      </c>
      <c r="D843" s="40" t="s">
        <v>234</v>
      </c>
      <c r="E843" s="39">
        <v>101222</v>
      </c>
      <c r="F843" s="41">
        <v>138</v>
      </c>
      <c r="G843" s="39">
        <v>1</v>
      </c>
      <c r="H843" s="40" t="s">
        <v>247</v>
      </c>
      <c r="I843" s="39">
        <v>3342618291</v>
      </c>
    </row>
    <row r="844" spans="1:9" ht="45" hidden="1">
      <c r="A844" s="39">
        <v>15235</v>
      </c>
      <c r="B844" s="40" t="s">
        <v>1826</v>
      </c>
      <c r="C844" s="40" t="s">
        <v>1827</v>
      </c>
      <c r="D844" s="40" t="s">
        <v>210</v>
      </c>
      <c r="E844" s="39">
        <v>116704</v>
      </c>
      <c r="F844" s="41">
        <v>46</v>
      </c>
      <c r="G844" s="39">
        <v>1</v>
      </c>
      <c r="H844" s="40" t="s">
        <v>211</v>
      </c>
      <c r="I844" s="39">
        <v>3349560115</v>
      </c>
    </row>
    <row r="845" spans="1:9" ht="30" hidden="1">
      <c r="A845" s="39">
        <v>15245</v>
      </c>
      <c r="B845" s="40" t="s">
        <v>1828</v>
      </c>
      <c r="C845" s="40" t="s">
        <v>1829</v>
      </c>
      <c r="D845" s="40" t="s">
        <v>234</v>
      </c>
      <c r="E845" s="39">
        <v>101222</v>
      </c>
      <c r="F845" s="41">
        <v>46</v>
      </c>
      <c r="G845" s="39">
        <v>1</v>
      </c>
      <c r="H845" s="40" t="s">
        <v>202</v>
      </c>
      <c r="I845" s="39">
        <v>3342618234</v>
      </c>
    </row>
    <row r="846" spans="1:9" ht="30" hidden="1">
      <c r="A846" s="39">
        <v>15288</v>
      </c>
      <c r="B846" s="40" t="s">
        <v>1830</v>
      </c>
      <c r="C846" s="40" t="s">
        <v>1831</v>
      </c>
      <c r="D846" s="40" t="s">
        <v>234</v>
      </c>
      <c r="E846" s="39">
        <v>101222</v>
      </c>
      <c r="F846" s="41">
        <v>230</v>
      </c>
      <c r="G846" s="39">
        <v>7</v>
      </c>
      <c r="H846" s="40" t="s">
        <v>218</v>
      </c>
      <c r="I846" s="39">
        <v>3337415038</v>
      </c>
    </row>
    <row r="847" spans="1:9" ht="15" hidden="1">
      <c r="A847" s="39">
        <v>15296</v>
      </c>
      <c r="B847" s="40" t="s">
        <v>1832</v>
      </c>
      <c r="C847" s="40" t="s">
        <v>1833</v>
      </c>
      <c r="D847" s="40" t="s">
        <v>210</v>
      </c>
      <c r="E847" s="39">
        <v>116704</v>
      </c>
      <c r="F847" s="41">
        <v>46</v>
      </c>
      <c r="G847" s="39">
        <v>2</v>
      </c>
      <c r="H847" s="40" t="s">
        <v>226</v>
      </c>
      <c r="I847" s="39">
        <v>3349559600</v>
      </c>
    </row>
    <row r="848" spans="1:9" ht="30" hidden="1">
      <c r="A848" s="39">
        <v>15298</v>
      </c>
      <c r="B848" s="40" t="s">
        <v>1834</v>
      </c>
      <c r="C848" s="40" t="s">
        <v>1835</v>
      </c>
      <c r="D848" s="40" t="s">
        <v>210</v>
      </c>
      <c r="E848" s="39">
        <v>116704</v>
      </c>
      <c r="F848" s="41">
        <v>765</v>
      </c>
      <c r="G848" s="39">
        <v>7</v>
      </c>
      <c r="H848" s="40" t="s">
        <v>218</v>
      </c>
      <c r="I848" s="39">
        <v>3337415041</v>
      </c>
    </row>
    <row r="849" spans="1:9" ht="15" hidden="1">
      <c r="A849" s="39">
        <v>15312</v>
      </c>
      <c r="B849" s="40" t="s">
        <v>1836</v>
      </c>
      <c r="C849" s="40" t="s">
        <v>1837</v>
      </c>
      <c r="D849" s="40" t="s">
        <v>210</v>
      </c>
      <c r="E849" s="39">
        <v>116704</v>
      </c>
      <c r="F849" s="41">
        <v>345</v>
      </c>
      <c r="G849" s="39">
        <v>7</v>
      </c>
      <c r="H849" s="40" t="s">
        <v>226</v>
      </c>
      <c r="I849" s="39">
        <v>3337415054</v>
      </c>
    </row>
    <row r="850" spans="1:9" ht="30" hidden="1">
      <c r="A850" s="39">
        <v>15313</v>
      </c>
      <c r="B850" s="40" t="s">
        <v>1838</v>
      </c>
      <c r="C850" s="40" t="s">
        <v>1837</v>
      </c>
      <c r="D850" s="40" t="s">
        <v>234</v>
      </c>
      <c r="E850" s="39">
        <v>101222</v>
      </c>
      <c r="F850" s="41">
        <v>69</v>
      </c>
      <c r="G850" s="39">
        <v>2</v>
      </c>
      <c r="H850" s="40" t="s">
        <v>202</v>
      </c>
      <c r="I850" s="39">
        <v>3342618383</v>
      </c>
    </row>
    <row r="851" spans="1:9" ht="45" hidden="1">
      <c r="A851" s="39">
        <v>15316</v>
      </c>
      <c r="B851" s="40" t="s">
        <v>1839</v>
      </c>
      <c r="C851" s="40" t="s">
        <v>1837</v>
      </c>
      <c r="D851" s="40" t="s">
        <v>210</v>
      </c>
      <c r="E851" s="39">
        <v>116704</v>
      </c>
      <c r="F851" s="41">
        <v>69</v>
      </c>
      <c r="G851" s="39">
        <v>2</v>
      </c>
      <c r="H851" s="40" t="s">
        <v>211</v>
      </c>
      <c r="I851" s="39">
        <v>3349559929</v>
      </c>
    </row>
    <row r="852" spans="1:9" ht="75" hidden="1">
      <c r="A852" s="39">
        <v>15342</v>
      </c>
      <c r="B852" s="40" t="s">
        <v>1840</v>
      </c>
      <c r="C852" s="40" t="s">
        <v>1841</v>
      </c>
      <c r="D852" s="40" t="s">
        <v>225</v>
      </c>
      <c r="E852" s="39">
        <v>101071</v>
      </c>
      <c r="F852" s="41">
        <v>115</v>
      </c>
      <c r="G852" s="39">
        <v>2</v>
      </c>
      <c r="H852" s="40" t="s">
        <v>218</v>
      </c>
      <c r="I852" s="39">
        <v>3337415070</v>
      </c>
    </row>
    <row r="853" spans="1:9" ht="45" hidden="1">
      <c r="A853" s="39">
        <v>15344</v>
      </c>
      <c r="B853" s="40" t="s">
        <v>1842</v>
      </c>
      <c r="C853" s="40" t="s">
        <v>1843</v>
      </c>
      <c r="D853" s="40" t="s">
        <v>210</v>
      </c>
      <c r="E853" s="39">
        <v>116704</v>
      </c>
      <c r="F853" s="41">
        <v>69</v>
      </c>
      <c r="G853" s="39">
        <v>1</v>
      </c>
      <c r="H853" s="40" t="s">
        <v>211</v>
      </c>
      <c r="I853" s="39">
        <v>3349559740</v>
      </c>
    </row>
    <row r="854" spans="1:9" ht="15" hidden="1">
      <c r="A854" s="39">
        <v>15345</v>
      </c>
      <c r="B854" s="40" t="s">
        <v>1844</v>
      </c>
      <c r="C854" s="40" t="s">
        <v>1843</v>
      </c>
      <c r="D854" s="40" t="s">
        <v>210</v>
      </c>
      <c r="E854" s="39">
        <v>116704</v>
      </c>
      <c r="F854" s="41">
        <v>230</v>
      </c>
      <c r="G854" s="39">
        <v>3</v>
      </c>
      <c r="H854" s="40" t="s">
        <v>202</v>
      </c>
      <c r="I854" s="39">
        <v>3352749973</v>
      </c>
    </row>
    <row r="855" spans="1:9" ht="45" hidden="1">
      <c r="A855" s="39">
        <v>15346</v>
      </c>
      <c r="B855" s="40" t="s">
        <v>1845</v>
      </c>
      <c r="C855" s="40" t="s">
        <v>1846</v>
      </c>
      <c r="D855" s="40" t="s">
        <v>210</v>
      </c>
      <c r="E855" s="39">
        <v>116704</v>
      </c>
      <c r="F855" s="41">
        <v>69</v>
      </c>
      <c r="G855" s="39">
        <v>1</v>
      </c>
      <c r="H855" s="40" t="s">
        <v>211</v>
      </c>
      <c r="I855" s="39">
        <v>3349559741</v>
      </c>
    </row>
    <row r="856" spans="1:9" ht="45" hidden="1">
      <c r="A856" s="39">
        <v>15352</v>
      </c>
      <c r="B856" s="40" t="s">
        <v>1847</v>
      </c>
      <c r="C856" s="40" t="s">
        <v>1848</v>
      </c>
      <c r="D856" s="40" t="s">
        <v>210</v>
      </c>
      <c r="E856" s="39">
        <v>116704</v>
      </c>
      <c r="F856" s="41">
        <v>46</v>
      </c>
      <c r="G856" s="39">
        <v>1</v>
      </c>
      <c r="H856" s="40" t="s">
        <v>211</v>
      </c>
      <c r="I856" s="39">
        <v>3349560122</v>
      </c>
    </row>
    <row r="857" spans="1:9" ht="45" hidden="1">
      <c r="A857" s="39">
        <v>15410</v>
      </c>
      <c r="B857" s="40" t="s">
        <v>1849</v>
      </c>
      <c r="C857" s="40" t="s">
        <v>1850</v>
      </c>
      <c r="D857" s="40" t="s">
        <v>210</v>
      </c>
      <c r="E857" s="39">
        <v>116704</v>
      </c>
      <c r="F857" s="41">
        <v>46</v>
      </c>
      <c r="G857" s="39">
        <v>1</v>
      </c>
      <c r="H857" s="40" t="s">
        <v>211</v>
      </c>
      <c r="I857" s="39">
        <v>3349559986</v>
      </c>
    </row>
    <row r="858" spans="1:9" ht="60" hidden="1">
      <c r="A858" s="39">
        <v>15433</v>
      </c>
      <c r="B858" s="40" t="s">
        <v>1851</v>
      </c>
      <c r="C858" s="40" t="s">
        <v>1852</v>
      </c>
      <c r="D858" s="40" t="s">
        <v>223</v>
      </c>
      <c r="E858" s="39">
        <v>100834</v>
      </c>
      <c r="F858" s="41">
        <v>115</v>
      </c>
      <c r="G858" s="39">
        <v>1</v>
      </c>
      <c r="H858" s="40" t="s">
        <v>218</v>
      </c>
      <c r="I858" s="39">
        <v>3337415125</v>
      </c>
    </row>
    <row r="859" spans="1:9" ht="45" hidden="1">
      <c r="A859" s="39">
        <v>15440</v>
      </c>
      <c r="B859" s="40" t="s">
        <v>1853</v>
      </c>
      <c r="C859" s="40" t="s">
        <v>1854</v>
      </c>
      <c r="D859" s="40" t="s">
        <v>210</v>
      </c>
      <c r="E859" s="39">
        <v>116704</v>
      </c>
      <c r="F859" s="41">
        <v>69</v>
      </c>
      <c r="G859" s="39">
        <v>1</v>
      </c>
      <c r="H859" s="40" t="s">
        <v>247</v>
      </c>
      <c r="I859" s="39">
        <v>3342618158</v>
      </c>
    </row>
    <row r="860" spans="1:9" ht="60" hidden="1">
      <c r="A860" s="39">
        <v>15442</v>
      </c>
      <c r="B860" s="40" t="s">
        <v>1855</v>
      </c>
      <c r="C860" s="40" t="s">
        <v>1856</v>
      </c>
      <c r="D860" s="40" t="s">
        <v>223</v>
      </c>
      <c r="E860" s="39">
        <v>100834</v>
      </c>
      <c r="F860" s="41">
        <v>138</v>
      </c>
      <c r="G860" s="39">
        <v>2</v>
      </c>
      <c r="H860" s="40" t="s">
        <v>247</v>
      </c>
      <c r="I860" s="39">
        <v>3337415130</v>
      </c>
    </row>
    <row r="861" spans="1:9" ht="45" hidden="1">
      <c r="A861" s="39">
        <v>15443</v>
      </c>
      <c r="B861" s="40" t="s">
        <v>1857</v>
      </c>
      <c r="C861" s="40" t="s">
        <v>1856</v>
      </c>
      <c r="D861" s="40" t="s">
        <v>1034</v>
      </c>
      <c r="E861" s="39">
        <v>103089</v>
      </c>
      <c r="F861" s="41">
        <v>138</v>
      </c>
      <c r="G861" s="39">
        <v>3</v>
      </c>
      <c r="H861" s="40" t="s">
        <v>247</v>
      </c>
      <c r="I861" s="39">
        <v>3342618423</v>
      </c>
    </row>
    <row r="862" spans="1:9" ht="45" hidden="1">
      <c r="A862" s="39">
        <v>15447</v>
      </c>
      <c r="B862" s="40" t="s">
        <v>1858</v>
      </c>
      <c r="C862" s="40" t="s">
        <v>1859</v>
      </c>
      <c r="D862" s="40" t="s">
        <v>210</v>
      </c>
      <c r="E862" s="39">
        <v>116704</v>
      </c>
      <c r="F862" s="41">
        <v>46</v>
      </c>
      <c r="G862" s="39">
        <v>1</v>
      </c>
      <c r="H862" s="40" t="s">
        <v>211</v>
      </c>
      <c r="I862" s="39">
        <v>3349559941</v>
      </c>
    </row>
    <row r="863" spans="1:9" ht="15" hidden="1">
      <c r="A863" s="39">
        <v>15538</v>
      </c>
      <c r="B863" s="40" t="s">
        <v>1860</v>
      </c>
      <c r="C863" s="40" t="s">
        <v>1861</v>
      </c>
      <c r="D863" s="40" t="s">
        <v>210</v>
      </c>
      <c r="E863" s="39">
        <v>116704</v>
      </c>
      <c r="F863" s="41">
        <v>69</v>
      </c>
      <c r="G863" s="39">
        <v>4</v>
      </c>
      <c r="H863" s="40" t="s">
        <v>202</v>
      </c>
      <c r="I863" s="39">
        <v>3342618069</v>
      </c>
    </row>
    <row r="864" spans="1:9" ht="45" hidden="1">
      <c r="A864" s="39">
        <v>15543</v>
      </c>
      <c r="B864" s="40" t="s">
        <v>1862</v>
      </c>
      <c r="C864" s="40" t="s">
        <v>1863</v>
      </c>
      <c r="D864" s="40" t="s">
        <v>326</v>
      </c>
      <c r="E864" s="39">
        <v>100716</v>
      </c>
      <c r="F864" s="41">
        <v>115</v>
      </c>
      <c r="G864" s="39">
        <v>2</v>
      </c>
      <c r="H864" s="40" t="s">
        <v>218</v>
      </c>
      <c r="I864" s="39">
        <v>3337415185</v>
      </c>
    </row>
    <row r="865" spans="1:9" ht="15" hidden="1">
      <c r="A865" s="39">
        <v>15558</v>
      </c>
      <c r="B865" s="40" t="s">
        <v>1864</v>
      </c>
      <c r="C865" s="40" t="s">
        <v>1865</v>
      </c>
      <c r="D865" s="40" t="s">
        <v>210</v>
      </c>
      <c r="E865" s="39">
        <v>116704</v>
      </c>
      <c r="F865" s="41">
        <v>34.5</v>
      </c>
      <c r="G865" s="39">
        <v>1</v>
      </c>
      <c r="H865" s="40" t="s">
        <v>202</v>
      </c>
      <c r="I865" s="39">
        <v>3342618023</v>
      </c>
    </row>
    <row r="866" spans="1:9" ht="15" hidden="1">
      <c r="A866" s="39">
        <v>15619</v>
      </c>
      <c r="B866" s="40" t="s">
        <v>1866</v>
      </c>
      <c r="C866" s="40" t="s">
        <v>1867</v>
      </c>
      <c r="D866" s="40" t="s">
        <v>210</v>
      </c>
      <c r="E866" s="39">
        <v>116704</v>
      </c>
      <c r="F866" s="41">
        <v>46</v>
      </c>
      <c r="G866" s="39">
        <v>2</v>
      </c>
      <c r="H866" s="40" t="s">
        <v>202</v>
      </c>
      <c r="I866" s="39">
        <v>3342618418</v>
      </c>
    </row>
    <row r="867" spans="1:9" ht="45" hidden="1">
      <c r="A867" s="39">
        <v>15641</v>
      </c>
      <c r="B867" s="40" t="s">
        <v>1868</v>
      </c>
      <c r="C867" s="40" t="s">
        <v>1869</v>
      </c>
      <c r="D867" s="40" t="s">
        <v>210</v>
      </c>
      <c r="E867" s="39">
        <v>116704</v>
      </c>
      <c r="F867" s="41">
        <v>46</v>
      </c>
      <c r="G867" s="39">
        <v>1</v>
      </c>
      <c r="H867" s="40" t="s">
        <v>211</v>
      </c>
      <c r="I867" s="39">
        <v>3349560132</v>
      </c>
    </row>
    <row r="868" spans="1:9" ht="45" hidden="1">
      <c r="A868" s="39">
        <v>15644</v>
      </c>
      <c r="B868" s="40" t="s">
        <v>1870</v>
      </c>
      <c r="C868" s="40" t="s">
        <v>1871</v>
      </c>
      <c r="D868" s="40" t="s">
        <v>326</v>
      </c>
      <c r="E868" s="39">
        <v>100716</v>
      </c>
      <c r="F868" s="41">
        <v>57</v>
      </c>
      <c r="G868" s="39">
        <v>2</v>
      </c>
      <c r="H868" s="40" t="s">
        <v>202</v>
      </c>
      <c r="I868" s="39">
        <v>3342617807</v>
      </c>
    </row>
    <row r="869" spans="1:9" ht="60" hidden="1">
      <c r="A869" s="39">
        <v>15645</v>
      </c>
      <c r="B869" s="40" t="s">
        <v>1872</v>
      </c>
      <c r="C869" s="40" t="s">
        <v>1873</v>
      </c>
      <c r="D869" s="40" t="s">
        <v>223</v>
      </c>
      <c r="E869" s="39">
        <v>100834</v>
      </c>
      <c r="F869" s="41">
        <v>230</v>
      </c>
      <c r="G869" s="39">
        <v>2</v>
      </c>
      <c r="H869" s="40" t="s">
        <v>218</v>
      </c>
      <c r="I869" s="39">
        <v>3337415252</v>
      </c>
    </row>
    <row r="870" spans="1:9" ht="30" hidden="1">
      <c r="A870" s="39">
        <v>15653</v>
      </c>
      <c r="B870" s="40" t="s">
        <v>1874</v>
      </c>
      <c r="C870" s="40" t="s">
        <v>1875</v>
      </c>
      <c r="D870" s="40" t="s">
        <v>348</v>
      </c>
      <c r="E870" s="39">
        <v>126080</v>
      </c>
      <c r="F870" s="41">
        <v>115</v>
      </c>
      <c r="G870" s="39">
        <v>3</v>
      </c>
      <c r="H870" s="40" t="s">
        <v>226</v>
      </c>
      <c r="I870" s="39">
        <v>3337428673</v>
      </c>
    </row>
    <row r="871" spans="1:9" ht="15" hidden="1">
      <c r="A871" s="39">
        <v>15657</v>
      </c>
      <c r="B871" s="40" t="s">
        <v>1876</v>
      </c>
      <c r="C871" s="40" t="s">
        <v>1877</v>
      </c>
      <c r="D871" s="40" t="s">
        <v>210</v>
      </c>
      <c r="E871" s="39">
        <v>116704</v>
      </c>
      <c r="F871" s="41">
        <v>46</v>
      </c>
      <c r="G871" s="39">
        <v>1</v>
      </c>
      <c r="H871" s="40" t="s">
        <v>226</v>
      </c>
      <c r="I871" s="39">
        <v>3349559593</v>
      </c>
    </row>
    <row r="872" spans="1:9" ht="45" hidden="1">
      <c r="A872" s="39">
        <v>15674</v>
      </c>
      <c r="B872" s="40" t="s">
        <v>1878</v>
      </c>
      <c r="C872" s="40" t="s">
        <v>1879</v>
      </c>
      <c r="D872" s="40" t="s">
        <v>210</v>
      </c>
      <c r="E872" s="39">
        <v>116704</v>
      </c>
      <c r="F872" s="41">
        <v>46</v>
      </c>
      <c r="G872" s="39">
        <v>1</v>
      </c>
      <c r="H872" s="40" t="s">
        <v>211</v>
      </c>
      <c r="I872" s="39">
        <v>3349560204</v>
      </c>
    </row>
    <row r="873" spans="1:9" ht="45" hidden="1">
      <c r="A873" s="39">
        <v>15677</v>
      </c>
      <c r="B873" s="40" t="s">
        <v>1880</v>
      </c>
      <c r="C873" s="40" t="s">
        <v>1881</v>
      </c>
      <c r="D873" s="40" t="s">
        <v>210</v>
      </c>
      <c r="E873" s="39">
        <v>116704</v>
      </c>
      <c r="F873" s="41">
        <v>46</v>
      </c>
      <c r="G873" s="39">
        <v>1</v>
      </c>
      <c r="H873" s="40" t="s">
        <v>211</v>
      </c>
      <c r="I873" s="39">
        <v>3349560087</v>
      </c>
    </row>
    <row r="874" spans="1:9" ht="45" hidden="1">
      <c r="A874" s="39">
        <v>15683</v>
      </c>
      <c r="B874" s="40" t="s">
        <v>1882</v>
      </c>
      <c r="C874" s="40" t="s">
        <v>1883</v>
      </c>
      <c r="D874" s="40" t="s">
        <v>210</v>
      </c>
      <c r="E874" s="39">
        <v>116704</v>
      </c>
      <c r="F874" s="41">
        <v>46</v>
      </c>
      <c r="G874" s="39">
        <v>1</v>
      </c>
      <c r="H874" s="40" t="s">
        <v>211</v>
      </c>
      <c r="I874" s="39">
        <v>3349560134</v>
      </c>
    </row>
    <row r="875" spans="1:9" ht="60" hidden="1">
      <c r="A875" s="39">
        <v>15702</v>
      </c>
      <c r="B875" s="40" t="s">
        <v>1884</v>
      </c>
      <c r="C875" s="40" t="s">
        <v>1885</v>
      </c>
      <c r="D875" s="40" t="s">
        <v>223</v>
      </c>
      <c r="E875" s="39">
        <v>100834</v>
      </c>
      <c r="F875" s="41">
        <v>115</v>
      </c>
      <c r="G875" s="39">
        <v>3</v>
      </c>
      <c r="H875" s="40" t="s">
        <v>202</v>
      </c>
      <c r="I875" s="39">
        <v>3337415287</v>
      </c>
    </row>
    <row r="876" spans="1:9" ht="15" hidden="1">
      <c r="A876" s="39">
        <v>15743</v>
      </c>
      <c r="B876" s="40" t="s">
        <v>1886</v>
      </c>
      <c r="C876" s="40" t="s">
        <v>1887</v>
      </c>
      <c r="D876" s="40" t="s">
        <v>210</v>
      </c>
      <c r="E876" s="39">
        <v>116704</v>
      </c>
      <c r="F876" s="41">
        <v>69</v>
      </c>
      <c r="G876" s="39">
        <v>1</v>
      </c>
      <c r="H876" s="40" t="s">
        <v>202</v>
      </c>
      <c r="I876" s="39">
        <v>3337415307</v>
      </c>
    </row>
    <row r="877" spans="1:9" ht="15" hidden="1">
      <c r="A877" s="39">
        <v>15744</v>
      </c>
      <c r="B877" s="40" t="s">
        <v>1888</v>
      </c>
      <c r="C877" s="40" t="s">
        <v>1887</v>
      </c>
      <c r="D877" s="40" t="s">
        <v>210</v>
      </c>
      <c r="E877" s="39">
        <v>116704</v>
      </c>
      <c r="F877" s="41">
        <v>69</v>
      </c>
      <c r="G877" s="39">
        <v>1</v>
      </c>
      <c r="H877" s="40" t="s">
        <v>226</v>
      </c>
      <c r="I877" s="39">
        <v>3337415306</v>
      </c>
    </row>
    <row r="878" spans="1:9" ht="45" hidden="1">
      <c r="A878" s="39">
        <v>15757</v>
      </c>
      <c r="B878" s="40" t="s">
        <v>1889</v>
      </c>
      <c r="C878" s="40" t="s">
        <v>1890</v>
      </c>
      <c r="D878" s="40" t="s">
        <v>210</v>
      </c>
      <c r="E878" s="39">
        <v>116704</v>
      </c>
      <c r="F878" s="41">
        <v>46</v>
      </c>
      <c r="G878" s="39">
        <v>3</v>
      </c>
      <c r="H878" s="40" t="s">
        <v>211</v>
      </c>
      <c r="I878" s="39">
        <v>3349560142</v>
      </c>
    </row>
    <row r="879" spans="1:9" ht="45" hidden="1">
      <c r="A879" s="39">
        <v>15758</v>
      </c>
      <c r="B879" s="40" t="s">
        <v>1891</v>
      </c>
      <c r="C879" s="40" t="s">
        <v>1892</v>
      </c>
      <c r="D879" s="40" t="s">
        <v>210</v>
      </c>
      <c r="E879" s="39">
        <v>116704</v>
      </c>
      <c r="F879" s="41">
        <v>46</v>
      </c>
      <c r="G879" s="39">
        <v>2</v>
      </c>
      <c r="H879" s="40" t="s">
        <v>211</v>
      </c>
      <c r="I879" s="39">
        <v>3349560143</v>
      </c>
    </row>
    <row r="880" spans="1:9" ht="45" hidden="1">
      <c r="A880" s="39">
        <v>15802</v>
      </c>
      <c r="B880" s="40" t="s">
        <v>1893</v>
      </c>
      <c r="C880" s="40" t="s">
        <v>1894</v>
      </c>
      <c r="D880" s="40" t="s">
        <v>234</v>
      </c>
      <c r="E880" s="39">
        <v>101222</v>
      </c>
      <c r="F880" s="41">
        <v>69</v>
      </c>
      <c r="G880" s="39">
        <v>1</v>
      </c>
      <c r="H880" s="40" t="s">
        <v>247</v>
      </c>
      <c r="I880" s="39">
        <v>3342618274</v>
      </c>
    </row>
    <row r="881" spans="1:9" ht="45" hidden="1">
      <c r="A881" s="39">
        <v>15811</v>
      </c>
      <c r="B881" s="40" t="s">
        <v>1895</v>
      </c>
      <c r="C881" s="40" t="s">
        <v>1896</v>
      </c>
      <c r="D881" s="40" t="s">
        <v>667</v>
      </c>
      <c r="E881" s="39">
        <v>101407</v>
      </c>
      <c r="F881" s="41">
        <v>46</v>
      </c>
      <c r="G881" s="39">
        <v>1</v>
      </c>
      <c r="H881" s="40" t="s">
        <v>202</v>
      </c>
      <c r="I881" s="39">
        <v>3337415349</v>
      </c>
    </row>
    <row r="882" spans="1:9" ht="60" hidden="1">
      <c r="A882" s="39">
        <v>15832</v>
      </c>
      <c r="B882" s="40" t="s">
        <v>1897</v>
      </c>
      <c r="C882" s="40" t="s">
        <v>1898</v>
      </c>
      <c r="D882" s="40" t="s">
        <v>223</v>
      </c>
      <c r="E882" s="39">
        <v>100834</v>
      </c>
      <c r="F882" s="41">
        <v>500</v>
      </c>
      <c r="G882" s="39">
        <v>1</v>
      </c>
      <c r="H882" s="40" t="s">
        <v>218</v>
      </c>
      <c r="I882" s="39">
        <v>3353097496</v>
      </c>
    </row>
    <row r="883" spans="1:9" ht="30" hidden="1">
      <c r="A883" s="39">
        <v>15834</v>
      </c>
      <c r="B883" s="40" t="s">
        <v>1899</v>
      </c>
      <c r="C883" s="40" t="s">
        <v>1900</v>
      </c>
      <c r="D883" s="40" t="s">
        <v>210</v>
      </c>
      <c r="E883" s="39">
        <v>116704</v>
      </c>
      <c r="F883" s="41">
        <v>115</v>
      </c>
      <c r="G883" s="39">
        <v>4</v>
      </c>
      <c r="H883" s="40" t="s">
        <v>218</v>
      </c>
      <c r="I883" s="39">
        <v>3337428270</v>
      </c>
    </row>
    <row r="884" spans="1:9" ht="45" hidden="1">
      <c r="A884" s="39">
        <v>15843</v>
      </c>
      <c r="B884" s="40" t="s">
        <v>1901</v>
      </c>
      <c r="C884" s="40" t="s">
        <v>1902</v>
      </c>
      <c r="D884" s="40" t="s">
        <v>210</v>
      </c>
      <c r="E884" s="39">
        <v>116704</v>
      </c>
      <c r="F884" s="41">
        <v>345</v>
      </c>
      <c r="G884" s="39">
        <v>1</v>
      </c>
      <c r="H884" s="40" t="s">
        <v>211</v>
      </c>
      <c r="I884" s="39">
        <v>3349559744</v>
      </c>
    </row>
    <row r="885" spans="1:9" ht="15" hidden="1">
      <c r="A885" s="39">
        <v>15885</v>
      </c>
      <c r="B885" s="40" t="s">
        <v>1903</v>
      </c>
      <c r="C885" s="40" t="s">
        <v>1904</v>
      </c>
      <c r="D885" s="40" t="s">
        <v>210</v>
      </c>
      <c r="E885" s="39">
        <v>116704</v>
      </c>
      <c r="F885" s="41">
        <v>230</v>
      </c>
      <c r="G885" s="39">
        <v>3</v>
      </c>
      <c r="H885" s="40" t="s">
        <v>202</v>
      </c>
      <c r="I885" s="39">
        <v>3337415400</v>
      </c>
    </row>
    <row r="886" spans="1:9" ht="15" hidden="1">
      <c r="A886" s="39">
        <v>15913</v>
      </c>
      <c r="B886" s="40" t="s">
        <v>1905</v>
      </c>
      <c r="C886" s="40" t="s">
        <v>1906</v>
      </c>
      <c r="D886" s="40" t="s">
        <v>210</v>
      </c>
      <c r="E886" s="39">
        <v>116704</v>
      </c>
      <c r="F886" s="41">
        <v>115</v>
      </c>
      <c r="G886" s="39">
        <v>2</v>
      </c>
      <c r="H886" s="40" t="s">
        <v>202</v>
      </c>
      <c r="I886" s="39">
        <v>3337415417</v>
      </c>
    </row>
    <row r="887" spans="1:9" ht="60" hidden="1">
      <c r="A887" s="39">
        <v>15936</v>
      </c>
      <c r="B887" s="40" t="s">
        <v>1907</v>
      </c>
      <c r="C887" s="40" t="s">
        <v>1908</v>
      </c>
      <c r="D887" s="40" t="s">
        <v>223</v>
      </c>
      <c r="E887" s="39">
        <v>100834</v>
      </c>
      <c r="F887" s="41">
        <v>138</v>
      </c>
      <c r="G887" s="39">
        <v>1</v>
      </c>
      <c r="H887" s="40" t="s">
        <v>247</v>
      </c>
      <c r="I887" s="39">
        <v>3342618324</v>
      </c>
    </row>
    <row r="888" spans="1:9" ht="15" hidden="1">
      <c r="A888" s="39">
        <v>15971</v>
      </c>
      <c r="B888" s="40" t="s">
        <v>1909</v>
      </c>
      <c r="C888" s="40" t="s">
        <v>1910</v>
      </c>
      <c r="D888" s="40" t="s">
        <v>210</v>
      </c>
      <c r="E888" s="39">
        <v>116704</v>
      </c>
      <c r="F888" s="41">
        <v>115</v>
      </c>
      <c r="G888" s="39">
        <v>4</v>
      </c>
      <c r="H888" s="40" t="s">
        <v>202</v>
      </c>
      <c r="I888" s="39">
        <v>3337428298</v>
      </c>
    </row>
    <row r="889" spans="1:9" ht="15" hidden="1">
      <c r="A889" s="39">
        <v>16002</v>
      </c>
      <c r="B889" s="40" t="s">
        <v>1911</v>
      </c>
      <c r="C889" s="40" t="s">
        <v>1912</v>
      </c>
      <c r="D889" s="40" t="s">
        <v>210</v>
      </c>
      <c r="E889" s="39">
        <v>116704</v>
      </c>
      <c r="F889" s="41">
        <v>69</v>
      </c>
      <c r="G889" s="39">
        <v>7</v>
      </c>
      <c r="H889" s="40" t="s">
        <v>226</v>
      </c>
      <c r="I889" s="39">
        <v>3337427425</v>
      </c>
    </row>
    <row r="890" spans="1:9" ht="30" hidden="1">
      <c r="A890" s="39">
        <v>16015</v>
      </c>
      <c r="B890" s="40" t="s">
        <v>1913</v>
      </c>
      <c r="C890" s="40" t="s">
        <v>1914</v>
      </c>
      <c r="D890" s="40" t="s">
        <v>234</v>
      </c>
      <c r="E890" s="39">
        <v>101222</v>
      </c>
      <c r="F890" s="41">
        <v>69</v>
      </c>
      <c r="G890" s="39">
        <v>2</v>
      </c>
      <c r="H890" s="40" t="s">
        <v>202</v>
      </c>
      <c r="I890" s="39">
        <v>3352750257</v>
      </c>
    </row>
    <row r="891" spans="1:9" ht="45" hidden="1">
      <c r="A891" s="39">
        <v>16026</v>
      </c>
      <c r="B891" s="40" t="s">
        <v>1915</v>
      </c>
      <c r="C891" s="40" t="s">
        <v>1916</v>
      </c>
      <c r="D891" s="40" t="s">
        <v>234</v>
      </c>
      <c r="E891" s="39">
        <v>101222</v>
      </c>
      <c r="F891" s="41">
        <v>69</v>
      </c>
      <c r="G891" s="39">
        <v>1</v>
      </c>
      <c r="H891" s="40" t="s">
        <v>211</v>
      </c>
      <c r="I891" s="39">
        <v>3342618268</v>
      </c>
    </row>
    <row r="892" spans="1:9" ht="30">
      <c r="A892" s="39">
        <v>16062</v>
      </c>
      <c r="B892" s="40" t="s">
        <v>1917</v>
      </c>
      <c r="C892" s="40" t="s">
        <v>1918</v>
      </c>
      <c r="D892" s="40" t="s">
        <v>201</v>
      </c>
      <c r="E892" s="39">
        <v>100219</v>
      </c>
      <c r="F892" s="41">
        <v>115</v>
      </c>
      <c r="G892" s="39">
        <v>1</v>
      </c>
      <c r="H892" s="40" t="s">
        <v>218</v>
      </c>
      <c r="I892" s="39">
        <v>3337415503</v>
      </c>
    </row>
    <row r="893" spans="1:9" ht="15" hidden="1">
      <c r="A893" s="39">
        <v>16082</v>
      </c>
      <c r="B893" s="40" t="s">
        <v>1919</v>
      </c>
      <c r="C893" s="40" t="s">
        <v>1920</v>
      </c>
      <c r="D893" s="40" t="s">
        <v>210</v>
      </c>
      <c r="E893" s="39">
        <v>116704</v>
      </c>
      <c r="F893" s="41">
        <v>69</v>
      </c>
      <c r="G893" s="39">
        <v>3</v>
      </c>
      <c r="H893" s="40" t="s">
        <v>202</v>
      </c>
      <c r="I893" s="39">
        <v>3342618136</v>
      </c>
    </row>
    <row r="894" spans="1:9" ht="30" hidden="1">
      <c r="A894" s="39">
        <v>16097</v>
      </c>
      <c r="B894" s="40" t="s">
        <v>1921</v>
      </c>
      <c r="C894" s="40" t="s">
        <v>1922</v>
      </c>
      <c r="D894" s="40" t="s">
        <v>234</v>
      </c>
      <c r="E894" s="39">
        <v>101222</v>
      </c>
      <c r="F894" s="41">
        <v>161</v>
      </c>
      <c r="G894" s="39">
        <v>7</v>
      </c>
      <c r="H894" s="40" t="s">
        <v>218</v>
      </c>
      <c r="I894" s="39">
        <v>3337415521</v>
      </c>
    </row>
    <row r="895" spans="1:9" ht="60" hidden="1">
      <c r="A895" s="39">
        <v>16153</v>
      </c>
      <c r="B895" s="40" t="s">
        <v>1923</v>
      </c>
      <c r="C895" s="40" t="s">
        <v>1924</v>
      </c>
      <c r="D895" s="40" t="s">
        <v>223</v>
      </c>
      <c r="E895" s="39">
        <v>100834</v>
      </c>
      <c r="F895" s="41">
        <v>69</v>
      </c>
      <c r="G895" s="39">
        <v>1</v>
      </c>
      <c r="H895" s="40" t="s">
        <v>202</v>
      </c>
      <c r="I895" s="39">
        <v>3337415552</v>
      </c>
    </row>
    <row r="896" spans="1:9" ht="45" hidden="1">
      <c r="A896" s="39">
        <v>16155</v>
      </c>
      <c r="B896" s="40" t="s">
        <v>1925</v>
      </c>
      <c r="C896" s="40" t="s">
        <v>1926</v>
      </c>
      <c r="D896" s="40" t="s">
        <v>234</v>
      </c>
      <c r="E896" s="39">
        <v>101222</v>
      </c>
      <c r="F896" s="41">
        <v>138</v>
      </c>
      <c r="G896" s="39">
        <v>4</v>
      </c>
      <c r="H896" s="40" t="s">
        <v>247</v>
      </c>
      <c r="I896" s="39">
        <v>3342618420</v>
      </c>
    </row>
    <row r="897" spans="1:9" ht="15" hidden="1">
      <c r="A897" s="39">
        <v>16156</v>
      </c>
      <c r="B897" s="40" t="s">
        <v>1927</v>
      </c>
      <c r="C897" s="40" t="s">
        <v>1928</v>
      </c>
      <c r="D897" s="40" t="s">
        <v>210</v>
      </c>
      <c r="E897" s="39">
        <v>116704</v>
      </c>
      <c r="F897" s="41">
        <v>115</v>
      </c>
      <c r="G897" s="39">
        <v>2</v>
      </c>
      <c r="H897" s="40" t="s">
        <v>202</v>
      </c>
      <c r="I897" s="39">
        <v>3352749833</v>
      </c>
    </row>
    <row r="898" spans="1:9" ht="45" hidden="1">
      <c r="A898" s="39">
        <v>16160</v>
      </c>
      <c r="B898" s="40" t="s">
        <v>1929</v>
      </c>
      <c r="C898" s="40" t="s">
        <v>1930</v>
      </c>
      <c r="D898" s="40" t="s">
        <v>210</v>
      </c>
      <c r="E898" s="39">
        <v>116704</v>
      </c>
      <c r="F898" s="41">
        <v>138</v>
      </c>
      <c r="G898" s="39">
        <v>2</v>
      </c>
      <c r="H898" s="40" t="s">
        <v>211</v>
      </c>
      <c r="I898" s="39">
        <v>3349560363</v>
      </c>
    </row>
    <row r="899" spans="1:9" ht="45" hidden="1">
      <c r="A899" s="39">
        <v>16174</v>
      </c>
      <c r="B899" s="40" t="s">
        <v>1931</v>
      </c>
      <c r="C899" s="40" t="s">
        <v>1932</v>
      </c>
      <c r="D899" s="40" t="s">
        <v>210</v>
      </c>
      <c r="E899" s="39">
        <v>116704</v>
      </c>
      <c r="F899" s="41">
        <v>46</v>
      </c>
      <c r="G899" s="39">
        <v>1</v>
      </c>
      <c r="H899" s="40" t="s">
        <v>211</v>
      </c>
      <c r="I899" s="39">
        <v>3349560245</v>
      </c>
    </row>
    <row r="900" spans="1:9" ht="60" hidden="1">
      <c r="A900" s="39">
        <v>16215</v>
      </c>
      <c r="B900" s="40" t="s">
        <v>1933</v>
      </c>
      <c r="C900" s="40" t="s">
        <v>1934</v>
      </c>
      <c r="D900" s="40" t="s">
        <v>385</v>
      </c>
      <c r="E900" s="39">
        <v>101617</v>
      </c>
      <c r="F900" s="41">
        <v>69</v>
      </c>
      <c r="G900" s="39">
        <v>3</v>
      </c>
      <c r="H900" s="40" t="s">
        <v>202</v>
      </c>
      <c r="I900" s="39">
        <v>3352749816</v>
      </c>
    </row>
    <row r="901" spans="1:9" ht="75" hidden="1">
      <c r="A901" s="39">
        <v>16217</v>
      </c>
      <c r="B901" s="40" t="s">
        <v>1935</v>
      </c>
      <c r="C901" s="40" t="s">
        <v>1934</v>
      </c>
      <c r="D901" s="40" t="s">
        <v>1936</v>
      </c>
      <c r="E901" s="39">
        <v>101011</v>
      </c>
      <c r="F901" s="41">
        <v>34.5</v>
      </c>
      <c r="G901" s="39">
        <v>1</v>
      </c>
      <c r="H901" s="40" t="s">
        <v>202</v>
      </c>
      <c r="I901" s="39">
        <v>3342618355</v>
      </c>
    </row>
    <row r="902" spans="1:9" ht="60" hidden="1">
      <c r="A902" s="39">
        <v>16218</v>
      </c>
      <c r="B902" s="40" t="s">
        <v>1937</v>
      </c>
      <c r="C902" s="40" t="s">
        <v>1938</v>
      </c>
      <c r="D902" s="40" t="s">
        <v>223</v>
      </c>
      <c r="E902" s="39">
        <v>100834</v>
      </c>
      <c r="F902" s="41">
        <v>500</v>
      </c>
      <c r="G902" s="39">
        <v>0</v>
      </c>
      <c r="H902" s="40" t="s">
        <v>218</v>
      </c>
      <c r="I902" s="39">
        <v>3337415584</v>
      </c>
    </row>
    <row r="903" spans="1:9" ht="30" hidden="1">
      <c r="A903" s="39">
        <v>16275</v>
      </c>
      <c r="B903" s="40" t="s">
        <v>1939</v>
      </c>
      <c r="C903" s="40" t="s">
        <v>1940</v>
      </c>
      <c r="D903" s="40" t="s">
        <v>210</v>
      </c>
      <c r="E903" s="39">
        <v>116704</v>
      </c>
      <c r="F903" s="41">
        <v>765</v>
      </c>
      <c r="G903" s="39">
        <v>16</v>
      </c>
      <c r="H903" s="40" t="s">
        <v>218</v>
      </c>
      <c r="I903" s="39">
        <v>3337415612</v>
      </c>
    </row>
    <row r="904" spans="1:9" ht="30" hidden="1">
      <c r="A904" s="39">
        <v>16301</v>
      </c>
      <c r="B904" s="40" t="s">
        <v>1941</v>
      </c>
      <c r="C904" s="40" t="s">
        <v>1942</v>
      </c>
      <c r="D904" s="40" t="s">
        <v>234</v>
      </c>
      <c r="E904" s="39">
        <v>101222</v>
      </c>
      <c r="F904" s="41">
        <v>69</v>
      </c>
      <c r="G904" s="39">
        <v>1</v>
      </c>
      <c r="H904" s="40" t="s">
        <v>218</v>
      </c>
      <c r="I904" s="39">
        <v>3342618047</v>
      </c>
    </row>
    <row r="905" spans="1:9" ht="45" hidden="1">
      <c r="A905" s="39">
        <v>16322</v>
      </c>
      <c r="B905" s="40" t="s">
        <v>1943</v>
      </c>
      <c r="C905" s="40" t="s">
        <v>1944</v>
      </c>
      <c r="D905" s="40" t="s">
        <v>210</v>
      </c>
      <c r="E905" s="39">
        <v>116704</v>
      </c>
      <c r="F905" s="41">
        <v>46</v>
      </c>
      <c r="G905" s="39">
        <v>2</v>
      </c>
      <c r="H905" s="40" t="s">
        <v>211</v>
      </c>
      <c r="I905" s="39">
        <v>3349560060</v>
      </c>
    </row>
    <row r="906" spans="1:9" ht="45" hidden="1">
      <c r="A906" s="39">
        <v>16324</v>
      </c>
      <c r="B906" s="40" t="s">
        <v>1945</v>
      </c>
      <c r="C906" s="40" t="s">
        <v>1944</v>
      </c>
      <c r="D906" s="40" t="s">
        <v>1724</v>
      </c>
      <c r="E906" s="39">
        <v>103436</v>
      </c>
      <c r="F906" s="41">
        <v>69</v>
      </c>
      <c r="G906" s="39">
        <v>2</v>
      </c>
      <c r="H906" s="40" t="s">
        <v>202</v>
      </c>
      <c r="I906" s="39">
        <v>3352749999</v>
      </c>
    </row>
    <row r="907" spans="1:9" ht="15" hidden="1">
      <c r="A907" s="39">
        <v>16329</v>
      </c>
      <c r="B907" s="40" t="s">
        <v>1946</v>
      </c>
      <c r="C907" s="40" t="s">
        <v>1944</v>
      </c>
      <c r="D907" s="40" t="s">
        <v>210</v>
      </c>
      <c r="E907" s="39">
        <v>116704</v>
      </c>
      <c r="F907" s="41">
        <v>138</v>
      </c>
      <c r="G907" s="39">
        <v>8</v>
      </c>
      <c r="H907" s="40" t="s">
        <v>226</v>
      </c>
      <c r="I907" s="39">
        <v>3349559580</v>
      </c>
    </row>
    <row r="908" spans="1:9" ht="45" hidden="1">
      <c r="A908" s="39">
        <v>16334</v>
      </c>
      <c r="B908" s="40" t="s">
        <v>1947</v>
      </c>
      <c r="C908" s="40" t="s">
        <v>1948</v>
      </c>
      <c r="D908" s="40" t="s">
        <v>210</v>
      </c>
      <c r="E908" s="39">
        <v>116704</v>
      </c>
      <c r="F908" s="41">
        <v>46</v>
      </c>
      <c r="G908" s="39">
        <v>1</v>
      </c>
      <c r="H908" s="40" t="s">
        <v>211</v>
      </c>
      <c r="I908" s="39">
        <v>3349560081</v>
      </c>
    </row>
    <row r="909" spans="1:9" ht="30" hidden="1">
      <c r="A909" s="39">
        <v>16337</v>
      </c>
      <c r="B909" s="40" t="s">
        <v>1949</v>
      </c>
      <c r="C909" s="40" t="s">
        <v>1950</v>
      </c>
      <c r="D909" s="40" t="s">
        <v>234</v>
      </c>
      <c r="E909" s="39">
        <v>101222</v>
      </c>
      <c r="F909" s="41">
        <v>69</v>
      </c>
      <c r="G909" s="39">
        <v>1</v>
      </c>
      <c r="H909" s="40" t="s">
        <v>202</v>
      </c>
      <c r="I909" s="39">
        <v>3342618303</v>
      </c>
    </row>
    <row r="910" spans="1:9" ht="45" hidden="1">
      <c r="A910" s="39">
        <v>16341</v>
      </c>
      <c r="B910" s="40" t="s">
        <v>1951</v>
      </c>
      <c r="C910" s="40" t="s">
        <v>1952</v>
      </c>
      <c r="D910" s="40" t="s">
        <v>210</v>
      </c>
      <c r="E910" s="39">
        <v>116704</v>
      </c>
      <c r="F910" s="41">
        <v>46</v>
      </c>
      <c r="G910" s="39">
        <v>1</v>
      </c>
      <c r="H910" s="40" t="s">
        <v>211</v>
      </c>
      <c r="I910" s="39">
        <v>3349559966</v>
      </c>
    </row>
    <row r="911" spans="1:9" ht="60" hidden="1">
      <c r="A911" s="39">
        <v>16348</v>
      </c>
      <c r="B911" s="40" t="s">
        <v>1953</v>
      </c>
      <c r="C911" s="40" t="s">
        <v>1954</v>
      </c>
      <c r="D911" s="40" t="s">
        <v>223</v>
      </c>
      <c r="E911" s="39">
        <v>100834</v>
      </c>
      <c r="F911" s="41">
        <v>115</v>
      </c>
      <c r="G911" s="39">
        <v>1</v>
      </c>
      <c r="H911" s="40" t="s">
        <v>202</v>
      </c>
      <c r="I911" s="39">
        <v>3337415660</v>
      </c>
    </row>
    <row r="912" spans="1:9" ht="45" hidden="1">
      <c r="A912" s="39">
        <v>16356</v>
      </c>
      <c r="B912" s="40" t="s">
        <v>1955</v>
      </c>
      <c r="C912" s="40" t="s">
        <v>1956</v>
      </c>
      <c r="D912" s="40" t="s">
        <v>210</v>
      </c>
      <c r="E912" s="39">
        <v>116704</v>
      </c>
      <c r="F912" s="41">
        <v>46</v>
      </c>
      <c r="G912" s="39">
        <v>2</v>
      </c>
      <c r="H912" s="40" t="s">
        <v>211</v>
      </c>
      <c r="I912" s="39">
        <v>3349559875</v>
      </c>
    </row>
    <row r="913" spans="1:9" ht="30" hidden="1">
      <c r="A913" s="39">
        <v>16359</v>
      </c>
      <c r="B913" s="40" t="s">
        <v>1957</v>
      </c>
      <c r="C913" s="40" t="s">
        <v>1958</v>
      </c>
      <c r="D913" s="40" t="s">
        <v>348</v>
      </c>
      <c r="E913" s="39">
        <v>126080</v>
      </c>
      <c r="F913" s="41">
        <v>115</v>
      </c>
      <c r="G913" s="39">
        <v>3</v>
      </c>
      <c r="H913" s="40" t="s">
        <v>226</v>
      </c>
      <c r="I913" s="39">
        <v>3337415663</v>
      </c>
    </row>
    <row r="914" spans="1:9" ht="45" hidden="1">
      <c r="A914" s="39">
        <v>16365</v>
      </c>
      <c r="B914" s="40" t="s">
        <v>1959</v>
      </c>
      <c r="C914" s="40" t="s">
        <v>1960</v>
      </c>
      <c r="D914" s="40" t="s">
        <v>210</v>
      </c>
      <c r="E914" s="39">
        <v>116704</v>
      </c>
      <c r="F914" s="41">
        <v>46</v>
      </c>
      <c r="G914" s="39">
        <v>3</v>
      </c>
      <c r="H914" s="40" t="s">
        <v>211</v>
      </c>
      <c r="I914" s="39">
        <v>3349559996</v>
      </c>
    </row>
    <row r="915" spans="1:9" ht="30">
      <c r="A915" s="39">
        <v>16382</v>
      </c>
      <c r="B915" s="40" t="s">
        <v>1961</v>
      </c>
      <c r="C915" s="40" t="s">
        <v>1962</v>
      </c>
      <c r="D915" s="40" t="s">
        <v>201</v>
      </c>
      <c r="E915" s="39">
        <v>100219</v>
      </c>
      <c r="F915" s="41">
        <v>115</v>
      </c>
      <c r="G915" s="39">
        <v>3</v>
      </c>
      <c r="H915" s="40" t="s">
        <v>218</v>
      </c>
      <c r="I915" s="39">
        <v>3337415681</v>
      </c>
    </row>
    <row r="916" spans="1:9" ht="45" hidden="1">
      <c r="A916" s="39">
        <v>16387</v>
      </c>
      <c r="B916" s="40" t="s">
        <v>1963</v>
      </c>
      <c r="C916" s="40" t="s">
        <v>1964</v>
      </c>
      <c r="D916" s="40" t="s">
        <v>210</v>
      </c>
      <c r="E916" s="39">
        <v>116704</v>
      </c>
      <c r="F916" s="41">
        <v>69</v>
      </c>
      <c r="G916" s="39">
        <v>1</v>
      </c>
      <c r="H916" s="40" t="s">
        <v>211</v>
      </c>
      <c r="I916" s="39">
        <v>3349559788</v>
      </c>
    </row>
    <row r="917" spans="1:9" ht="60" hidden="1">
      <c r="A917" s="39">
        <v>16388</v>
      </c>
      <c r="B917" s="40" t="s">
        <v>1965</v>
      </c>
      <c r="C917" s="40" t="s">
        <v>1966</v>
      </c>
      <c r="D917" s="40" t="s">
        <v>223</v>
      </c>
      <c r="E917" s="39">
        <v>100834</v>
      </c>
      <c r="F917" s="41">
        <v>115</v>
      </c>
      <c r="G917" s="39">
        <v>3</v>
      </c>
      <c r="H917" s="40" t="s">
        <v>218</v>
      </c>
      <c r="I917" s="39">
        <v>3337415686</v>
      </c>
    </row>
    <row r="918" spans="1:9" ht="15" hidden="1">
      <c r="A918" s="39">
        <v>16404</v>
      </c>
      <c r="B918" s="40" t="s">
        <v>1967</v>
      </c>
      <c r="C918" s="40" t="s">
        <v>1968</v>
      </c>
      <c r="D918" s="40" t="s">
        <v>210</v>
      </c>
      <c r="E918" s="39">
        <v>116704</v>
      </c>
      <c r="F918" s="41">
        <v>69</v>
      </c>
      <c r="G918" s="39">
        <v>1</v>
      </c>
      <c r="H918" s="40" t="s">
        <v>202</v>
      </c>
      <c r="I918" s="39">
        <v>3342618099</v>
      </c>
    </row>
    <row r="919" spans="1:9" ht="30" hidden="1">
      <c r="A919" s="39">
        <v>16407</v>
      </c>
      <c r="B919" s="40" t="s">
        <v>1969</v>
      </c>
      <c r="C919" s="40" t="s">
        <v>1970</v>
      </c>
      <c r="D919" s="40" t="s">
        <v>234</v>
      </c>
      <c r="E919" s="39">
        <v>101222</v>
      </c>
      <c r="F919" s="41">
        <v>69</v>
      </c>
      <c r="G919" s="39">
        <v>2</v>
      </c>
      <c r="H919" s="40" t="s">
        <v>202</v>
      </c>
      <c r="I919" s="39">
        <v>3352749823</v>
      </c>
    </row>
    <row r="920" spans="1:9" ht="15" hidden="1">
      <c r="A920" s="39">
        <v>16426</v>
      </c>
      <c r="B920" s="40" t="s">
        <v>1971</v>
      </c>
      <c r="C920" s="40" t="s">
        <v>1972</v>
      </c>
      <c r="D920" s="40" t="s">
        <v>210</v>
      </c>
      <c r="E920" s="39">
        <v>116704</v>
      </c>
      <c r="F920" s="41">
        <v>69</v>
      </c>
      <c r="G920" s="39">
        <v>3</v>
      </c>
      <c r="H920" s="40" t="s">
        <v>202</v>
      </c>
      <c r="I920" s="39">
        <v>3352749866</v>
      </c>
    </row>
    <row r="921" spans="1:9" ht="15" hidden="1">
      <c r="A921" s="39">
        <v>16430</v>
      </c>
      <c r="B921" s="40" t="s">
        <v>1973</v>
      </c>
      <c r="C921" s="40" t="s">
        <v>1974</v>
      </c>
      <c r="D921" s="40" t="s">
        <v>210</v>
      </c>
      <c r="E921" s="39">
        <v>116704</v>
      </c>
      <c r="F921" s="41">
        <v>115</v>
      </c>
      <c r="G921" s="39">
        <v>2</v>
      </c>
      <c r="H921" s="40" t="s">
        <v>202</v>
      </c>
      <c r="I921" s="39">
        <v>3337415705</v>
      </c>
    </row>
    <row r="922" spans="1:9" ht="30" hidden="1">
      <c r="A922" s="39">
        <v>16433</v>
      </c>
      <c r="B922" s="40" t="s">
        <v>1975</v>
      </c>
      <c r="C922" s="40" t="s">
        <v>1976</v>
      </c>
      <c r="D922" s="40" t="s">
        <v>210</v>
      </c>
      <c r="E922" s="39">
        <v>116704</v>
      </c>
      <c r="F922" s="41">
        <v>69</v>
      </c>
      <c r="G922" s="39">
        <v>2</v>
      </c>
      <c r="H922" s="40" t="s">
        <v>218</v>
      </c>
      <c r="I922" s="39">
        <v>3349559791</v>
      </c>
    </row>
    <row r="923" spans="1:9" ht="45" hidden="1">
      <c r="A923" s="39">
        <v>16438</v>
      </c>
      <c r="B923" s="40" t="s">
        <v>1977</v>
      </c>
      <c r="C923" s="40" t="s">
        <v>1978</v>
      </c>
      <c r="D923" s="40" t="s">
        <v>210</v>
      </c>
      <c r="E923" s="39">
        <v>116704</v>
      </c>
      <c r="F923" s="41">
        <v>46</v>
      </c>
      <c r="G923" s="39">
        <v>1</v>
      </c>
      <c r="H923" s="40" t="s">
        <v>211</v>
      </c>
      <c r="I923" s="39">
        <v>3349559833</v>
      </c>
    </row>
    <row r="924" spans="1:9" ht="45" hidden="1">
      <c r="A924" s="39">
        <v>16457</v>
      </c>
      <c r="B924" s="40" t="s">
        <v>1979</v>
      </c>
      <c r="C924" s="40" t="s">
        <v>1980</v>
      </c>
      <c r="D924" s="40" t="s">
        <v>210</v>
      </c>
      <c r="E924" s="39">
        <v>116704</v>
      </c>
      <c r="F924" s="41">
        <v>46</v>
      </c>
      <c r="G924" s="39">
        <v>1</v>
      </c>
      <c r="H924" s="40" t="s">
        <v>211</v>
      </c>
      <c r="I924" s="39">
        <v>3349559997</v>
      </c>
    </row>
    <row r="925" spans="1:9" ht="15">
      <c r="A925" s="39">
        <v>16459</v>
      </c>
      <c r="B925" s="40" t="s">
        <v>1981</v>
      </c>
      <c r="C925" s="40" t="s">
        <v>1982</v>
      </c>
      <c r="D925" s="40" t="s">
        <v>201</v>
      </c>
      <c r="E925" s="39">
        <v>100219</v>
      </c>
      <c r="F925" s="41">
        <v>115</v>
      </c>
      <c r="G925" s="39">
        <v>2</v>
      </c>
      <c r="H925" s="40" t="s">
        <v>202</v>
      </c>
      <c r="I925" s="39">
        <v>3337415719</v>
      </c>
    </row>
    <row r="926" spans="1:9" ht="60" hidden="1">
      <c r="A926" s="39">
        <v>16460</v>
      </c>
      <c r="B926" s="40" t="s">
        <v>1983</v>
      </c>
      <c r="C926" s="40" t="s">
        <v>1984</v>
      </c>
      <c r="D926" s="40" t="s">
        <v>223</v>
      </c>
      <c r="E926" s="39">
        <v>100834</v>
      </c>
      <c r="F926" s="41">
        <v>115</v>
      </c>
      <c r="G926" s="39">
        <v>2</v>
      </c>
      <c r="H926" s="40" t="s">
        <v>202</v>
      </c>
      <c r="I926" s="39">
        <v>3337415720</v>
      </c>
    </row>
    <row r="927" spans="1:9" ht="30" hidden="1">
      <c r="A927" s="39">
        <v>16532</v>
      </c>
      <c r="B927" s="40" t="s">
        <v>1985</v>
      </c>
      <c r="C927" s="40" t="s">
        <v>1986</v>
      </c>
      <c r="D927" s="40" t="s">
        <v>210</v>
      </c>
      <c r="E927" s="39">
        <v>116704</v>
      </c>
      <c r="F927" s="41">
        <v>230</v>
      </c>
      <c r="G927" s="39">
        <v>2</v>
      </c>
      <c r="H927" s="40" t="s">
        <v>218</v>
      </c>
      <c r="I927" s="39">
        <v>3337415764</v>
      </c>
    </row>
    <row r="928" spans="1:9" ht="45" hidden="1">
      <c r="A928" s="39">
        <v>16536</v>
      </c>
      <c r="B928" s="40" t="s">
        <v>1987</v>
      </c>
      <c r="C928" s="40" t="s">
        <v>1988</v>
      </c>
      <c r="D928" s="40" t="s">
        <v>210</v>
      </c>
      <c r="E928" s="39">
        <v>116704</v>
      </c>
      <c r="F928" s="41">
        <v>46</v>
      </c>
      <c r="G928" s="39">
        <v>2</v>
      </c>
      <c r="H928" s="40" t="s">
        <v>211</v>
      </c>
      <c r="I928" s="39">
        <v>3349560195</v>
      </c>
    </row>
    <row r="929" spans="1:9" ht="45" hidden="1">
      <c r="A929" s="39">
        <v>16537</v>
      </c>
      <c r="B929" s="40" t="s">
        <v>1989</v>
      </c>
      <c r="C929" s="40" t="s">
        <v>1990</v>
      </c>
      <c r="D929" s="40" t="s">
        <v>210</v>
      </c>
      <c r="E929" s="39">
        <v>116704</v>
      </c>
      <c r="F929" s="41">
        <v>46</v>
      </c>
      <c r="G929" s="39">
        <v>1</v>
      </c>
      <c r="H929" s="40" t="s">
        <v>211</v>
      </c>
      <c r="I929" s="39">
        <v>3349560196</v>
      </c>
    </row>
    <row r="930" spans="1:9" ht="45" hidden="1">
      <c r="A930" s="39">
        <v>16538</v>
      </c>
      <c r="B930" s="40" t="s">
        <v>1991</v>
      </c>
      <c r="C930" s="40" t="s">
        <v>1992</v>
      </c>
      <c r="D930" s="40" t="s">
        <v>210</v>
      </c>
      <c r="E930" s="39">
        <v>116704</v>
      </c>
      <c r="F930" s="41">
        <v>46</v>
      </c>
      <c r="G930" s="39">
        <v>3</v>
      </c>
      <c r="H930" s="40" t="s">
        <v>211</v>
      </c>
      <c r="I930" s="39">
        <v>3349560194</v>
      </c>
    </row>
    <row r="931" spans="1:9" ht="15" hidden="1">
      <c r="A931" s="39">
        <v>16551</v>
      </c>
      <c r="B931" s="40" t="s">
        <v>1993</v>
      </c>
      <c r="C931" s="40" t="s">
        <v>1994</v>
      </c>
      <c r="D931" s="40" t="s">
        <v>210</v>
      </c>
      <c r="E931" s="39">
        <v>116704</v>
      </c>
      <c r="F931" s="41">
        <v>46</v>
      </c>
      <c r="G931" s="39">
        <v>2</v>
      </c>
      <c r="H931" s="40" t="s">
        <v>226</v>
      </c>
      <c r="I931" s="39">
        <v>3349559605</v>
      </c>
    </row>
    <row r="932" spans="1:9" ht="60" hidden="1">
      <c r="A932" s="39">
        <v>16561</v>
      </c>
      <c r="B932" s="40" t="s">
        <v>1995</v>
      </c>
      <c r="C932" s="40" t="s">
        <v>1996</v>
      </c>
      <c r="D932" s="40" t="s">
        <v>223</v>
      </c>
      <c r="E932" s="39">
        <v>100834</v>
      </c>
      <c r="F932" s="41">
        <v>500</v>
      </c>
      <c r="G932" s="39">
        <v>6</v>
      </c>
      <c r="H932" s="40" t="s">
        <v>226</v>
      </c>
      <c r="I932" s="39">
        <v>3337415779</v>
      </c>
    </row>
    <row r="933" spans="1:9" ht="60" hidden="1">
      <c r="A933" s="39">
        <v>16562</v>
      </c>
      <c r="B933" s="40" t="s">
        <v>1997</v>
      </c>
      <c r="C933" s="40" t="s">
        <v>1998</v>
      </c>
      <c r="D933" s="40" t="s">
        <v>223</v>
      </c>
      <c r="E933" s="39">
        <v>100834</v>
      </c>
      <c r="F933" s="41">
        <v>230</v>
      </c>
      <c r="G933" s="39">
        <v>8</v>
      </c>
      <c r="H933" s="40" t="s">
        <v>226</v>
      </c>
      <c r="I933" s="39">
        <v>3352750198</v>
      </c>
    </row>
    <row r="934" spans="1:9" ht="60" hidden="1">
      <c r="A934" s="39">
        <v>16585</v>
      </c>
      <c r="B934" s="40" t="s">
        <v>1999</v>
      </c>
      <c r="C934" s="40" t="s">
        <v>2000</v>
      </c>
      <c r="D934" s="40" t="s">
        <v>223</v>
      </c>
      <c r="E934" s="39">
        <v>100834</v>
      </c>
      <c r="F934" s="41">
        <v>230</v>
      </c>
      <c r="G934" s="39">
        <v>2</v>
      </c>
      <c r="H934" s="40" t="s">
        <v>218</v>
      </c>
      <c r="I934" s="39">
        <v>3337415795</v>
      </c>
    </row>
    <row r="935" spans="1:9" ht="60" hidden="1">
      <c r="A935" s="39">
        <v>16611</v>
      </c>
      <c r="B935" s="40" t="s">
        <v>2001</v>
      </c>
      <c r="C935" s="40" t="s">
        <v>2002</v>
      </c>
      <c r="D935" s="40" t="s">
        <v>223</v>
      </c>
      <c r="E935" s="39">
        <v>100834</v>
      </c>
      <c r="F935" s="41">
        <v>138</v>
      </c>
      <c r="G935" s="39">
        <v>1</v>
      </c>
      <c r="H935" s="40" t="s">
        <v>211</v>
      </c>
      <c r="I935" s="39">
        <v>3349559860</v>
      </c>
    </row>
    <row r="936" spans="1:9" ht="30" hidden="1">
      <c r="A936" s="39">
        <v>16616</v>
      </c>
      <c r="B936" s="40" t="s">
        <v>2003</v>
      </c>
      <c r="C936" s="40" t="s">
        <v>2004</v>
      </c>
      <c r="D936" s="40" t="s">
        <v>210</v>
      </c>
      <c r="E936" s="39">
        <v>116704</v>
      </c>
      <c r="F936" s="41">
        <v>69</v>
      </c>
      <c r="G936" s="39">
        <v>2</v>
      </c>
      <c r="H936" s="40" t="s">
        <v>218</v>
      </c>
      <c r="I936" s="39">
        <v>3342617947</v>
      </c>
    </row>
    <row r="937" spans="1:9" ht="30" hidden="1">
      <c r="A937" s="39">
        <v>16629</v>
      </c>
      <c r="B937" s="40" t="s">
        <v>2005</v>
      </c>
      <c r="C937" s="40" t="s">
        <v>2006</v>
      </c>
      <c r="D937" s="40" t="s">
        <v>348</v>
      </c>
      <c r="E937" s="39">
        <v>126080</v>
      </c>
      <c r="F937" s="41">
        <v>115</v>
      </c>
      <c r="G937" s="39">
        <v>3</v>
      </c>
      <c r="H937" s="40" t="s">
        <v>202</v>
      </c>
      <c r="I937" s="39">
        <v>3353097531</v>
      </c>
    </row>
    <row r="938" spans="1:9" ht="30" hidden="1">
      <c r="A938" s="39">
        <v>16637</v>
      </c>
      <c r="B938" s="40" t="s">
        <v>2007</v>
      </c>
      <c r="C938" s="40" t="s">
        <v>2008</v>
      </c>
      <c r="D938" s="40" t="s">
        <v>348</v>
      </c>
      <c r="E938" s="39">
        <v>126080</v>
      </c>
      <c r="F938" s="41">
        <v>115</v>
      </c>
      <c r="G938" s="39">
        <v>3</v>
      </c>
      <c r="H938" s="40" t="s">
        <v>226</v>
      </c>
      <c r="I938" s="39">
        <v>3337415829</v>
      </c>
    </row>
    <row r="939" spans="1:9" ht="30" hidden="1">
      <c r="A939" s="39">
        <v>16639</v>
      </c>
      <c r="B939" s="40" t="s">
        <v>2009</v>
      </c>
      <c r="C939" s="40" t="s">
        <v>2008</v>
      </c>
      <c r="D939" s="40" t="s">
        <v>210</v>
      </c>
      <c r="E939" s="39">
        <v>116704</v>
      </c>
      <c r="F939" s="41">
        <v>46</v>
      </c>
      <c r="G939" s="39">
        <v>2</v>
      </c>
      <c r="H939" s="40" t="s">
        <v>218</v>
      </c>
      <c r="I939" s="39">
        <v>3349560070</v>
      </c>
    </row>
    <row r="940" spans="1:9" ht="15" hidden="1">
      <c r="A940" s="39">
        <v>16645</v>
      </c>
      <c r="B940" s="40" t="s">
        <v>2010</v>
      </c>
      <c r="C940" s="40" t="s">
        <v>2011</v>
      </c>
      <c r="D940" s="40" t="s">
        <v>210</v>
      </c>
      <c r="E940" s="39">
        <v>116704</v>
      </c>
      <c r="F940" s="41">
        <v>138</v>
      </c>
      <c r="G940" s="39">
        <v>3</v>
      </c>
      <c r="H940" s="40" t="s">
        <v>226</v>
      </c>
      <c r="I940" s="39">
        <v>3349560321</v>
      </c>
    </row>
    <row r="941" spans="1:9" ht="45" hidden="1">
      <c r="A941" s="39">
        <v>16646</v>
      </c>
      <c r="B941" s="40" t="s">
        <v>2012</v>
      </c>
      <c r="C941" s="40" t="s">
        <v>2011</v>
      </c>
      <c r="D941" s="40" t="s">
        <v>210</v>
      </c>
      <c r="E941" s="39">
        <v>116704</v>
      </c>
      <c r="F941" s="41">
        <v>138</v>
      </c>
      <c r="G941" s="39">
        <v>1</v>
      </c>
      <c r="H941" s="40" t="s">
        <v>211</v>
      </c>
      <c r="I941" s="39">
        <v>3349560089</v>
      </c>
    </row>
    <row r="942" spans="1:9" ht="15" hidden="1">
      <c r="A942" s="39">
        <v>16673</v>
      </c>
      <c r="B942" s="40" t="s">
        <v>2013</v>
      </c>
      <c r="C942" s="40" t="s">
        <v>2014</v>
      </c>
      <c r="D942" s="40" t="s">
        <v>210</v>
      </c>
      <c r="E942" s="39">
        <v>116704</v>
      </c>
      <c r="F942" s="41">
        <v>46</v>
      </c>
      <c r="G942" s="39">
        <v>2</v>
      </c>
      <c r="H942" s="40" t="s">
        <v>226</v>
      </c>
      <c r="I942" s="39">
        <v>3349559548</v>
      </c>
    </row>
    <row r="943" spans="1:9" ht="15" hidden="1">
      <c r="A943" s="39">
        <v>16696</v>
      </c>
      <c r="B943" s="40" t="s">
        <v>2015</v>
      </c>
      <c r="C943" s="40" t="s">
        <v>2016</v>
      </c>
      <c r="D943" s="40" t="s">
        <v>210</v>
      </c>
      <c r="E943" s="39">
        <v>116704</v>
      </c>
      <c r="F943" s="41">
        <v>69</v>
      </c>
      <c r="G943" s="39">
        <v>1</v>
      </c>
      <c r="H943" s="40" t="s">
        <v>202</v>
      </c>
      <c r="I943" s="39">
        <v>3352750022</v>
      </c>
    </row>
    <row r="944" spans="1:9" ht="45" hidden="1">
      <c r="A944" s="39">
        <v>16700</v>
      </c>
      <c r="B944" s="40" t="s">
        <v>2017</v>
      </c>
      <c r="C944" s="40" t="s">
        <v>2018</v>
      </c>
      <c r="D944" s="40" t="s">
        <v>234</v>
      </c>
      <c r="E944" s="39">
        <v>101222</v>
      </c>
      <c r="F944" s="41">
        <v>69</v>
      </c>
      <c r="G944" s="39">
        <v>1</v>
      </c>
      <c r="H944" s="40" t="s">
        <v>247</v>
      </c>
      <c r="I944" s="39">
        <v>3342618272</v>
      </c>
    </row>
    <row r="945" spans="1:9" ht="45" hidden="1">
      <c r="A945" s="39">
        <v>16722</v>
      </c>
      <c r="B945" s="40" t="s">
        <v>2019</v>
      </c>
      <c r="C945" s="40" t="s">
        <v>2020</v>
      </c>
      <c r="D945" s="40" t="s">
        <v>210</v>
      </c>
      <c r="E945" s="39">
        <v>116704</v>
      </c>
      <c r="F945" s="41">
        <v>46</v>
      </c>
      <c r="G945" s="39">
        <v>1</v>
      </c>
      <c r="H945" s="40" t="s">
        <v>247</v>
      </c>
      <c r="I945" s="39">
        <v>3342618125</v>
      </c>
    </row>
    <row r="946" spans="1:9" ht="45" hidden="1">
      <c r="A946" s="39">
        <v>16758</v>
      </c>
      <c r="B946" s="40" t="s">
        <v>2021</v>
      </c>
      <c r="C946" s="40" t="s">
        <v>2022</v>
      </c>
      <c r="D946" s="40" t="s">
        <v>234</v>
      </c>
      <c r="E946" s="39">
        <v>101222</v>
      </c>
      <c r="F946" s="41">
        <v>138</v>
      </c>
      <c r="G946" s="39">
        <v>1</v>
      </c>
      <c r="H946" s="40" t="s">
        <v>247</v>
      </c>
      <c r="I946" s="39">
        <v>3342618226</v>
      </c>
    </row>
    <row r="947" spans="1:9" ht="45" hidden="1">
      <c r="A947" s="39">
        <v>16761</v>
      </c>
      <c r="B947" s="40" t="s">
        <v>2023</v>
      </c>
      <c r="C947" s="40" t="s">
        <v>2024</v>
      </c>
      <c r="D947" s="40" t="s">
        <v>210</v>
      </c>
      <c r="E947" s="39">
        <v>116704</v>
      </c>
      <c r="F947" s="41">
        <v>69</v>
      </c>
      <c r="G947" s="39">
        <v>1</v>
      </c>
      <c r="H947" s="40" t="s">
        <v>247</v>
      </c>
      <c r="I947" s="39">
        <v>3342618141</v>
      </c>
    </row>
    <row r="948" spans="1:9" ht="45" hidden="1">
      <c r="A948" s="39">
        <v>16823</v>
      </c>
      <c r="B948" s="40" t="s">
        <v>2025</v>
      </c>
      <c r="C948" s="40" t="s">
        <v>2026</v>
      </c>
      <c r="D948" s="40" t="s">
        <v>326</v>
      </c>
      <c r="E948" s="39">
        <v>100716</v>
      </c>
      <c r="F948" s="41">
        <v>115</v>
      </c>
      <c r="G948" s="39">
        <v>2</v>
      </c>
      <c r="H948" s="40" t="s">
        <v>218</v>
      </c>
      <c r="I948" s="39">
        <v>3337415943</v>
      </c>
    </row>
    <row r="949" spans="1:9" ht="75" hidden="1">
      <c r="A949" s="39">
        <v>16829</v>
      </c>
      <c r="B949" s="40" t="s">
        <v>2027</v>
      </c>
      <c r="C949" s="40" t="s">
        <v>2028</v>
      </c>
      <c r="D949" s="40" t="s">
        <v>225</v>
      </c>
      <c r="E949" s="39">
        <v>101071</v>
      </c>
      <c r="F949" s="41">
        <v>69</v>
      </c>
      <c r="G949" s="39">
        <v>2</v>
      </c>
      <c r="H949" s="40" t="s">
        <v>211</v>
      </c>
      <c r="I949" s="39">
        <v>3337415948</v>
      </c>
    </row>
    <row r="950" spans="1:9" ht="45" hidden="1">
      <c r="A950" s="39">
        <v>16837</v>
      </c>
      <c r="B950" s="40" t="s">
        <v>2029</v>
      </c>
      <c r="C950" s="40" t="s">
        <v>2030</v>
      </c>
      <c r="D950" s="40" t="s">
        <v>210</v>
      </c>
      <c r="E950" s="39">
        <v>116704</v>
      </c>
      <c r="F950" s="41">
        <v>46</v>
      </c>
      <c r="G950" s="39">
        <v>2</v>
      </c>
      <c r="H950" s="40" t="s">
        <v>211</v>
      </c>
      <c r="I950" s="39">
        <v>3349560350</v>
      </c>
    </row>
    <row r="951" spans="1:9" ht="45" hidden="1">
      <c r="A951" s="39">
        <v>16841</v>
      </c>
      <c r="B951" s="40" t="s">
        <v>2031</v>
      </c>
      <c r="C951" s="40" t="s">
        <v>2032</v>
      </c>
      <c r="D951" s="40" t="s">
        <v>210</v>
      </c>
      <c r="E951" s="39">
        <v>116704</v>
      </c>
      <c r="F951" s="41">
        <v>46</v>
      </c>
      <c r="G951" s="39">
        <v>1</v>
      </c>
      <c r="H951" s="40" t="s">
        <v>211</v>
      </c>
      <c r="I951" s="39">
        <v>3349560208</v>
      </c>
    </row>
    <row r="952" spans="1:9" ht="45" hidden="1">
      <c r="A952" s="39">
        <v>16855</v>
      </c>
      <c r="B952" s="40" t="s">
        <v>2033</v>
      </c>
      <c r="C952" s="40" t="s">
        <v>2034</v>
      </c>
      <c r="D952" s="40" t="s">
        <v>326</v>
      </c>
      <c r="E952" s="39">
        <v>100716</v>
      </c>
      <c r="F952" s="41">
        <v>57</v>
      </c>
      <c r="G952" s="39">
        <v>2</v>
      </c>
      <c r="H952" s="40" t="s">
        <v>211</v>
      </c>
      <c r="I952" s="39">
        <v>3337415963</v>
      </c>
    </row>
    <row r="953" spans="1:9" ht="30" hidden="1">
      <c r="A953" s="39">
        <v>16860</v>
      </c>
      <c r="B953" s="40" t="s">
        <v>2035</v>
      </c>
      <c r="C953" s="40" t="s">
        <v>2036</v>
      </c>
      <c r="D953" s="40" t="s">
        <v>234</v>
      </c>
      <c r="E953" s="39">
        <v>101222</v>
      </c>
      <c r="F953" s="41">
        <v>138</v>
      </c>
      <c r="G953" s="39">
        <v>8</v>
      </c>
      <c r="H953" s="40" t="s">
        <v>218</v>
      </c>
      <c r="I953" s="39">
        <v>3337415967</v>
      </c>
    </row>
    <row r="954" spans="1:9" ht="15" hidden="1">
      <c r="A954" s="39">
        <v>16929</v>
      </c>
      <c r="B954" s="40" t="s">
        <v>2037</v>
      </c>
      <c r="C954" s="40" t="s">
        <v>2038</v>
      </c>
      <c r="D954" s="40" t="s">
        <v>210</v>
      </c>
      <c r="E954" s="39">
        <v>116704</v>
      </c>
      <c r="F954" s="41">
        <v>69</v>
      </c>
      <c r="G954" s="39">
        <v>1</v>
      </c>
      <c r="H954" s="40" t="s">
        <v>202</v>
      </c>
      <c r="I954" s="39">
        <v>3352749900</v>
      </c>
    </row>
    <row r="955" spans="1:9" ht="30" hidden="1">
      <c r="A955" s="39">
        <v>16953</v>
      </c>
      <c r="B955" s="40" t="s">
        <v>2039</v>
      </c>
      <c r="C955" s="40" t="s">
        <v>2040</v>
      </c>
      <c r="D955" s="40" t="s">
        <v>210</v>
      </c>
      <c r="E955" s="39">
        <v>116704</v>
      </c>
      <c r="F955" s="41">
        <v>345</v>
      </c>
      <c r="G955" s="39">
        <v>8</v>
      </c>
      <c r="H955" s="40" t="s">
        <v>218</v>
      </c>
      <c r="I955" s="39">
        <v>3337416029</v>
      </c>
    </row>
    <row r="956" spans="1:9" ht="45" hidden="1">
      <c r="A956" s="39">
        <v>16954</v>
      </c>
      <c r="B956" s="40" t="s">
        <v>2041</v>
      </c>
      <c r="C956" s="40" t="s">
        <v>2042</v>
      </c>
      <c r="D956" s="40" t="s">
        <v>326</v>
      </c>
      <c r="E956" s="39">
        <v>100716</v>
      </c>
      <c r="F956" s="41">
        <v>57</v>
      </c>
      <c r="G956" s="39">
        <v>2</v>
      </c>
      <c r="H956" s="40" t="s">
        <v>218</v>
      </c>
      <c r="I956" s="39">
        <v>3342617775</v>
      </c>
    </row>
    <row r="957" spans="1:9" ht="45" hidden="1">
      <c r="A957" s="39">
        <v>16962</v>
      </c>
      <c r="B957" s="40" t="s">
        <v>2043</v>
      </c>
      <c r="C957" s="40" t="s">
        <v>2044</v>
      </c>
      <c r="D957" s="40" t="s">
        <v>1418</v>
      </c>
      <c r="E957" s="39">
        <v>101674</v>
      </c>
      <c r="F957" s="41">
        <v>69</v>
      </c>
      <c r="G957" s="39">
        <v>2</v>
      </c>
      <c r="H957" s="40" t="s">
        <v>202</v>
      </c>
      <c r="I957" s="39">
        <v>3352750011</v>
      </c>
    </row>
    <row r="958" spans="1:9" ht="15" hidden="1">
      <c r="A958" s="39">
        <v>17009</v>
      </c>
      <c r="B958" s="40" t="s">
        <v>2045</v>
      </c>
      <c r="C958" s="40" t="s">
        <v>2046</v>
      </c>
      <c r="D958" s="40" t="s">
        <v>210</v>
      </c>
      <c r="E958" s="39">
        <v>116704</v>
      </c>
      <c r="F958" s="41">
        <v>69</v>
      </c>
      <c r="G958" s="39">
        <v>4</v>
      </c>
      <c r="H958" s="40" t="s">
        <v>202</v>
      </c>
      <c r="I958" s="39">
        <v>3337428363</v>
      </c>
    </row>
    <row r="959" spans="1:9" ht="45" hidden="1">
      <c r="A959" s="39">
        <v>17023</v>
      </c>
      <c r="B959" s="40" t="s">
        <v>2047</v>
      </c>
      <c r="C959" s="40" t="s">
        <v>2048</v>
      </c>
      <c r="D959" s="40" t="s">
        <v>210</v>
      </c>
      <c r="E959" s="39">
        <v>116704</v>
      </c>
      <c r="F959" s="41">
        <v>46</v>
      </c>
      <c r="G959" s="39">
        <v>1</v>
      </c>
      <c r="H959" s="40" t="s">
        <v>211</v>
      </c>
      <c r="I959" s="39">
        <v>3349560155</v>
      </c>
    </row>
    <row r="960" spans="1:9" ht="15" hidden="1">
      <c r="A960" s="39">
        <v>17060</v>
      </c>
      <c r="B960" s="40" t="s">
        <v>2049</v>
      </c>
      <c r="C960" s="40" t="s">
        <v>2050</v>
      </c>
      <c r="D960" s="40" t="s">
        <v>210</v>
      </c>
      <c r="E960" s="39">
        <v>116704</v>
      </c>
      <c r="F960" s="41">
        <v>115</v>
      </c>
      <c r="G960" s="39">
        <v>8</v>
      </c>
      <c r="H960" s="40" t="s">
        <v>226</v>
      </c>
      <c r="I960" s="39">
        <v>3337428257</v>
      </c>
    </row>
    <row r="961" spans="1:9" ht="15">
      <c r="A961" s="39">
        <v>17096</v>
      </c>
      <c r="B961" s="40" t="s">
        <v>2051</v>
      </c>
      <c r="C961" s="40" t="s">
        <v>2052</v>
      </c>
      <c r="D961" s="40" t="s">
        <v>201</v>
      </c>
      <c r="E961" s="39">
        <v>100219</v>
      </c>
      <c r="F961" s="41">
        <v>115</v>
      </c>
      <c r="G961" s="39">
        <v>3</v>
      </c>
      <c r="H961" s="40" t="s">
        <v>202</v>
      </c>
      <c r="I961" s="39">
        <v>3337416113</v>
      </c>
    </row>
    <row r="962" spans="1:9" ht="45" hidden="1">
      <c r="A962" s="39">
        <v>17118</v>
      </c>
      <c r="B962" s="40" t="s">
        <v>2053</v>
      </c>
      <c r="C962" s="40" t="s">
        <v>2054</v>
      </c>
      <c r="D962" s="40" t="s">
        <v>234</v>
      </c>
      <c r="E962" s="39">
        <v>101222</v>
      </c>
      <c r="F962" s="41">
        <v>46</v>
      </c>
      <c r="G962" s="39">
        <v>1</v>
      </c>
      <c r="H962" s="40" t="s">
        <v>247</v>
      </c>
      <c r="I962" s="39">
        <v>3342618419</v>
      </c>
    </row>
    <row r="963" spans="1:9" ht="45" hidden="1">
      <c r="A963" s="39">
        <v>17133</v>
      </c>
      <c r="B963" s="40" t="s">
        <v>2055</v>
      </c>
      <c r="C963" s="40" t="s">
        <v>2056</v>
      </c>
      <c r="D963" s="40" t="s">
        <v>210</v>
      </c>
      <c r="E963" s="39">
        <v>116704</v>
      </c>
      <c r="F963" s="41">
        <v>46</v>
      </c>
      <c r="G963" s="39">
        <v>1</v>
      </c>
      <c r="H963" s="40" t="s">
        <v>211</v>
      </c>
      <c r="I963" s="39">
        <v>3349560104</v>
      </c>
    </row>
    <row r="964" spans="1:9" ht="45" hidden="1">
      <c r="A964" s="39">
        <v>17158</v>
      </c>
      <c r="B964" s="40" t="s">
        <v>2057</v>
      </c>
      <c r="C964" s="40" t="s">
        <v>2058</v>
      </c>
      <c r="D964" s="40" t="s">
        <v>210</v>
      </c>
      <c r="E964" s="39">
        <v>116704</v>
      </c>
      <c r="F964" s="41">
        <v>46</v>
      </c>
      <c r="G964" s="39">
        <v>2</v>
      </c>
      <c r="H964" s="40" t="s">
        <v>211</v>
      </c>
      <c r="I964" s="39">
        <v>3349559918</v>
      </c>
    </row>
    <row r="965" spans="1:9" ht="45" hidden="1">
      <c r="A965" s="39">
        <v>17168</v>
      </c>
      <c r="B965" s="40" t="s">
        <v>2059</v>
      </c>
      <c r="C965" s="40" t="s">
        <v>2060</v>
      </c>
      <c r="D965" s="40" t="s">
        <v>210</v>
      </c>
      <c r="E965" s="39">
        <v>116704</v>
      </c>
      <c r="F965" s="41">
        <v>46</v>
      </c>
      <c r="G965" s="39">
        <v>1</v>
      </c>
      <c r="H965" s="40" t="s">
        <v>211</v>
      </c>
      <c r="I965" s="39">
        <v>3349560110</v>
      </c>
    </row>
    <row r="966" spans="1:9" ht="15" hidden="1">
      <c r="A966" s="39">
        <v>17173</v>
      </c>
      <c r="B966" s="40" t="s">
        <v>2061</v>
      </c>
      <c r="C966" s="40" t="s">
        <v>2062</v>
      </c>
      <c r="D966" s="40" t="s">
        <v>210</v>
      </c>
      <c r="E966" s="39">
        <v>116704</v>
      </c>
      <c r="F966" s="41">
        <v>69</v>
      </c>
      <c r="G966" s="39">
        <v>2</v>
      </c>
      <c r="H966" s="40" t="s">
        <v>202</v>
      </c>
      <c r="I966" s="39">
        <v>3342617974</v>
      </c>
    </row>
    <row r="967" spans="1:9" ht="60" hidden="1">
      <c r="A967" s="39">
        <v>17214</v>
      </c>
      <c r="B967" s="40" t="s">
        <v>2063</v>
      </c>
      <c r="C967" s="40" t="s">
        <v>2064</v>
      </c>
      <c r="D967" s="40" t="s">
        <v>223</v>
      </c>
      <c r="E967" s="39">
        <v>100834</v>
      </c>
      <c r="F967" s="41">
        <v>230</v>
      </c>
      <c r="G967" s="39">
        <v>3</v>
      </c>
      <c r="H967" s="40" t="s">
        <v>202</v>
      </c>
      <c r="I967" s="39">
        <v>3337416186</v>
      </c>
    </row>
    <row r="968" spans="1:9" ht="30" hidden="1">
      <c r="A968" s="39">
        <v>17233</v>
      </c>
      <c r="B968" s="40" t="s">
        <v>2065</v>
      </c>
      <c r="C968" s="40" t="s">
        <v>2066</v>
      </c>
      <c r="D968" s="40" t="s">
        <v>210</v>
      </c>
      <c r="E968" s="39">
        <v>116704</v>
      </c>
      <c r="F968" s="41">
        <v>69</v>
      </c>
      <c r="G968" s="39">
        <v>3</v>
      </c>
      <c r="H968" s="40" t="s">
        <v>218</v>
      </c>
      <c r="I968" s="39">
        <v>3349559702</v>
      </c>
    </row>
    <row r="969" spans="1:9" ht="45" hidden="1">
      <c r="A969" s="39">
        <v>17246</v>
      </c>
      <c r="B969" s="40" t="s">
        <v>2067</v>
      </c>
      <c r="C969" s="40" t="s">
        <v>2068</v>
      </c>
      <c r="D969" s="40" t="s">
        <v>210</v>
      </c>
      <c r="E969" s="39">
        <v>116704</v>
      </c>
      <c r="F969" s="41">
        <v>69</v>
      </c>
      <c r="G969" s="39">
        <v>4</v>
      </c>
      <c r="H969" s="40" t="s">
        <v>211</v>
      </c>
      <c r="I969" s="39">
        <v>3349559739</v>
      </c>
    </row>
    <row r="970" spans="1:9" ht="60" hidden="1">
      <c r="A970" s="39">
        <v>17329</v>
      </c>
      <c r="B970" s="40" t="s">
        <v>2069</v>
      </c>
      <c r="C970" s="40" t="s">
        <v>2070</v>
      </c>
      <c r="D970" s="40" t="s">
        <v>385</v>
      </c>
      <c r="E970" s="39">
        <v>101617</v>
      </c>
      <c r="F970" s="41">
        <v>69</v>
      </c>
      <c r="G970" s="39">
        <v>3</v>
      </c>
      <c r="H970" s="40" t="s">
        <v>202</v>
      </c>
      <c r="I970" s="39">
        <v>3352749979</v>
      </c>
    </row>
    <row r="971" spans="1:9" ht="15" hidden="1">
      <c r="A971" s="39">
        <v>17394</v>
      </c>
      <c r="B971" s="40" t="s">
        <v>2071</v>
      </c>
      <c r="C971" s="40" t="s">
        <v>2072</v>
      </c>
      <c r="D971" s="40" t="s">
        <v>210</v>
      </c>
      <c r="E971" s="39">
        <v>116704</v>
      </c>
      <c r="F971" s="41">
        <v>69</v>
      </c>
      <c r="G971" s="39">
        <v>1</v>
      </c>
      <c r="H971" s="40" t="s">
        <v>226</v>
      </c>
      <c r="I971" s="39">
        <v>3341136788</v>
      </c>
    </row>
    <row r="972" spans="1:9" ht="30" hidden="1">
      <c r="A972" s="39">
        <v>17403</v>
      </c>
      <c r="B972" s="40" t="s">
        <v>2073</v>
      </c>
      <c r="C972" s="40" t="s">
        <v>2074</v>
      </c>
      <c r="D972" s="40" t="s">
        <v>234</v>
      </c>
      <c r="E972" s="39">
        <v>101222</v>
      </c>
      <c r="F972" s="41">
        <v>138</v>
      </c>
      <c r="G972" s="39">
        <v>2</v>
      </c>
      <c r="H972" s="40" t="s">
        <v>202</v>
      </c>
      <c r="I972" s="39">
        <v>3349561008</v>
      </c>
    </row>
    <row r="973" spans="1:9" ht="30" hidden="1">
      <c r="A973" s="39">
        <v>17404</v>
      </c>
      <c r="B973" s="40" t="s">
        <v>2075</v>
      </c>
      <c r="C973" s="40" t="s">
        <v>2074</v>
      </c>
      <c r="D973" s="40" t="s">
        <v>234</v>
      </c>
      <c r="E973" s="39">
        <v>101222</v>
      </c>
      <c r="F973" s="41">
        <v>138</v>
      </c>
      <c r="G973" s="39">
        <v>2</v>
      </c>
      <c r="H973" s="40" t="s">
        <v>202</v>
      </c>
      <c r="I973" s="39">
        <v>3349560959</v>
      </c>
    </row>
    <row r="974" spans="1:9" ht="30" hidden="1">
      <c r="A974" s="39">
        <v>17412</v>
      </c>
      <c r="B974" s="40" t="s">
        <v>2076</v>
      </c>
      <c r="C974" s="40" t="s">
        <v>2077</v>
      </c>
      <c r="D974" s="40" t="s">
        <v>348</v>
      </c>
      <c r="E974" s="39">
        <v>126080</v>
      </c>
      <c r="F974" s="41">
        <v>115</v>
      </c>
      <c r="G974" s="39">
        <v>1</v>
      </c>
      <c r="H974" s="40" t="s">
        <v>226</v>
      </c>
      <c r="I974" s="39">
        <v>3337416316</v>
      </c>
    </row>
    <row r="975" spans="1:9" ht="30" hidden="1">
      <c r="A975" s="39">
        <v>17433</v>
      </c>
      <c r="B975" s="40" t="s">
        <v>2078</v>
      </c>
      <c r="C975" s="40" t="s">
        <v>2079</v>
      </c>
      <c r="D975" s="40" t="s">
        <v>348</v>
      </c>
      <c r="E975" s="39">
        <v>126080</v>
      </c>
      <c r="F975" s="41">
        <v>115</v>
      </c>
      <c r="G975" s="39">
        <v>1</v>
      </c>
      <c r="H975" s="40" t="s">
        <v>218</v>
      </c>
      <c r="I975" s="39">
        <v>3337416327</v>
      </c>
    </row>
    <row r="976" spans="1:9" ht="15" hidden="1">
      <c r="A976" s="39">
        <v>17444</v>
      </c>
      <c r="B976" s="40" t="s">
        <v>2080</v>
      </c>
      <c r="C976" s="40" t="s">
        <v>2081</v>
      </c>
      <c r="D976" s="40" t="s">
        <v>210</v>
      </c>
      <c r="E976" s="39">
        <v>116704</v>
      </c>
      <c r="F976" s="41">
        <v>138</v>
      </c>
      <c r="G976" s="39">
        <v>2</v>
      </c>
      <c r="H976" s="40" t="s">
        <v>226</v>
      </c>
      <c r="I976" s="39">
        <v>3349559601</v>
      </c>
    </row>
    <row r="977" spans="1:9" ht="45" hidden="1">
      <c r="A977" s="39">
        <v>17451</v>
      </c>
      <c r="B977" s="40" t="s">
        <v>2082</v>
      </c>
      <c r="C977" s="40" t="s">
        <v>2083</v>
      </c>
      <c r="D977" s="40" t="s">
        <v>210</v>
      </c>
      <c r="E977" s="39">
        <v>116704</v>
      </c>
      <c r="F977" s="41">
        <v>46</v>
      </c>
      <c r="G977" s="39">
        <v>3</v>
      </c>
      <c r="H977" s="40" t="s">
        <v>211</v>
      </c>
      <c r="I977" s="39">
        <v>3349560100</v>
      </c>
    </row>
    <row r="978" spans="1:9" ht="15" hidden="1">
      <c r="A978" s="39">
        <v>17467</v>
      </c>
      <c r="B978" s="40" t="s">
        <v>2084</v>
      </c>
      <c r="C978" s="40" t="s">
        <v>2085</v>
      </c>
      <c r="D978" s="40" t="s">
        <v>2086</v>
      </c>
      <c r="E978" s="39">
        <v>-99</v>
      </c>
      <c r="F978" s="41">
        <v>69</v>
      </c>
      <c r="G978" s="39">
        <v>1</v>
      </c>
      <c r="H978" s="40" t="s">
        <v>202</v>
      </c>
      <c r="I978" s="39">
        <v>3337416345</v>
      </c>
    </row>
    <row r="979" spans="1:9" ht="45" hidden="1">
      <c r="A979" s="39">
        <v>17469</v>
      </c>
      <c r="B979" s="40" t="s">
        <v>2087</v>
      </c>
      <c r="C979" s="40" t="s">
        <v>2088</v>
      </c>
      <c r="D979" s="40" t="s">
        <v>274</v>
      </c>
      <c r="E979" s="39">
        <v>102912</v>
      </c>
      <c r="F979" s="41">
        <v>115</v>
      </c>
      <c r="G979" s="39">
        <v>2</v>
      </c>
      <c r="H979" s="40" t="s">
        <v>202</v>
      </c>
      <c r="I979" s="39">
        <v>3353097636</v>
      </c>
    </row>
    <row r="980" spans="1:9" ht="30">
      <c r="A980" s="39">
        <v>17484</v>
      </c>
      <c r="B980" s="40" t="s">
        <v>2089</v>
      </c>
      <c r="C980" s="40" t="s">
        <v>2090</v>
      </c>
      <c r="D980" s="40" t="s">
        <v>201</v>
      </c>
      <c r="E980" s="39">
        <v>100219</v>
      </c>
      <c r="F980" s="41">
        <v>230</v>
      </c>
      <c r="G980" s="39">
        <v>2</v>
      </c>
      <c r="H980" s="40" t="s">
        <v>218</v>
      </c>
      <c r="I980" s="39">
        <v>3337416353</v>
      </c>
    </row>
    <row r="981" spans="1:9" ht="30" hidden="1">
      <c r="A981" s="39">
        <v>17488</v>
      </c>
      <c r="B981" s="40" t="s">
        <v>2091</v>
      </c>
      <c r="C981" s="40" t="s">
        <v>2092</v>
      </c>
      <c r="D981" s="40" t="s">
        <v>348</v>
      </c>
      <c r="E981" s="39">
        <v>126080</v>
      </c>
      <c r="F981" s="41">
        <v>115</v>
      </c>
      <c r="G981" s="39">
        <v>4</v>
      </c>
      <c r="H981" s="40" t="s">
        <v>226</v>
      </c>
      <c r="I981" s="39">
        <v>3353097806</v>
      </c>
    </row>
    <row r="982" spans="1:9" ht="15" hidden="1">
      <c r="A982" s="39">
        <v>17527</v>
      </c>
      <c r="B982" s="40" t="s">
        <v>2093</v>
      </c>
      <c r="C982" s="40" t="s">
        <v>2094</v>
      </c>
      <c r="D982" s="40" t="s">
        <v>210</v>
      </c>
      <c r="E982" s="39">
        <v>116704</v>
      </c>
      <c r="F982" s="41">
        <v>230</v>
      </c>
      <c r="G982" s="39">
        <v>4</v>
      </c>
      <c r="H982" s="40" t="s">
        <v>202</v>
      </c>
      <c r="I982" s="39">
        <v>3337428303</v>
      </c>
    </row>
    <row r="983" spans="1:9" ht="45" hidden="1">
      <c r="A983" s="39">
        <v>17534</v>
      </c>
      <c r="B983" s="40" t="s">
        <v>2095</v>
      </c>
      <c r="C983" s="40" t="s">
        <v>2096</v>
      </c>
      <c r="D983" s="40" t="s">
        <v>210</v>
      </c>
      <c r="E983" s="39">
        <v>116704</v>
      </c>
      <c r="F983" s="41">
        <v>46</v>
      </c>
      <c r="G983" s="39">
        <v>1</v>
      </c>
      <c r="H983" s="40" t="s">
        <v>211</v>
      </c>
      <c r="I983" s="39">
        <v>3349560049</v>
      </c>
    </row>
    <row r="984" spans="1:9" ht="30" hidden="1">
      <c r="A984" s="39">
        <v>17536</v>
      </c>
      <c r="B984" s="40" t="s">
        <v>2097</v>
      </c>
      <c r="C984" s="40" t="s">
        <v>2096</v>
      </c>
      <c r="D984" s="40" t="s">
        <v>348</v>
      </c>
      <c r="E984" s="39">
        <v>126080</v>
      </c>
      <c r="F984" s="41">
        <v>115</v>
      </c>
      <c r="G984" s="39">
        <v>14</v>
      </c>
      <c r="H984" s="40" t="s">
        <v>226</v>
      </c>
      <c r="I984" s="39">
        <v>3337416377</v>
      </c>
    </row>
    <row r="985" spans="1:9" ht="15" hidden="1">
      <c r="A985" s="39">
        <v>17545</v>
      </c>
      <c r="B985" s="40" t="s">
        <v>2098</v>
      </c>
      <c r="C985" s="40" t="s">
        <v>2099</v>
      </c>
      <c r="D985" s="40" t="s">
        <v>210</v>
      </c>
      <c r="E985" s="39">
        <v>116704</v>
      </c>
      <c r="F985" s="41">
        <v>115</v>
      </c>
      <c r="G985" s="39">
        <v>2</v>
      </c>
      <c r="H985" s="40" t="s">
        <v>226</v>
      </c>
      <c r="I985" s="39">
        <v>3337416384</v>
      </c>
    </row>
    <row r="986" spans="1:9" ht="30" hidden="1">
      <c r="A986" s="39">
        <v>17578</v>
      </c>
      <c r="B986" s="40" t="s">
        <v>2100</v>
      </c>
      <c r="C986" s="40" t="s">
        <v>2101</v>
      </c>
      <c r="D986" s="40" t="s">
        <v>348</v>
      </c>
      <c r="E986" s="39">
        <v>126080</v>
      </c>
      <c r="F986" s="41">
        <v>115</v>
      </c>
      <c r="G986" s="39">
        <v>3</v>
      </c>
      <c r="H986" s="40" t="s">
        <v>226</v>
      </c>
      <c r="I986" s="39">
        <v>3337416397</v>
      </c>
    </row>
    <row r="987" spans="1:9" ht="45" hidden="1">
      <c r="A987" s="39">
        <v>17592</v>
      </c>
      <c r="B987" s="40" t="s">
        <v>2102</v>
      </c>
      <c r="C987" s="40" t="s">
        <v>2103</v>
      </c>
      <c r="D987" s="40" t="s">
        <v>234</v>
      </c>
      <c r="E987" s="39">
        <v>101222</v>
      </c>
      <c r="F987" s="41">
        <v>138</v>
      </c>
      <c r="G987" s="39">
        <v>2</v>
      </c>
      <c r="H987" s="40" t="s">
        <v>247</v>
      </c>
      <c r="I987" s="39">
        <v>3342618213</v>
      </c>
    </row>
    <row r="988" spans="1:9" ht="45" hidden="1">
      <c r="A988" s="39">
        <v>17614</v>
      </c>
      <c r="B988" s="40" t="s">
        <v>2104</v>
      </c>
      <c r="C988" s="40" t="s">
        <v>2105</v>
      </c>
      <c r="D988" s="40" t="s">
        <v>210</v>
      </c>
      <c r="E988" s="39">
        <v>116704</v>
      </c>
      <c r="F988" s="41">
        <v>46</v>
      </c>
      <c r="G988" s="39">
        <v>3</v>
      </c>
      <c r="H988" s="40" t="s">
        <v>211</v>
      </c>
      <c r="I988" s="39">
        <v>3349559955</v>
      </c>
    </row>
    <row r="989" spans="1:9" ht="45">
      <c r="A989" s="39">
        <v>17623</v>
      </c>
      <c r="B989" s="40" t="s">
        <v>2106</v>
      </c>
      <c r="C989" s="40" t="s">
        <v>2107</v>
      </c>
      <c r="D989" s="40" t="s">
        <v>201</v>
      </c>
      <c r="E989" s="39">
        <v>100219</v>
      </c>
      <c r="F989" s="41">
        <v>0</v>
      </c>
      <c r="G989" s="39">
        <v>0</v>
      </c>
      <c r="H989" s="40" t="s">
        <v>211</v>
      </c>
      <c r="I989" s="39">
        <v>3337416431</v>
      </c>
    </row>
    <row r="990" spans="1:9" ht="60" hidden="1">
      <c r="A990" s="39">
        <v>17650</v>
      </c>
      <c r="B990" s="40" t="s">
        <v>2108</v>
      </c>
      <c r="C990" s="40" t="s">
        <v>2109</v>
      </c>
      <c r="D990" s="40" t="s">
        <v>223</v>
      </c>
      <c r="E990" s="39">
        <v>100834</v>
      </c>
      <c r="F990" s="41">
        <v>500</v>
      </c>
      <c r="G990" s="39">
        <v>8</v>
      </c>
      <c r="H990" s="40" t="s">
        <v>218</v>
      </c>
      <c r="I990" s="39">
        <v>3337416447</v>
      </c>
    </row>
    <row r="991" spans="1:9" ht="30" hidden="1">
      <c r="A991" s="39">
        <v>17669</v>
      </c>
      <c r="B991" s="40" t="s">
        <v>2110</v>
      </c>
      <c r="C991" s="40" t="s">
        <v>2111</v>
      </c>
      <c r="D991" s="40" t="s">
        <v>348</v>
      </c>
      <c r="E991" s="39">
        <v>126080</v>
      </c>
      <c r="F991" s="41">
        <v>115</v>
      </c>
      <c r="G991" s="39">
        <v>1</v>
      </c>
      <c r="H991" s="40" t="s">
        <v>202</v>
      </c>
      <c r="I991" s="39">
        <v>3353097623</v>
      </c>
    </row>
    <row r="992" spans="1:9" ht="60" hidden="1">
      <c r="A992" s="39">
        <v>17672</v>
      </c>
      <c r="B992" s="40" t="s">
        <v>2112</v>
      </c>
      <c r="C992" s="40" t="s">
        <v>2113</v>
      </c>
      <c r="D992" s="40" t="s">
        <v>223</v>
      </c>
      <c r="E992" s="39">
        <v>100834</v>
      </c>
      <c r="F992" s="41">
        <v>115</v>
      </c>
      <c r="G992" s="39">
        <v>1</v>
      </c>
      <c r="H992" s="40" t="s">
        <v>202</v>
      </c>
      <c r="I992" s="39">
        <v>3337416463</v>
      </c>
    </row>
    <row r="993" spans="1:9" ht="45" hidden="1">
      <c r="A993" s="39">
        <v>17712</v>
      </c>
      <c r="B993" s="40" t="s">
        <v>2114</v>
      </c>
      <c r="C993" s="40" t="s">
        <v>2115</v>
      </c>
      <c r="D993" s="40" t="s">
        <v>210</v>
      </c>
      <c r="E993" s="39">
        <v>116704</v>
      </c>
      <c r="F993" s="41">
        <v>46</v>
      </c>
      <c r="G993" s="39">
        <v>2</v>
      </c>
      <c r="H993" s="40" t="s">
        <v>211</v>
      </c>
      <c r="I993" s="39">
        <v>3349559672</v>
      </c>
    </row>
    <row r="994" spans="1:9" ht="45" hidden="1">
      <c r="A994" s="39">
        <v>17718</v>
      </c>
      <c r="B994" s="40" t="s">
        <v>2116</v>
      </c>
      <c r="C994" s="40" t="s">
        <v>2117</v>
      </c>
      <c r="D994" s="40" t="s">
        <v>210</v>
      </c>
      <c r="E994" s="39">
        <v>116704</v>
      </c>
      <c r="F994" s="41">
        <v>46</v>
      </c>
      <c r="G994" s="39">
        <v>1</v>
      </c>
      <c r="H994" s="40" t="s">
        <v>211</v>
      </c>
      <c r="I994" s="39">
        <v>3349560161</v>
      </c>
    </row>
    <row r="995" spans="1:9" ht="45" hidden="1">
      <c r="A995" s="39">
        <v>17724</v>
      </c>
      <c r="B995" s="40" t="s">
        <v>2118</v>
      </c>
      <c r="C995" s="40" t="s">
        <v>2119</v>
      </c>
      <c r="D995" s="40" t="s">
        <v>326</v>
      </c>
      <c r="E995" s="39">
        <v>100716</v>
      </c>
      <c r="F995" s="41">
        <v>57</v>
      </c>
      <c r="G995" s="39">
        <v>2</v>
      </c>
      <c r="H995" s="40" t="s">
        <v>218</v>
      </c>
      <c r="I995" s="39">
        <v>3337416492</v>
      </c>
    </row>
    <row r="996" spans="1:9" ht="15" hidden="1">
      <c r="A996" s="39">
        <v>17750</v>
      </c>
      <c r="B996" s="40" t="s">
        <v>2120</v>
      </c>
      <c r="C996" s="40" t="s">
        <v>2121</v>
      </c>
      <c r="D996" s="40" t="s">
        <v>210</v>
      </c>
      <c r="E996" s="39">
        <v>116704</v>
      </c>
      <c r="F996" s="41">
        <v>115</v>
      </c>
      <c r="G996" s="39">
        <v>2</v>
      </c>
      <c r="H996" s="40" t="s">
        <v>202</v>
      </c>
      <c r="I996" s="39">
        <v>3337428286</v>
      </c>
    </row>
    <row r="997" spans="1:9" ht="30">
      <c r="A997" s="39">
        <v>17756</v>
      </c>
      <c r="B997" s="40" t="s">
        <v>2122</v>
      </c>
      <c r="C997" s="40" t="s">
        <v>2123</v>
      </c>
      <c r="D997" s="40" t="s">
        <v>201</v>
      </c>
      <c r="E997" s="39">
        <v>100219</v>
      </c>
      <c r="F997" s="41">
        <v>115</v>
      </c>
      <c r="G997" s="39">
        <v>3</v>
      </c>
      <c r="H997" s="40" t="s">
        <v>218</v>
      </c>
      <c r="I997" s="39">
        <v>3337416510</v>
      </c>
    </row>
    <row r="998" spans="1:9" ht="45" hidden="1">
      <c r="A998" s="39">
        <v>17777</v>
      </c>
      <c r="B998" s="40" t="s">
        <v>2124</v>
      </c>
      <c r="C998" s="40" t="s">
        <v>2125</v>
      </c>
      <c r="D998" s="40" t="s">
        <v>2126</v>
      </c>
      <c r="E998" s="39">
        <v>100074</v>
      </c>
      <c r="F998" s="41">
        <v>69</v>
      </c>
      <c r="G998" s="39">
        <v>1</v>
      </c>
      <c r="H998" s="40" t="s">
        <v>202</v>
      </c>
      <c r="I998" s="39">
        <v>3352749921</v>
      </c>
    </row>
    <row r="999" spans="1:9" ht="45" hidden="1">
      <c r="A999" s="39">
        <v>17814</v>
      </c>
      <c r="B999" s="40" t="s">
        <v>2127</v>
      </c>
      <c r="C999" s="40" t="s">
        <v>2128</v>
      </c>
      <c r="D999" s="40" t="s">
        <v>210</v>
      </c>
      <c r="E999" s="39">
        <v>116704</v>
      </c>
      <c r="F999" s="41">
        <v>46</v>
      </c>
      <c r="G999" s="39">
        <v>1</v>
      </c>
      <c r="H999" s="40" t="s">
        <v>247</v>
      </c>
      <c r="I999" s="39">
        <v>3342618098</v>
      </c>
    </row>
    <row r="1000" spans="1:9" ht="30" hidden="1">
      <c r="A1000" s="39">
        <v>17815</v>
      </c>
      <c r="B1000" s="40" t="s">
        <v>2129</v>
      </c>
      <c r="C1000" s="40" t="s">
        <v>2128</v>
      </c>
      <c r="D1000" s="40" t="s">
        <v>234</v>
      </c>
      <c r="E1000" s="39">
        <v>101222</v>
      </c>
      <c r="F1000" s="41">
        <v>46</v>
      </c>
      <c r="G1000" s="39">
        <v>2</v>
      </c>
      <c r="H1000" s="40" t="s">
        <v>202</v>
      </c>
      <c r="I1000" s="39">
        <v>3342618242</v>
      </c>
    </row>
    <row r="1001" spans="1:9" ht="45" hidden="1">
      <c r="A1001" s="39">
        <v>17872</v>
      </c>
      <c r="B1001" s="40" t="s">
        <v>2130</v>
      </c>
      <c r="C1001" s="40" t="s">
        <v>2131</v>
      </c>
      <c r="D1001" s="40" t="s">
        <v>210</v>
      </c>
      <c r="E1001" s="39">
        <v>116704</v>
      </c>
      <c r="F1001" s="41">
        <v>46</v>
      </c>
      <c r="G1001" s="39">
        <v>5</v>
      </c>
      <c r="H1001" s="40" t="s">
        <v>211</v>
      </c>
      <c r="I1001" s="39">
        <v>3349560180</v>
      </c>
    </row>
    <row r="1002" spans="1:9" ht="45" hidden="1">
      <c r="A1002" s="39">
        <v>17873</v>
      </c>
      <c r="B1002" s="40" t="s">
        <v>2132</v>
      </c>
      <c r="C1002" s="40" t="s">
        <v>2133</v>
      </c>
      <c r="D1002" s="40" t="s">
        <v>210</v>
      </c>
      <c r="E1002" s="39">
        <v>116704</v>
      </c>
      <c r="F1002" s="41">
        <v>46</v>
      </c>
      <c r="G1002" s="39">
        <v>1</v>
      </c>
      <c r="H1002" s="40" t="s">
        <v>211</v>
      </c>
      <c r="I1002" s="39">
        <v>3349560213</v>
      </c>
    </row>
    <row r="1003" spans="1:9" ht="45" hidden="1">
      <c r="A1003" s="39">
        <v>17879</v>
      </c>
      <c r="B1003" s="40" t="s">
        <v>2134</v>
      </c>
      <c r="C1003" s="40" t="s">
        <v>2135</v>
      </c>
      <c r="D1003" s="40" t="s">
        <v>210</v>
      </c>
      <c r="E1003" s="39">
        <v>116704</v>
      </c>
      <c r="F1003" s="41">
        <v>46</v>
      </c>
      <c r="G1003" s="39">
        <v>1</v>
      </c>
      <c r="H1003" s="40" t="s">
        <v>211</v>
      </c>
      <c r="I1003" s="39">
        <v>3349560284</v>
      </c>
    </row>
    <row r="1004" spans="1:9" ht="45" hidden="1">
      <c r="A1004" s="39">
        <v>17900</v>
      </c>
      <c r="B1004" s="40" t="s">
        <v>2136</v>
      </c>
      <c r="C1004" s="40" t="s">
        <v>2137</v>
      </c>
      <c r="D1004" s="40" t="s">
        <v>210</v>
      </c>
      <c r="E1004" s="39">
        <v>116704</v>
      </c>
      <c r="F1004" s="41">
        <v>46</v>
      </c>
      <c r="G1004" s="39">
        <v>1</v>
      </c>
      <c r="H1004" s="40" t="s">
        <v>211</v>
      </c>
      <c r="I1004" s="39">
        <v>3349559858</v>
      </c>
    </row>
    <row r="1005" spans="1:9" ht="30" hidden="1">
      <c r="A1005" s="39">
        <v>17913</v>
      </c>
      <c r="B1005" s="40" t="s">
        <v>2138</v>
      </c>
      <c r="C1005" s="40" t="s">
        <v>2139</v>
      </c>
      <c r="D1005" s="40" t="s">
        <v>314</v>
      </c>
      <c r="E1005" s="39">
        <v>103565</v>
      </c>
      <c r="F1005" s="41">
        <v>115</v>
      </c>
      <c r="G1005" s="39">
        <v>2</v>
      </c>
      <c r="H1005" s="40" t="s">
        <v>202</v>
      </c>
      <c r="I1005" s="39">
        <v>3353098107</v>
      </c>
    </row>
    <row r="1006" spans="1:9" ht="60" hidden="1">
      <c r="A1006" s="39">
        <v>17919</v>
      </c>
      <c r="B1006" s="40" t="s">
        <v>2140</v>
      </c>
      <c r="C1006" s="40" t="s">
        <v>2141</v>
      </c>
      <c r="D1006" s="40" t="s">
        <v>223</v>
      </c>
      <c r="E1006" s="39">
        <v>100834</v>
      </c>
      <c r="F1006" s="41">
        <v>230</v>
      </c>
      <c r="G1006" s="39">
        <v>8</v>
      </c>
      <c r="H1006" s="40" t="s">
        <v>202</v>
      </c>
      <c r="I1006" s="39">
        <v>3337416611</v>
      </c>
    </row>
    <row r="1007" spans="1:9" ht="60" hidden="1">
      <c r="A1007" s="39">
        <v>17936</v>
      </c>
      <c r="B1007" s="40" t="s">
        <v>2142</v>
      </c>
      <c r="C1007" s="40" t="s">
        <v>2143</v>
      </c>
      <c r="D1007" s="40" t="s">
        <v>223</v>
      </c>
      <c r="E1007" s="39">
        <v>100834</v>
      </c>
      <c r="F1007" s="41">
        <v>115</v>
      </c>
      <c r="G1007" s="39">
        <v>2</v>
      </c>
      <c r="H1007" s="40" t="s">
        <v>218</v>
      </c>
      <c r="I1007" s="39">
        <v>3337416619</v>
      </c>
    </row>
    <row r="1008" spans="1:9" ht="30" hidden="1">
      <c r="A1008" s="39">
        <v>17962</v>
      </c>
      <c r="B1008" s="40" t="s">
        <v>2144</v>
      </c>
      <c r="C1008" s="40" t="s">
        <v>2145</v>
      </c>
      <c r="D1008" s="40" t="s">
        <v>210</v>
      </c>
      <c r="E1008" s="39">
        <v>116704</v>
      </c>
      <c r="F1008" s="41">
        <v>46</v>
      </c>
      <c r="G1008" s="39">
        <v>1</v>
      </c>
      <c r="H1008" s="40" t="s">
        <v>218</v>
      </c>
      <c r="I1008" s="39">
        <v>3342618068</v>
      </c>
    </row>
    <row r="1009" spans="1:9" ht="45" hidden="1">
      <c r="A1009" s="39">
        <v>17976</v>
      </c>
      <c r="B1009" s="40" t="s">
        <v>2146</v>
      </c>
      <c r="C1009" s="40" t="s">
        <v>2147</v>
      </c>
      <c r="D1009" s="40" t="s">
        <v>234</v>
      </c>
      <c r="E1009" s="39">
        <v>101222</v>
      </c>
      <c r="F1009" s="41">
        <v>69</v>
      </c>
      <c r="G1009" s="39">
        <v>2</v>
      </c>
      <c r="H1009" s="40" t="s">
        <v>247</v>
      </c>
      <c r="I1009" s="39">
        <v>3342618302</v>
      </c>
    </row>
    <row r="1010" spans="1:9" ht="45" hidden="1">
      <c r="A1010" s="39">
        <v>17984</v>
      </c>
      <c r="B1010" s="40" t="s">
        <v>2148</v>
      </c>
      <c r="C1010" s="40" t="s">
        <v>2149</v>
      </c>
      <c r="D1010" s="40" t="s">
        <v>210</v>
      </c>
      <c r="E1010" s="39">
        <v>116704</v>
      </c>
      <c r="F1010" s="41">
        <v>46</v>
      </c>
      <c r="G1010" s="39">
        <v>2</v>
      </c>
      <c r="H1010" s="40" t="s">
        <v>211</v>
      </c>
      <c r="I1010" s="39">
        <v>3349560135</v>
      </c>
    </row>
    <row r="1011" spans="1:9" ht="45" hidden="1">
      <c r="A1011" s="39">
        <v>17986</v>
      </c>
      <c r="B1011" s="40" t="s">
        <v>2150</v>
      </c>
      <c r="C1011" s="40" t="s">
        <v>2151</v>
      </c>
      <c r="D1011" s="40" t="s">
        <v>210</v>
      </c>
      <c r="E1011" s="39">
        <v>116704</v>
      </c>
      <c r="F1011" s="41">
        <v>46</v>
      </c>
      <c r="G1011" s="39">
        <v>1</v>
      </c>
      <c r="H1011" s="40" t="s">
        <v>211</v>
      </c>
      <c r="I1011" s="39">
        <v>3349560117</v>
      </c>
    </row>
    <row r="1012" spans="1:9" ht="30" hidden="1">
      <c r="A1012" s="39">
        <v>18003</v>
      </c>
      <c r="B1012" s="40" t="s">
        <v>2152</v>
      </c>
      <c r="C1012" s="40" t="s">
        <v>2153</v>
      </c>
      <c r="D1012" s="40" t="s">
        <v>234</v>
      </c>
      <c r="E1012" s="39">
        <v>101222</v>
      </c>
      <c r="F1012" s="41">
        <v>69</v>
      </c>
      <c r="G1012" s="39">
        <v>1</v>
      </c>
      <c r="H1012" s="40" t="s">
        <v>202</v>
      </c>
      <c r="I1012" s="39">
        <v>3342617465</v>
      </c>
    </row>
    <row r="1013" spans="1:9" ht="15">
      <c r="A1013" s="39">
        <v>18039</v>
      </c>
      <c r="B1013" s="40" t="s">
        <v>2154</v>
      </c>
      <c r="C1013" s="40" t="s">
        <v>2155</v>
      </c>
      <c r="D1013" s="40" t="s">
        <v>201</v>
      </c>
      <c r="E1013" s="39">
        <v>100219</v>
      </c>
      <c r="F1013" s="41">
        <v>115</v>
      </c>
      <c r="G1013" s="39">
        <v>2</v>
      </c>
      <c r="H1013" s="40" t="s">
        <v>202</v>
      </c>
      <c r="I1013" s="39">
        <v>3337416676</v>
      </c>
    </row>
    <row r="1014" spans="1:9" ht="30" hidden="1">
      <c r="A1014" s="39">
        <v>18046</v>
      </c>
      <c r="B1014" s="40" t="s">
        <v>2156</v>
      </c>
      <c r="C1014" s="40" t="s">
        <v>2157</v>
      </c>
      <c r="D1014" s="40" t="s">
        <v>674</v>
      </c>
      <c r="E1014" s="39">
        <v>100977</v>
      </c>
      <c r="F1014" s="41">
        <v>115</v>
      </c>
      <c r="G1014" s="39">
        <v>2</v>
      </c>
      <c r="H1014" s="40" t="s">
        <v>218</v>
      </c>
      <c r="I1014" s="39">
        <v>3353097793</v>
      </c>
    </row>
    <row r="1015" spans="1:9" ht="60" hidden="1">
      <c r="A1015" s="39">
        <v>18047</v>
      </c>
      <c r="B1015" s="40" t="s">
        <v>2158</v>
      </c>
      <c r="C1015" s="40" t="s">
        <v>2159</v>
      </c>
      <c r="D1015" s="40" t="s">
        <v>223</v>
      </c>
      <c r="E1015" s="39">
        <v>100834</v>
      </c>
      <c r="F1015" s="41">
        <v>500</v>
      </c>
      <c r="G1015" s="39">
        <v>1</v>
      </c>
      <c r="H1015" s="40" t="s">
        <v>218</v>
      </c>
      <c r="I1015" s="39">
        <v>3337416682</v>
      </c>
    </row>
    <row r="1016" spans="1:9" ht="45" hidden="1">
      <c r="A1016" s="39">
        <v>18068</v>
      </c>
      <c r="B1016" s="40" t="s">
        <v>2160</v>
      </c>
      <c r="C1016" s="40" t="s">
        <v>2161</v>
      </c>
      <c r="D1016" s="40" t="s">
        <v>207</v>
      </c>
      <c r="E1016" s="39">
        <v>100912</v>
      </c>
      <c r="F1016" s="41">
        <v>69</v>
      </c>
      <c r="G1016" s="39">
        <v>2</v>
      </c>
      <c r="H1016" s="40" t="s">
        <v>226</v>
      </c>
      <c r="I1016" s="39">
        <v>3337416698</v>
      </c>
    </row>
    <row r="1017" spans="1:9" ht="45" hidden="1">
      <c r="A1017" s="39">
        <v>18082</v>
      </c>
      <c r="B1017" s="40" t="s">
        <v>2162</v>
      </c>
      <c r="C1017" s="40" t="s">
        <v>2163</v>
      </c>
      <c r="D1017" s="40" t="s">
        <v>210</v>
      </c>
      <c r="E1017" s="39">
        <v>116704</v>
      </c>
      <c r="F1017" s="41">
        <v>46</v>
      </c>
      <c r="G1017" s="39">
        <v>1</v>
      </c>
      <c r="H1017" s="40" t="s">
        <v>211</v>
      </c>
      <c r="I1017" s="39">
        <v>3349559873</v>
      </c>
    </row>
    <row r="1018" spans="1:9" ht="60" hidden="1">
      <c r="A1018" s="39">
        <v>18087</v>
      </c>
      <c r="B1018" s="40" t="s">
        <v>2164</v>
      </c>
      <c r="C1018" s="40" t="s">
        <v>2165</v>
      </c>
      <c r="D1018" s="40" t="s">
        <v>223</v>
      </c>
      <c r="E1018" s="39">
        <v>100834</v>
      </c>
      <c r="F1018" s="41">
        <v>115</v>
      </c>
      <c r="G1018" s="39">
        <v>4</v>
      </c>
      <c r="H1018" s="40" t="s">
        <v>218</v>
      </c>
      <c r="I1018" s="39">
        <v>3337416709</v>
      </c>
    </row>
    <row r="1019" spans="1:9" ht="15" hidden="1">
      <c r="A1019" s="39">
        <v>18114</v>
      </c>
      <c r="B1019" s="40" t="s">
        <v>2166</v>
      </c>
      <c r="C1019" s="40" t="s">
        <v>2167</v>
      </c>
      <c r="D1019" s="40" t="s">
        <v>210</v>
      </c>
      <c r="E1019" s="39">
        <v>116704</v>
      </c>
      <c r="F1019" s="41">
        <v>46</v>
      </c>
      <c r="G1019" s="39">
        <v>2</v>
      </c>
      <c r="H1019" s="40" t="s">
        <v>202</v>
      </c>
      <c r="I1019" s="39">
        <v>3342618081</v>
      </c>
    </row>
    <row r="1020" spans="1:9" ht="15">
      <c r="A1020" s="39">
        <v>18116</v>
      </c>
      <c r="B1020" s="40" t="s">
        <v>2168</v>
      </c>
      <c r="C1020" s="40" t="s">
        <v>2169</v>
      </c>
      <c r="D1020" s="40" t="s">
        <v>201</v>
      </c>
      <c r="E1020" s="39">
        <v>100219</v>
      </c>
      <c r="F1020" s="41">
        <v>115</v>
      </c>
      <c r="G1020" s="39">
        <v>1</v>
      </c>
      <c r="H1020" s="40" t="s">
        <v>202</v>
      </c>
      <c r="I1020" s="39">
        <v>3337416726</v>
      </c>
    </row>
    <row r="1021" spans="1:9" ht="60" hidden="1">
      <c r="A1021" s="39">
        <v>18140</v>
      </c>
      <c r="B1021" s="40" t="s">
        <v>2170</v>
      </c>
      <c r="C1021" s="40" t="s">
        <v>2171</v>
      </c>
      <c r="D1021" s="40" t="s">
        <v>223</v>
      </c>
      <c r="E1021" s="39">
        <v>100834</v>
      </c>
      <c r="F1021" s="41">
        <v>230</v>
      </c>
      <c r="G1021" s="39">
        <v>5</v>
      </c>
      <c r="H1021" s="40" t="s">
        <v>218</v>
      </c>
      <c r="I1021" s="39">
        <v>3337416735</v>
      </c>
    </row>
    <row r="1022" spans="1:9" ht="15">
      <c r="A1022" s="39">
        <v>18176</v>
      </c>
      <c r="B1022" s="40" t="s">
        <v>2172</v>
      </c>
      <c r="C1022" s="40" t="s">
        <v>2173</v>
      </c>
      <c r="D1022" s="40" t="s">
        <v>201</v>
      </c>
      <c r="E1022" s="39">
        <v>100219</v>
      </c>
      <c r="F1022" s="41">
        <v>115</v>
      </c>
      <c r="G1022" s="39">
        <v>1</v>
      </c>
      <c r="H1022" s="40" t="s">
        <v>202</v>
      </c>
      <c r="I1022" s="39">
        <v>3337426867</v>
      </c>
    </row>
    <row r="1023" spans="1:9" ht="15" hidden="1">
      <c r="A1023" s="39">
        <v>18189</v>
      </c>
      <c r="B1023" s="40" t="s">
        <v>2174</v>
      </c>
      <c r="C1023" s="40" t="s">
        <v>2175</v>
      </c>
      <c r="D1023" s="40" t="s">
        <v>210</v>
      </c>
      <c r="E1023" s="39">
        <v>116704</v>
      </c>
      <c r="F1023" s="41">
        <v>69</v>
      </c>
      <c r="G1023" s="39">
        <v>2</v>
      </c>
      <c r="H1023" s="40" t="s">
        <v>202</v>
      </c>
      <c r="I1023" s="39">
        <v>3342618064</v>
      </c>
    </row>
    <row r="1024" spans="1:9" ht="45" hidden="1">
      <c r="A1024" s="39">
        <v>18197</v>
      </c>
      <c r="B1024" s="40" t="s">
        <v>2176</v>
      </c>
      <c r="C1024" s="40" t="s">
        <v>2177</v>
      </c>
      <c r="D1024" s="40" t="s">
        <v>326</v>
      </c>
      <c r="E1024" s="39">
        <v>100716</v>
      </c>
      <c r="F1024" s="41">
        <v>57</v>
      </c>
      <c r="G1024" s="39">
        <v>1</v>
      </c>
      <c r="H1024" s="40" t="s">
        <v>218</v>
      </c>
      <c r="I1024" s="39">
        <v>3337416773</v>
      </c>
    </row>
    <row r="1025" spans="1:9" ht="30" hidden="1">
      <c r="A1025" s="39">
        <v>18211</v>
      </c>
      <c r="B1025" s="40" t="s">
        <v>2178</v>
      </c>
      <c r="C1025" s="40" t="s">
        <v>2179</v>
      </c>
      <c r="D1025" s="40" t="s">
        <v>234</v>
      </c>
      <c r="E1025" s="39">
        <v>101222</v>
      </c>
      <c r="F1025" s="41">
        <v>69</v>
      </c>
      <c r="G1025" s="39">
        <v>2</v>
      </c>
      <c r="H1025" s="40" t="s">
        <v>202</v>
      </c>
      <c r="I1025" s="39">
        <v>3342618384</v>
      </c>
    </row>
    <row r="1026" spans="1:9" ht="30" hidden="1">
      <c r="A1026" s="39">
        <v>18232</v>
      </c>
      <c r="B1026" s="40" t="s">
        <v>2180</v>
      </c>
      <c r="C1026" s="40" t="s">
        <v>2181</v>
      </c>
      <c r="D1026" s="40" t="s">
        <v>210</v>
      </c>
      <c r="E1026" s="39">
        <v>116704</v>
      </c>
      <c r="F1026" s="41">
        <v>69</v>
      </c>
      <c r="G1026" s="39">
        <v>1</v>
      </c>
      <c r="H1026" s="40" t="s">
        <v>218</v>
      </c>
      <c r="I1026" s="39">
        <v>3337416795</v>
      </c>
    </row>
    <row r="1027" spans="1:9" ht="45" hidden="1">
      <c r="A1027" s="39">
        <v>18240</v>
      </c>
      <c r="B1027" s="40" t="s">
        <v>2182</v>
      </c>
      <c r="C1027" s="40" t="s">
        <v>2183</v>
      </c>
      <c r="D1027" s="40" t="s">
        <v>210</v>
      </c>
      <c r="E1027" s="39">
        <v>116704</v>
      </c>
      <c r="F1027" s="41">
        <v>46</v>
      </c>
      <c r="G1027" s="39">
        <v>5</v>
      </c>
      <c r="H1027" s="40" t="s">
        <v>211</v>
      </c>
      <c r="I1027" s="39">
        <v>3349560230</v>
      </c>
    </row>
    <row r="1028" spans="1:9" ht="45" hidden="1">
      <c r="A1028" s="39">
        <v>18241</v>
      </c>
      <c r="B1028" s="40" t="s">
        <v>2184</v>
      </c>
      <c r="C1028" s="40" t="s">
        <v>2183</v>
      </c>
      <c r="D1028" s="40" t="s">
        <v>429</v>
      </c>
      <c r="E1028" s="39">
        <v>101374</v>
      </c>
      <c r="F1028" s="41">
        <v>115</v>
      </c>
      <c r="G1028" s="39">
        <v>2</v>
      </c>
      <c r="H1028" s="40" t="s">
        <v>226</v>
      </c>
      <c r="I1028" s="39">
        <v>3337428259</v>
      </c>
    </row>
    <row r="1029" spans="1:9" ht="45" hidden="1">
      <c r="A1029" s="39">
        <v>18284</v>
      </c>
      <c r="B1029" s="40" t="s">
        <v>2185</v>
      </c>
      <c r="C1029" s="40" t="s">
        <v>2186</v>
      </c>
      <c r="D1029" s="40" t="s">
        <v>234</v>
      </c>
      <c r="E1029" s="39">
        <v>101222</v>
      </c>
      <c r="F1029" s="41">
        <v>138</v>
      </c>
      <c r="G1029" s="39">
        <v>1</v>
      </c>
      <c r="H1029" s="40" t="s">
        <v>247</v>
      </c>
      <c r="I1029" s="39">
        <v>3342618287</v>
      </c>
    </row>
    <row r="1030" spans="1:9" ht="45" hidden="1">
      <c r="A1030" s="39">
        <v>18294</v>
      </c>
      <c r="B1030" s="40" t="s">
        <v>2187</v>
      </c>
      <c r="C1030" s="40" t="s">
        <v>2188</v>
      </c>
      <c r="D1030" s="40" t="s">
        <v>210</v>
      </c>
      <c r="E1030" s="39">
        <v>116704</v>
      </c>
      <c r="F1030" s="41">
        <v>46</v>
      </c>
      <c r="G1030" s="39">
        <v>2</v>
      </c>
      <c r="H1030" s="40" t="s">
        <v>211</v>
      </c>
      <c r="I1030" s="39">
        <v>3349560150</v>
      </c>
    </row>
    <row r="1031" spans="1:9" ht="45" hidden="1">
      <c r="A1031" s="39">
        <v>18316</v>
      </c>
      <c r="B1031" s="40" t="s">
        <v>2189</v>
      </c>
      <c r="C1031" s="40" t="s">
        <v>2190</v>
      </c>
      <c r="D1031" s="40" t="s">
        <v>326</v>
      </c>
      <c r="E1031" s="39">
        <v>100716</v>
      </c>
      <c r="F1031" s="41">
        <v>115</v>
      </c>
      <c r="G1031" s="39">
        <v>2</v>
      </c>
      <c r="H1031" s="40" t="s">
        <v>218</v>
      </c>
      <c r="I1031" s="39">
        <v>3337416847</v>
      </c>
    </row>
    <row r="1032" spans="1:9" ht="30" hidden="1">
      <c r="A1032" s="39">
        <v>18326</v>
      </c>
      <c r="B1032" s="40" t="s">
        <v>2191</v>
      </c>
      <c r="C1032" s="40" t="s">
        <v>2192</v>
      </c>
      <c r="D1032" s="40" t="s">
        <v>210</v>
      </c>
      <c r="E1032" s="39">
        <v>116704</v>
      </c>
      <c r="F1032" s="41">
        <v>69</v>
      </c>
      <c r="G1032" s="39">
        <v>2</v>
      </c>
      <c r="H1032" s="40" t="s">
        <v>218</v>
      </c>
      <c r="I1032" s="39">
        <v>3349559707</v>
      </c>
    </row>
    <row r="1033" spans="1:9" ht="45" hidden="1">
      <c r="A1033" s="39">
        <v>18350</v>
      </c>
      <c r="B1033" s="40" t="s">
        <v>2193</v>
      </c>
      <c r="C1033" s="40" t="s">
        <v>2194</v>
      </c>
      <c r="D1033" s="40" t="s">
        <v>326</v>
      </c>
      <c r="E1033" s="39">
        <v>100716</v>
      </c>
      <c r="F1033" s="41">
        <v>57</v>
      </c>
      <c r="G1033" s="39">
        <v>1</v>
      </c>
      <c r="H1033" s="40" t="s">
        <v>202</v>
      </c>
      <c r="I1033" s="39">
        <v>3342617800</v>
      </c>
    </row>
    <row r="1034" spans="1:9" ht="60" hidden="1">
      <c r="A1034" s="39">
        <v>18364</v>
      </c>
      <c r="B1034" s="40" t="s">
        <v>2195</v>
      </c>
      <c r="C1034" s="40" t="s">
        <v>2196</v>
      </c>
      <c r="D1034" s="40" t="s">
        <v>223</v>
      </c>
      <c r="E1034" s="39">
        <v>100834</v>
      </c>
      <c r="F1034" s="41">
        <v>500</v>
      </c>
      <c r="G1034" s="39">
        <v>6</v>
      </c>
      <c r="H1034" s="40" t="s">
        <v>226</v>
      </c>
      <c r="I1034" s="39">
        <v>3337416875</v>
      </c>
    </row>
    <row r="1035" spans="1:9" ht="60" hidden="1">
      <c r="A1035" s="39">
        <v>18365</v>
      </c>
      <c r="B1035" s="40" t="s">
        <v>2197</v>
      </c>
      <c r="C1035" s="40" t="s">
        <v>2198</v>
      </c>
      <c r="D1035" s="40" t="s">
        <v>223</v>
      </c>
      <c r="E1035" s="39">
        <v>100834</v>
      </c>
      <c r="F1035" s="41">
        <v>10</v>
      </c>
      <c r="G1035" s="39">
        <v>1</v>
      </c>
      <c r="H1035" s="40" t="s">
        <v>218</v>
      </c>
      <c r="I1035" s="39">
        <v>3337416876</v>
      </c>
    </row>
    <row r="1036" spans="1:9" ht="45" hidden="1">
      <c r="A1036" s="39">
        <v>18371</v>
      </c>
      <c r="B1036" s="40" t="s">
        <v>2199</v>
      </c>
      <c r="C1036" s="40" t="s">
        <v>2200</v>
      </c>
      <c r="D1036" s="40" t="s">
        <v>210</v>
      </c>
      <c r="E1036" s="39">
        <v>116704</v>
      </c>
      <c r="F1036" s="41">
        <v>46</v>
      </c>
      <c r="G1036" s="39">
        <v>1</v>
      </c>
      <c r="H1036" s="40" t="s">
        <v>211</v>
      </c>
      <c r="I1036" s="39">
        <v>3337416883</v>
      </c>
    </row>
    <row r="1037" spans="1:9" ht="30" hidden="1">
      <c r="A1037" s="39">
        <v>18372</v>
      </c>
      <c r="B1037" s="40" t="s">
        <v>2201</v>
      </c>
      <c r="C1037" s="40" t="s">
        <v>2200</v>
      </c>
      <c r="D1037" s="40" t="s">
        <v>210</v>
      </c>
      <c r="E1037" s="39">
        <v>116704</v>
      </c>
      <c r="F1037" s="41">
        <v>230</v>
      </c>
      <c r="G1037" s="39">
        <v>2</v>
      </c>
      <c r="H1037" s="40" t="s">
        <v>218</v>
      </c>
      <c r="I1037" s="39">
        <v>3337416882</v>
      </c>
    </row>
    <row r="1038" spans="1:9" ht="30" hidden="1">
      <c r="A1038" s="39">
        <v>18388</v>
      </c>
      <c r="B1038" s="40" t="s">
        <v>2202</v>
      </c>
      <c r="C1038" s="40" t="s">
        <v>2203</v>
      </c>
      <c r="D1038" s="40" t="s">
        <v>210</v>
      </c>
      <c r="E1038" s="39">
        <v>116704</v>
      </c>
      <c r="F1038" s="41">
        <v>69</v>
      </c>
      <c r="G1038" s="39">
        <v>2</v>
      </c>
      <c r="H1038" s="40" t="s">
        <v>218</v>
      </c>
      <c r="I1038" s="39">
        <v>3337416890</v>
      </c>
    </row>
    <row r="1039" spans="1:9" ht="45" hidden="1">
      <c r="A1039" s="39">
        <v>18453</v>
      </c>
      <c r="B1039" s="40" t="s">
        <v>2204</v>
      </c>
      <c r="C1039" s="40" t="s">
        <v>2205</v>
      </c>
      <c r="D1039" s="40" t="s">
        <v>210</v>
      </c>
      <c r="E1039" s="39">
        <v>116704</v>
      </c>
      <c r="F1039" s="41">
        <v>46</v>
      </c>
      <c r="G1039" s="39">
        <v>1</v>
      </c>
      <c r="H1039" s="40" t="s">
        <v>211</v>
      </c>
      <c r="I1039" s="39">
        <v>3349560028</v>
      </c>
    </row>
    <row r="1040" spans="1:9" ht="15" hidden="1">
      <c r="A1040" s="39">
        <v>18476</v>
      </c>
      <c r="B1040" s="40" t="s">
        <v>2206</v>
      </c>
      <c r="C1040" s="40" t="s">
        <v>2207</v>
      </c>
      <c r="D1040" s="40" t="s">
        <v>210</v>
      </c>
      <c r="E1040" s="39">
        <v>116704</v>
      </c>
      <c r="F1040" s="41">
        <v>115</v>
      </c>
      <c r="G1040" s="39">
        <v>3</v>
      </c>
      <c r="H1040" s="40" t="s">
        <v>202</v>
      </c>
      <c r="I1040" s="39">
        <v>3337428269</v>
      </c>
    </row>
    <row r="1041" spans="1:9" ht="45" hidden="1">
      <c r="A1041" s="39">
        <v>18506</v>
      </c>
      <c r="B1041" s="40" t="s">
        <v>2208</v>
      </c>
      <c r="C1041" s="40" t="s">
        <v>2209</v>
      </c>
      <c r="D1041" s="40" t="s">
        <v>210</v>
      </c>
      <c r="E1041" s="39">
        <v>116704</v>
      </c>
      <c r="F1041" s="41">
        <v>69</v>
      </c>
      <c r="G1041" s="39">
        <v>3</v>
      </c>
      <c r="H1041" s="40" t="s">
        <v>247</v>
      </c>
      <c r="I1041" s="39">
        <v>3337416956</v>
      </c>
    </row>
    <row r="1042" spans="1:9" ht="45" hidden="1">
      <c r="A1042" s="39">
        <v>18522</v>
      </c>
      <c r="B1042" s="40" t="s">
        <v>2210</v>
      </c>
      <c r="C1042" s="40" t="s">
        <v>2211</v>
      </c>
      <c r="D1042" s="40" t="s">
        <v>210</v>
      </c>
      <c r="E1042" s="39">
        <v>116704</v>
      </c>
      <c r="F1042" s="41">
        <v>46</v>
      </c>
      <c r="G1042" s="39">
        <v>5</v>
      </c>
      <c r="H1042" s="40" t="s">
        <v>211</v>
      </c>
      <c r="I1042" s="39">
        <v>3337416963</v>
      </c>
    </row>
    <row r="1043" spans="1:9" ht="45" hidden="1">
      <c r="A1043" s="39">
        <v>18523</v>
      </c>
      <c r="B1043" s="40" t="s">
        <v>2212</v>
      </c>
      <c r="C1043" s="40" t="s">
        <v>2213</v>
      </c>
      <c r="D1043" s="40" t="s">
        <v>210</v>
      </c>
      <c r="E1043" s="39">
        <v>116704</v>
      </c>
      <c r="F1043" s="41">
        <v>46</v>
      </c>
      <c r="G1043" s="39">
        <v>1</v>
      </c>
      <c r="H1043" s="40" t="s">
        <v>211</v>
      </c>
      <c r="I1043" s="39">
        <v>3349559984</v>
      </c>
    </row>
    <row r="1044" spans="1:9" ht="60" hidden="1">
      <c r="A1044" s="39">
        <v>18538</v>
      </c>
      <c r="B1044" s="40" t="s">
        <v>2214</v>
      </c>
      <c r="C1044" s="40" t="s">
        <v>2215</v>
      </c>
      <c r="D1044" s="40" t="s">
        <v>223</v>
      </c>
      <c r="E1044" s="39">
        <v>100834</v>
      </c>
      <c r="F1044" s="41">
        <v>69</v>
      </c>
      <c r="G1044" s="39">
        <v>1</v>
      </c>
      <c r="H1044" s="40" t="s">
        <v>211</v>
      </c>
      <c r="I1044" s="39">
        <v>3349559734</v>
      </c>
    </row>
    <row r="1045" spans="1:9" ht="30">
      <c r="A1045" s="39">
        <v>18543</v>
      </c>
      <c r="B1045" s="40" t="s">
        <v>2216</v>
      </c>
      <c r="C1045" s="40" t="s">
        <v>2217</v>
      </c>
      <c r="D1045" s="40" t="s">
        <v>201</v>
      </c>
      <c r="E1045" s="39">
        <v>100219</v>
      </c>
      <c r="F1045" s="41">
        <v>230</v>
      </c>
      <c r="G1045" s="39">
        <v>7</v>
      </c>
      <c r="H1045" s="40" t="s">
        <v>218</v>
      </c>
      <c r="I1045" s="39">
        <v>3337416974</v>
      </c>
    </row>
    <row r="1046" spans="1:9" ht="15" hidden="1">
      <c r="A1046" s="39">
        <v>18590</v>
      </c>
      <c r="B1046" s="40" t="s">
        <v>2218</v>
      </c>
      <c r="C1046" s="40" t="s">
        <v>2219</v>
      </c>
      <c r="D1046" s="40" t="s">
        <v>210</v>
      </c>
      <c r="E1046" s="39">
        <v>116704</v>
      </c>
      <c r="F1046" s="41">
        <v>230</v>
      </c>
      <c r="G1046" s="39">
        <v>11</v>
      </c>
      <c r="H1046" s="40" t="s">
        <v>202</v>
      </c>
      <c r="I1046" s="39">
        <v>3337417000</v>
      </c>
    </row>
    <row r="1047" spans="1:9" ht="60" hidden="1">
      <c r="A1047" s="39">
        <v>18611</v>
      </c>
      <c r="B1047" s="40" t="s">
        <v>2220</v>
      </c>
      <c r="C1047" s="40" t="s">
        <v>2221</v>
      </c>
      <c r="D1047" s="40" t="s">
        <v>223</v>
      </c>
      <c r="E1047" s="39">
        <v>100834</v>
      </c>
      <c r="F1047" s="41">
        <v>115</v>
      </c>
      <c r="G1047" s="39">
        <v>4</v>
      </c>
      <c r="H1047" s="40" t="s">
        <v>202</v>
      </c>
      <c r="I1047" s="39">
        <v>3337417006</v>
      </c>
    </row>
    <row r="1048" spans="1:9" ht="15">
      <c r="A1048" s="39">
        <v>18622</v>
      </c>
      <c r="B1048" s="40" t="s">
        <v>2222</v>
      </c>
      <c r="C1048" s="40" t="s">
        <v>2223</v>
      </c>
      <c r="D1048" s="40" t="s">
        <v>201</v>
      </c>
      <c r="E1048" s="39">
        <v>100219</v>
      </c>
      <c r="F1048" s="41">
        <v>115</v>
      </c>
      <c r="G1048" s="39">
        <v>5</v>
      </c>
      <c r="H1048" s="40" t="s">
        <v>226</v>
      </c>
      <c r="I1048" s="39">
        <v>3337417015</v>
      </c>
    </row>
    <row r="1049" spans="1:9" ht="60" hidden="1">
      <c r="A1049" s="39">
        <v>18656</v>
      </c>
      <c r="B1049" s="40" t="s">
        <v>2224</v>
      </c>
      <c r="C1049" s="40" t="s">
        <v>2225</v>
      </c>
      <c r="D1049" s="40" t="s">
        <v>223</v>
      </c>
      <c r="E1049" s="39">
        <v>100834</v>
      </c>
      <c r="F1049" s="41">
        <v>230</v>
      </c>
      <c r="G1049" s="39">
        <v>8</v>
      </c>
      <c r="H1049" s="40" t="s">
        <v>218</v>
      </c>
      <c r="I1049" s="39">
        <v>3337417029</v>
      </c>
    </row>
    <row r="1050" spans="1:9" ht="15" hidden="1">
      <c r="A1050" s="39">
        <v>18670</v>
      </c>
      <c r="B1050" s="40" t="s">
        <v>2226</v>
      </c>
      <c r="C1050" s="40" t="s">
        <v>2227</v>
      </c>
      <c r="D1050" s="40" t="s">
        <v>210</v>
      </c>
      <c r="E1050" s="39">
        <v>116704</v>
      </c>
      <c r="F1050" s="41">
        <v>69</v>
      </c>
      <c r="G1050" s="39">
        <v>3</v>
      </c>
      <c r="H1050" s="40" t="s">
        <v>202</v>
      </c>
      <c r="I1050" s="39">
        <v>3337417041</v>
      </c>
    </row>
    <row r="1051" spans="1:9" ht="60" hidden="1">
      <c r="A1051" s="39">
        <v>18677</v>
      </c>
      <c r="B1051" s="40" t="s">
        <v>2228</v>
      </c>
      <c r="C1051" s="40" t="s">
        <v>2229</v>
      </c>
      <c r="D1051" s="40" t="s">
        <v>223</v>
      </c>
      <c r="E1051" s="39">
        <v>100834</v>
      </c>
      <c r="F1051" s="41">
        <v>115</v>
      </c>
      <c r="G1051" s="39">
        <v>2</v>
      </c>
      <c r="H1051" s="40" t="s">
        <v>202</v>
      </c>
      <c r="I1051" s="39">
        <v>3337417045</v>
      </c>
    </row>
    <row r="1052" spans="1:9" ht="60" hidden="1">
      <c r="A1052" s="39">
        <v>18682</v>
      </c>
      <c r="B1052" s="40" t="s">
        <v>2230</v>
      </c>
      <c r="C1052" s="40" t="s">
        <v>2231</v>
      </c>
      <c r="D1052" s="40" t="s">
        <v>223</v>
      </c>
      <c r="E1052" s="39">
        <v>100834</v>
      </c>
      <c r="F1052" s="41">
        <v>115</v>
      </c>
      <c r="G1052" s="39">
        <v>1</v>
      </c>
      <c r="H1052" s="40" t="s">
        <v>202</v>
      </c>
      <c r="I1052" s="39">
        <v>3337417047</v>
      </c>
    </row>
    <row r="1053" spans="1:9" ht="30" hidden="1">
      <c r="A1053" s="39">
        <v>18690</v>
      </c>
      <c r="B1053" s="40" t="s">
        <v>2232</v>
      </c>
      <c r="C1053" s="40" t="s">
        <v>2233</v>
      </c>
      <c r="D1053" s="40" t="s">
        <v>2234</v>
      </c>
      <c r="E1053" s="39">
        <v>103569</v>
      </c>
      <c r="F1053" s="41">
        <v>69</v>
      </c>
      <c r="G1053" s="39">
        <v>4</v>
      </c>
      <c r="H1053" s="40" t="s">
        <v>202</v>
      </c>
      <c r="I1053" s="39">
        <v>3337417055</v>
      </c>
    </row>
    <row r="1054" spans="1:9" ht="45" hidden="1">
      <c r="A1054" s="39">
        <v>18744</v>
      </c>
      <c r="B1054" s="40" t="s">
        <v>2235</v>
      </c>
      <c r="C1054" s="40" t="s">
        <v>2236</v>
      </c>
      <c r="D1054" s="40" t="s">
        <v>210</v>
      </c>
      <c r="E1054" s="39">
        <v>116704</v>
      </c>
      <c r="F1054" s="41">
        <v>46</v>
      </c>
      <c r="G1054" s="39">
        <v>1</v>
      </c>
      <c r="H1054" s="40" t="s">
        <v>211</v>
      </c>
      <c r="I1054" s="39">
        <v>3349559950</v>
      </c>
    </row>
    <row r="1055" spans="1:9" ht="30" hidden="1">
      <c r="A1055" s="39">
        <v>18749</v>
      </c>
      <c r="B1055" s="40" t="s">
        <v>2237</v>
      </c>
      <c r="C1055" s="40" t="s">
        <v>2238</v>
      </c>
      <c r="D1055" s="40" t="s">
        <v>210</v>
      </c>
      <c r="E1055" s="39">
        <v>116704</v>
      </c>
      <c r="F1055" s="41">
        <v>115</v>
      </c>
      <c r="G1055" s="39">
        <v>1</v>
      </c>
      <c r="H1055" s="40" t="s">
        <v>218</v>
      </c>
      <c r="I1055" s="39">
        <v>3337417091</v>
      </c>
    </row>
    <row r="1056" spans="1:9" ht="45" hidden="1">
      <c r="A1056" s="39">
        <v>18759</v>
      </c>
      <c r="B1056" s="40" t="s">
        <v>2239</v>
      </c>
      <c r="C1056" s="40" t="s">
        <v>2240</v>
      </c>
      <c r="D1056" s="40" t="s">
        <v>210</v>
      </c>
      <c r="E1056" s="39">
        <v>116704</v>
      </c>
      <c r="F1056" s="41">
        <v>230</v>
      </c>
      <c r="G1056" s="39">
        <v>4</v>
      </c>
      <c r="H1056" s="40" t="s">
        <v>247</v>
      </c>
      <c r="I1056" s="39">
        <v>3337417098</v>
      </c>
    </row>
    <row r="1057" spans="1:9" ht="45" hidden="1">
      <c r="A1057" s="39">
        <v>18829</v>
      </c>
      <c r="B1057" s="40" t="s">
        <v>2241</v>
      </c>
      <c r="C1057" s="40" t="s">
        <v>2242</v>
      </c>
      <c r="D1057" s="40" t="s">
        <v>274</v>
      </c>
      <c r="E1057" s="39">
        <v>102912</v>
      </c>
      <c r="F1057" s="41">
        <v>115</v>
      </c>
      <c r="G1057" s="39">
        <v>3</v>
      </c>
      <c r="H1057" s="40" t="s">
        <v>226</v>
      </c>
      <c r="I1057" s="39">
        <v>3353097660</v>
      </c>
    </row>
    <row r="1058" spans="1:9" ht="45" hidden="1">
      <c r="A1058" s="39">
        <v>18839</v>
      </c>
      <c r="B1058" s="40" t="s">
        <v>2243</v>
      </c>
      <c r="C1058" s="40" t="s">
        <v>2244</v>
      </c>
      <c r="D1058" s="40" t="s">
        <v>210</v>
      </c>
      <c r="E1058" s="39">
        <v>116704</v>
      </c>
      <c r="F1058" s="41">
        <v>46</v>
      </c>
      <c r="G1058" s="39">
        <v>2</v>
      </c>
      <c r="H1058" s="40" t="s">
        <v>211</v>
      </c>
      <c r="I1058" s="39">
        <v>3349559792</v>
      </c>
    </row>
    <row r="1059" spans="1:9" ht="60" hidden="1">
      <c r="A1059" s="39">
        <v>18850</v>
      </c>
      <c r="B1059" s="40" t="s">
        <v>2245</v>
      </c>
      <c r="C1059" s="40" t="s">
        <v>2246</v>
      </c>
      <c r="D1059" s="40" t="s">
        <v>223</v>
      </c>
      <c r="E1059" s="39">
        <v>100834</v>
      </c>
      <c r="F1059" s="41">
        <v>500</v>
      </c>
      <c r="G1059" s="39">
        <v>4</v>
      </c>
      <c r="H1059" s="40" t="s">
        <v>226</v>
      </c>
      <c r="I1059" s="39">
        <v>3337417159</v>
      </c>
    </row>
    <row r="1060" spans="1:9" ht="45" hidden="1">
      <c r="A1060" s="39">
        <v>18857</v>
      </c>
      <c r="B1060" s="40" t="s">
        <v>2247</v>
      </c>
      <c r="C1060" s="40" t="s">
        <v>2248</v>
      </c>
      <c r="D1060" s="40" t="s">
        <v>234</v>
      </c>
      <c r="E1060" s="39">
        <v>101222</v>
      </c>
      <c r="F1060" s="41">
        <v>138</v>
      </c>
      <c r="G1060" s="39">
        <v>3</v>
      </c>
      <c r="H1060" s="40" t="s">
        <v>247</v>
      </c>
      <c r="I1060" s="39">
        <v>3337417163</v>
      </c>
    </row>
    <row r="1061" spans="1:9" ht="60" hidden="1">
      <c r="A1061" s="39">
        <v>18860</v>
      </c>
      <c r="B1061" s="40" t="s">
        <v>2249</v>
      </c>
      <c r="C1061" s="40" t="s">
        <v>2250</v>
      </c>
      <c r="D1061" s="40" t="s">
        <v>223</v>
      </c>
      <c r="E1061" s="39">
        <v>100834</v>
      </c>
      <c r="F1061" s="41">
        <v>500</v>
      </c>
      <c r="G1061" s="39">
        <v>5</v>
      </c>
      <c r="H1061" s="40" t="s">
        <v>218</v>
      </c>
      <c r="I1061" s="39">
        <v>3337417166</v>
      </c>
    </row>
    <row r="1062" spans="1:9" ht="45" hidden="1">
      <c r="A1062" s="39">
        <v>18862</v>
      </c>
      <c r="B1062" s="40" t="s">
        <v>2251</v>
      </c>
      <c r="C1062" s="40" t="s">
        <v>2252</v>
      </c>
      <c r="D1062" s="40" t="s">
        <v>210</v>
      </c>
      <c r="E1062" s="39">
        <v>116704</v>
      </c>
      <c r="F1062" s="41">
        <v>46</v>
      </c>
      <c r="G1062" s="39">
        <v>1</v>
      </c>
      <c r="H1062" s="40" t="s">
        <v>247</v>
      </c>
      <c r="I1062" s="39">
        <v>3337417168</v>
      </c>
    </row>
    <row r="1063" spans="1:9" ht="30" hidden="1">
      <c r="A1063" s="39">
        <v>18868</v>
      </c>
      <c r="B1063" s="40" t="s">
        <v>2253</v>
      </c>
      <c r="C1063" s="40" t="s">
        <v>2254</v>
      </c>
      <c r="D1063" s="40" t="s">
        <v>234</v>
      </c>
      <c r="E1063" s="39">
        <v>101222</v>
      </c>
      <c r="F1063" s="41">
        <v>138</v>
      </c>
      <c r="G1063" s="39">
        <v>5</v>
      </c>
      <c r="H1063" s="40" t="s">
        <v>226</v>
      </c>
      <c r="I1063" s="39">
        <v>3337417171</v>
      </c>
    </row>
    <row r="1064" spans="1:9" ht="15" hidden="1">
      <c r="A1064" s="39">
        <v>18911</v>
      </c>
      <c r="B1064" s="40" t="s">
        <v>2255</v>
      </c>
      <c r="C1064" s="40" t="s">
        <v>2256</v>
      </c>
      <c r="D1064" s="40" t="s">
        <v>210</v>
      </c>
      <c r="E1064" s="39">
        <v>116704</v>
      </c>
      <c r="F1064" s="41">
        <v>69</v>
      </c>
      <c r="G1064" s="39">
        <v>2</v>
      </c>
      <c r="H1064" s="40" t="s">
        <v>226</v>
      </c>
      <c r="I1064" s="39">
        <v>3337417201</v>
      </c>
    </row>
    <row r="1065" spans="1:9" ht="30" hidden="1">
      <c r="A1065" s="39">
        <v>18914</v>
      </c>
      <c r="B1065" s="40" t="s">
        <v>2257</v>
      </c>
      <c r="C1065" s="40" t="s">
        <v>2258</v>
      </c>
      <c r="D1065" s="40" t="s">
        <v>348</v>
      </c>
      <c r="E1065" s="39">
        <v>126080</v>
      </c>
      <c r="F1065" s="41">
        <v>115</v>
      </c>
      <c r="G1065" s="39">
        <v>1</v>
      </c>
      <c r="H1065" s="40" t="s">
        <v>226</v>
      </c>
      <c r="I1065" s="39">
        <v>3337417203</v>
      </c>
    </row>
    <row r="1066" spans="1:9" ht="30">
      <c r="A1066" s="39">
        <v>18918</v>
      </c>
      <c r="B1066" s="40" t="s">
        <v>2259</v>
      </c>
      <c r="C1066" s="40" t="s">
        <v>2260</v>
      </c>
      <c r="D1066" s="40" t="s">
        <v>201</v>
      </c>
      <c r="E1066" s="39">
        <v>100219</v>
      </c>
      <c r="F1066" s="41">
        <v>115</v>
      </c>
      <c r="G1066" s="39">
        <v>1</v>
      </c>
      <c r="H1066" s="40" t="s">
        <v>218</v>
      </c>
      <c r="I1066" s="39">
        <v>3337417204</v>
      </c>
    </row>
    <row r="1067" spans="1:9" ht="30" hidden="1">
      <c r="A1067" s="39">
        <v>18919</v>
      </c>
      <c r="B1067" s="40" t="s">
        <v>2261</v>
      </c>
      <c r="C1067" s="40" t="s">
        <v>2262</v>
      </c>
      <c r="D1067" s="40" t="s">
        <v>234</v>
      </c>
      <c r="E1067" s="39">
        <v>101222</v>
      </c>
      <c r="F1067" s="41">
        <v>138</v>
      </c>
      <c r="G1067" s="39">
        <v>2</v>
      </c>
      <c r="H1067" s="40" t="s">
        <v>218</v>
      </c>
      <c r="I1067" s="39">
        <v>3342618254</v>
      </c>
    </row>
    <row r="1068" spans="1:9" ht="30" hidden="1">
      <c r="A1068" s="39">
        <v>18920</v>
      </c>
      <c r="B1068" s="40" t="s">
        <v>2263</v>
      </c>
      <c r="C1068" s="40" t="s">
        <v>2264</v>
      </c>
      <c r="D1068" s="40" t="s">
        <v>234</v>
      </c>
      <c r="E1068" s="39">
        <v>101222</v>
      </c>
      <c r="F1068" s="41">
        <v>138</v>
      </c>
      <c r="G1068" s="39">
        <v>2</v>
      </c>
      <c r="H1068" s="40" t="s">
        <v>226</v>
      </c>
      <c r="I1068" s="39">
        <v>3337417205</v>
      </c>
    </row>
    <row r="1069" spans="1:9" ht="15" hidden="1">
      <c r="A1069" s="39">
        <v>18961</v>
      </c>
      <c r="B1069" s="40" t="s">
        <v>2265</v>
      </c>
      <c r="C1069" s="40" t="s">
        <v>2266</v>
      </c>
      <c r="D1069" s="40" t="s">
        <v>210</v>
      </c>
      <c r="E1069" s="39">
        <v>116704</v>
      </c>
      <c r="F1069" s="41">
        <v>46</v>
      </c>
      <c r="G1069" s="39">
        <v>2</v>
      </c>
      <c r="H1069" s="40" t="s">
        <v>202</v>
      </c>
      <c r="I1069" s="39">
        <v>3342618093</v>
      </c>
    </row>
    <row r="1070" spans="1:9" ht="60" hidden="1">
      <c r="A1070" s="39">
        <v>19005</v>
      </c>
      <c r="B1070" s="40" t="s">
        <v>2267</v>
      </c>
      <c r="C1070" s="40" t="s">
        <v>2268</v>
      </c>
      <c r="D1070" s="40" t="s">
        <v>223</v>
      </c>
      <c r="E1070" s="39">
        <v>100834</v>
      </c>
      <c r="F1070" s="41">
        <v>115</v>
      </c>
      <c r="G1070" s="39">
        <v>1</v>
      </c>
      <c r="H1070" s="40" t="s">
        <v>218</v>
      </c>
      <c r="I1070" s="39">
        <v>3337417253</v>
      </c>
    </row>
    <row r="1071" spans="1:9" ht="30" hidden="1">
      <c r="A1071" s="39">
        <v>19009</v>
      </c>
      <c r="B1071" s="40" t="s">
        <v>2269</v>
      </c>
      <c r="C1071" s="40" t="s">
        <v>2270</v>
      </c>
      <c r="D1071" s="40" t="s">
        <v>348</v>
      </c>
      <c r="E1071" s="39">
        <v>126080</v>
      </c>
      <c r="F1071" s="41">
        <v>115</v>
      </c>
      <c r="G1071" s="39">
        <v>2</v>
      </c>
      <c r="H1071" s="40" t="s">
        <v>202</v>
      </c>
      <c r="I1071" s="39">
        <v>3353097521</v>
      </c>
    </row>
    <row r="1072" spans="1:9" ht="45" hidden="1">
      <c r="A1072" s="39">
        <v>19024</v>
      </c>
      <c r="B1072" s="40" t="s">
        <v>2271</v>
      </c>
      <c r="C1072" s="40" t="s">
        <v>2272</v>
      </c>
      <c r="D1072" s="40" t="s">
        <v>210</v>
      </c>
      <c r="E1072" s="39">
        <v>116704</v>
      </c>
      <c r="F1072" s="41">
        <v>46</v>
      </c>
      <c r="G1072" s="39">
        <v>2</v>
      </c>
      <c r="H1072" s="40" t="s">
        <v>211</v>
      </c>
      <c r="I1072" s="39">
        <v>3349559857</v>
      </c>
    </row>
    <row r="1073" spans="1:9" ht="15" hidden="1">
      <c r="A1073" s="39">
        <v>19036</v>
      </c>
      <c r="B1073" s="40" t="s">
        <v>2273</v>
      </c>
      <c r="C1073" s="40" t="s">
        <v>2274</v>
      </c>
      <c r="D1073" s="40" t="s">
        <v>210</v>
      </c>
      <c r="E1073" s="39">
        <v>116704</v>
      </c>
      <c r="F1073" s="41">
        <v>69</v>
      </c>
      <c r="G1073" s="39">
        <v>2</v>
      </c>
      <c r="H1073" s="40" t="s">
        <v>202</v>
      </c>
      <c r="I1073" s="39">
        <v>3352750114</v>
      </c>
    </row>
    <row r="1074" spans="1:9" ht="60" hidden="1">
      <c r="A1074" s="39">
        <v>19048</v>
      </c>
      <c r="B1074" s="40" t="s">
        <v>2275</v>
      </c>
      <c r="C1074" s="40" t="s">
        <v>2276</v>
      </c>
      <c r="D1074" s="40" t="s">
        <v>223</v>
      </c>
      <c r="E1074" s="39">
        <v>100834</v>
      </c>
      <c r="F1074" s="41">
        <v>230</v>
      </c>
      <c r="G1074" s="39">
        <v>2</v>
      </c>
      <c r="H1074" s="40" t="s">
        <v>2277</v>
      </c>
      <c r="I1074" s="39">
        <v>3337417278</v>
      </c>
    </row>
    <row r="1075" spans="1:9" ht="60" hidden="1">
      <c r="A1075" s="39">
        <v>19082</v>
      </c>
      <c r="B1075" s="40" t="s">
        <v>2278</v>
      </c>
      <c r="C1075" s="40" t="s">
        <v>2279</v>
      </c>
      <c r="D1075" s="40" t="s">
        <v>223</v>
      </c>
      <c r="E1075" s="39">
        <v>100834</v>
      </c>
      <c r="F1075" s="41">
        <v>500</v>
      </c>
      <c r="G1075" s="39">
        <v>4</v>
      </c>
      <c r="H1075" s="40" t="s">
        <v>202</v>
      </c>
      <c r="I1075" s="39">
        <v>3337417302</v>
      </c>
    </row>
    <row r="1076" spans="1:9" ht="15" hidden="1">
      <c r="A1076" s="39">
        <v>19093</v>
      </c>
      <c r="B1076" s="40" t="s">
        <v>2280</v>
      </c>
      <c r="C1076" s="40" t="s">
        <v>2281</v>
      </c>
      <c r="D1076" s="40" t="s">
        <v>210</v>
      </c>
      <c r="E1076" s="39">
        <v>116704</v>
      </c>
      <c r="F1076" s="41">
        <v>69</v>
      </c>
      <c r="G1076" s="39">
        <v>1</v>
      </c>
      <c r="H1076" s="40" t="s">
        <v>202</v>
      </c>
      <c r="I1076" s="39">
        <v>3337428503</v>
      </c>
    </row>
    <row r="1077" spans="1:9" ht="15" hidden="1">
      <c r="A1077" s="39">
        <v>19094</v>
      </c>
      <c r="B1077" s="40" t="s">
        <v>2282</v>
      </c>
      <c r="C1077" s="40" t="s">
        <v>2281</v>
      </c>
      <c r="D1077" s="40" t="s">
        <v>210</v>
      </c>
      <c r="E1077" s="39">
        <v>116704</v>
      </c>
      <c r="F1077" s="41">
        <v>69</v>
      </c>
      <c r="G1077" s="39">
        <v>1</v>
      </c>
      <c r="H1077" s="40" t="s">
        <v>226</v>
      </c>
      <c r="I1077" s="39">
        <v>3337417310</v>
      </c>
    </row>
    <row r="1078" spans="1:9" ht="60" hidden="1">
      <c r="A1078" s="39">
        <v>19113</v>
      </c>
      <c r="B1078" s="40" t="s">
        <v>2283</v>
      </c>
      <c r="C1078" s="40" t="s">
        <v>2284</v>
      </c>
      <c r="D1078" s="40" t="s">
        <v>223</v>
      </c>
      <c r="E1078" s="39">
        <v>100834</v>
      </c>
      <c r="F1078" s="41">
        <v>115</v>
      </c>
      <c r="G1078" s="39">
        <v>7</v>
      </c>
      <c r="H1078" s="40" t="s">
        <v>218</v>
      </c>
      <c r="I1078" s="39">
        <v>3337417323</v>
      </c>
    </row>
    <row r="1079" spans="1:9" ht="60" hidden="1">
      <c r="A1079" s="39">
        <v>19153</v>
      </c>
      <c r="B1079" s="40" t="s">
        <v>2285</v>
      </c>
      <c r="C1079" s="40" t="s">
        <v>2286</v>
      </c>
      <c r="D1079" s="40" t="s">
        <v>223</v>
      </c>
      <c r="E1079" s="39">
        <v>100834</v>
      </c>
      <c r="F1079" s="41">
        <v>115</v>
      </c>
      <c r="G1079" s="39">
        <v>1</v>
      </c>
      <c r="H1079" s="40" t="s">
        <v>247</v>
      </c>
      <c r="I1079" s="39">
        <v>3337417352</v>
      </c>
    </row>
    <row r="1080" spans="1:9" ht="15" hidden="1">
      <c r="A1080" s="39">
        <v>19177</v>
      </c>
      <c r="B1080" s="40" t="s">
        <v>2287</v>
      </c>
      <c r="C1080" s="40" t="s">
        <v>2288</v>
      </c>
      <c r="D1080" s="40" t="s">
        <v>210</v>
      </c>
      <c r="E1080" s="39">
        <v>116704</v>
      </c>
      <c r="F1080" s="41">
        <v>69</v>
      </c>
      <c r="G1080" s="39">
        <v>4</v>
      </c>
      <c r="H1080" s="40" t="s">
        <v>202</v>
      </c>
      <c r="I1080" s="39">
        <v>3337428362</v>
      </c>
    </row>
    <row r="1081" spans="1:9" ht="15" hidden="1">
      <c r="A1081" s="39">
        <v>19178</v>
      </c>
      <c r="B1081" s="40" t="s">
        <v>2289</v>
      </c>
      <c r="C1081" s="40" t="s">
        <v>2288</v>
      </c>
      <c r="D1081" s="40" t="s">
        <v>210</v>
      </c>
      <c r="E1081" s="39">
        <v>116704</v>
      </c>
      <c r="F1081" s="41">
        <v>69</v>
      </c>
      <c r="G1081" s="39">
        <v>2</v>
      </c>
      <c r="H1081" s="40" t="s">
        <v>202</v>
      </c>
      <c r="I1081" s="39">
        <v>3352749872</v>
      </c>
    </row>
    <row r="1082" spans="1:9" ht="30" hidden="1">
      <c r="A1082" s="39">
        <v>19181</v>
      </c>
      <c r="B1082" s="40" t="s">
        <v>2290</v>
      </c>
      <c r="C1082" s="40" t="s">
        <v>2291</v>
      </c>
      <c r="D1082" s="40" t="s">
        <v>210</v>
      </c>
      <c r="E1082" s="39">
        <v>116704</v>
      </c>
      <c r="F1082" s="41">
        <v>69</v>
      </c>
      <c r="G1082" s="39">
        <v>1</v>
      </c>
      <c r="H1082" s="40" t="s">
        <v>218</v>
      </c>
      <c r="I1082" s="39">
        <v>3349559725</v>
      </c>
    </row>
    <row r="1083" spans="1:9" ht="60" hidden="1">
      <c r="A1083" s="39">
        <v>19194</v>
      </c>
      <c r="B1083" s="40" t="s">
        <v>2292</v>
      </c>
      <c r="C1083" s="40" t="s">
        <v>2293</v>
      </c>
      <c r="D1083" s="40" t="s">
        <v>223</v>
      </c>
      <c r="E1083" s="39">
        <v>100834</v>
      </c>
      <c r="F1083" s="41">
        <v>138</v>
      </c>
      <c r="G1083" s="39">
        <v>1</v>
      </c>
      <c r="H1083" s="40" t="s">
        <v>247</v>
      </c>
      <c r="I1083" s="39">
        <v>3337417378</v>
      </c>
    </row>
    <row r="1084" spans="1:9" ht="30" hidden="1">
      <c r="A1084" s="39">
        <v>19238</v>
      </c>
      <c r="B1084" s="40" t="s">
        <v>2294</v>
      </c>
      <c r="C1084" s="40" t="s">
        <v>2295</v>
      </c>
      <c r="D1084" s="40" t="s">
        <v>210</v>
      </c>
      <c r="E1084" s="39">
        <v>116704</v>
      </c>
      <c r="F1084" s="41">
        <v>34.5</v>
      </c>
      <c r="G1084" s="39">
        <v>2</v>
      </c>
      <c r="H1084" s="40" t="s">
        <v>218</v>
      </c>
      <c r="I1084" s="39">
        <v>3337417398</v>
      </c>
    </row>
    <row r="1085" spans="1:9" ht="30" hidden="1">
      <c r="A1085" s="39">
        <v>19269</v>
      </c>
      <c r="B1085" s="40" t="s">
        <v>2296</v>
      </c>
      <c r="C1085" s="40" t="s">
        <v>2297</v>
      </c>
      <c r="D1085" s="40" t="s">
        <v>210</v>
      </c>
      <c r="E1085" s="39">
        <v>116704</v>
      </c>
      <c r="F1085" s="41">
        <v>138</v>
      </c>
      <c r="G1085" s="39">
        <v>3</v>
      </c>
      <c r="H1085" s="40" t="s">
        <v>218</v>
      </c>
      <c r="I1085" s="39">
        <v>3337417417</v>
      </c>
    </row>
    <row r="1086" spans="1:9" ht="45" hidden="1">
      <c r="A1086" s="39">
        <v>19298</v>
      </c>
      <c r="B1086" s="40" t="s">
        <v>2298</v>
      </c>
      <c r="C1086" s="40" t="s">
        <v>2299</v>
      </c>
      <c r="D1086" s="40" t="s">
        <v>1034</v>
      </c>
      <c r="E1086" s="39">
        <v>103089</v>
      </c>
      <c r="F1086" s="41">
        <v>34.5</v>
      </c>
      <c r="G1086" s="39">
        <v>1</v>
      </c>
      <c r="H1086" s="40" t="s">
        <v>247</v>
      </c>
      <c r="I1086" s="39">
        <v>3342618052</v>
      </c>
    </row>
    <row r="1087" spans="1:9" ht="30" hidden="1">
      <c r="A1087" s="39">
        <v>19322</v>
      </c>
      <c r="B1087" s="40" t="s">
        <v>2300</v>
      </c>
      <c r="C1087" s="40" t="s">
        <v>2301</v>
      </c>
      <c r="D1087" s="40" t="s">
        <v>348</v>
      </c>
      <c r="E1087" s="39">
        <v>126080</v>
      </c>
      <c r="F1087" s="41">
        <v>115</v>
      </c>
      <c r="G1087" s="39">
        <v>1</v>
      </c>
      <c r="H1087" s="40" t="s">
        <v>202</v>
      </c>
      <c r="I1087" s="39">
        <v>3337417456</v>
      </c>
    </row>
    <row r="1088" spans="1:9" ht="15" hidden="1">
      <c r="A1088" s="39">
        <v>19390</v>
      </c>
      <c r="B1088" s="40" t="s">
        <v>2302</v>
      </c>
      <c r="C1088" s="40" t="s">
        <v>2303</v>
      </c>
      <c r="D1088" s="40" t="s">
        <v>210</v>
      </c>
      <c r="E1088" s="39">
        <v>116704</v>
      </c>
      <c r="F1088" s="41">
        <v>230</v>
      </c>
      <c r="G1088" s="39">
        <v>3</v>
      </c>
      <c r="H1088" s="40" t="s">
        <v>202</v>
      </c>
      <c r="I1088" s="39">
        <v>3337417496</v>
      </c>
    </row>
    <row r="1089" spans="1:9" ht="45" hidden="1">
      <c r="A1089" s="39">
        <v>19411</v>
      </c>
      <c r="B1089" s="40" t="s">
        <v>2304</v>
      </c>
      <c r="C1089" s="40" t="s">
        <v>2305</v>
      </c>
      <c r="D1089" s="40" t="s">
        <v>210</v>
      </c>
      <c r="E1089" s="39">
        <v>116704</v>
      </c>
      <c r="F1089" s="41">
        <v>46</v>
      </c>
      <c r="G1089" s="39">
        <v>1</v>
      </c>
      <c r="H1089" s="40" t="s">
        <v>211</v>
      </c>
      <c r="I1089" s="39">
        <v>3349559905</v>
      </c>
    </row>
    <row r="1090" spans="1:9" ht="45" hidden="1">
      <c r="A1090" s="39">
        <v>19414</v>
      </c>
      <c r="B1090" s="40" t="s">
        <v>2306</v>
      </c>
      <c r="C1090" s="40" t="s">
        <v>2307</v>
      </c>
      <c r="D1090" s="40" t="s">
        <v>210</v>
      </c>
      <c r="E1090" s="39">
        <v>116704</v>
      </c>
      <c r="F1090" s="41">
        <v>138</v>
      </c>
      <c r="G1090" s="39">
        <v>2</v>
      </c>
      <c r="H1090" s="40" t="s">
        <v>211</v>
      </c>
      <c r="I1090" s="39">
        <v>3349559969</v>
      </c>
    </row>
    <row r="1091" spans="1:9" ht="30" hidden="1">
      <c r="A1091" s="39">
        <v>19429</v>
      </c>
      <c r="B1091" s="40" t="s">
        <v>2308</v>
      </c>
      <c r="C1091" s="40" t="s">
        <v>2309</v>
      </c>
      <c r="D1091" s="40" t="s">
        <v>234</v>
      </c>
      <c r="E1091" s="39">
        <v>101222</v>
      </c>
      <c r="F1091" s="41">
        <v>69</v>
      </c>
      <c r="G1091" s="39">
        <v>1</v>
      </c>
      <c r="H1091" s="40" t="s">
        <v>202</v>
      </c>
      <c r="I1091" s="39">
        <v>3342618306</v>
      </c>
    </row>
    <row r="1092" spans="1:9" ht="60" hidden="1">
      <c r="A1092" s="39">
        <v>19453</v>
      </c>
      <c r="B1092" s="40" t="s">
        <v>2310</v>
      </c>
      <c r="C1092" s="40" t="s">
        <v>2311</v>
      </c>
      <c r="D1092" s="40" t="s">
        <v>223</v>
      </c>
      <c r="E1092" s="39">
        <v>100834</v>
      </c>
      <c r="F1092" s="41">
        <v>230</v>
      </c>
      <c r="G1092" s="39">
        <v>5</v>
      </c>
      <c r="H1092" s="40" t="s">
        <v>202</v>
      </c>
      <c r="I1092" s="39">
        <v>3337417526</v>
      </c>
    </row>
    <row r="1093" spans="1:9" ht="45" hidden="1">
      <c r="A1093" s="39">
        <v>19455</v>
      </c>
      <c r="B1093" s="40" t="s">
        <v>2312</v>
      </c>
      <c r="C1093" s="40" t="s">
        <v>2311</v>
      </c>
      <c r="D1093" s="40" t="s">
        <v>210</v>
      </c>
      <c r="E1093" s="39">
        <v>116704</v>
      </c>
      <c r="F1093" s="41">
        <v>46</v>
      </c>
      <c r="G1093" s="39">
        <v>2</v>
      </c>
      <c r="H1093" s="40" t="s">
        <v>211</v>
      </c>
      <c r="I1093" s="39">
        <v>3349560371</v>
      </c>
    </row>
    <row r="1094" spans="1:9" ht="30" hidden="1">
      <c r="A1094" s="39">
        <v>19456</v>
      </c>
      <c r="B1094" s="40" t="s">
        <v>2313</v>
      </c>
      <c r="C1094" s="40" t="s">
        <v>2314</v>
      </c>
      <c r="D1094" s="40" t="s">
        <v>348</v>
      </c>
      <c r="E1094" s="39">
        <v>126080</v>
      </c>
      <c r="F1094" s="41">
        <v>115</v>
      </c>
      <c r="G1094" s="39">
        <v>3</v>
      </c>
      <c r="H1094" s="40" t="s">
        <v>202</v>
      </c>
      <c r="I1094" s="39">
        <v>3337428316</v>
      </c>
    </row>
    <row r="1095" spans="1:9" ht="45" hidden="1">
      <c r="A1095" s="39">
        <v>19486</v>
      </c>
      <c r="B1095" s="40" t="s">
        <v>2315</v>
      </c>
      <c r="C1095" s="40" t="s">
        <v>2316</v>
      </c>
      <c r="D1095" s="40" t="s">
        <v>210</v>
      </c>
      <c r="E1095" s="39">
        <v>116704</v>
      </c>
      <c r="F1095" s="41">
        <v>46</v>
      </c>
      <c r="G1095" s="39">
        <v>1</v>
      </c>
      <c r="H1095" s="40" t="s">
        <v>211</v>
      </c>
      <c r="I1095" s="39">
        <v>3349560047</v>
      </c>
    </row>
    <row r="1096" spans="1:9" ht="15">
      <c r="A1096" s="39">
        <v>19495</v>
      </c>
      <c r="B1096" s="40" t="s">
        <v>2317</v>
      </c>
      <c r="C1096" s="40" t="s">
        <v>2318</v>
      </c>
      <c r="D1096" s="40" t="s">
        <v>201</v>
      </c>
      <c r="E1096" s="39">
        <v>100219</v>
      </c>
      <c r="F1096" s="41">
        <v>115</v>
      </c>
      <c r="G1096" s="39">
        <v>2</v>
      </c>
      <c r="H1096" s="40" t="s">
        <v>202</v>
      </c>
      <c r="I1096" s="39">
        <v>3337417552</v>
      </c>
    </row>
    <row r="1097" spans="1:9" ht="45" hidden="1">
      <c r="A1097" s="39">
        <v>19589</v>
      </c>
      <c r="B1097" s="40" t="s">
        <v>2319</v>
      </c>
      <c r="C1097" s="40" t="s">
        <v>2320</v>
      </c>
      <c r="D1097" s="40" t="s">
        <v>210</v>
      </c>
      <c r="E1097" s="39">
        <v>116704</v>
      </c>
      <c r="F1097" s="41">
        <v>46</v>
      </c>
      <c r="G1097" s="39">
        <v>3</v>
      </c>
      <c r="H1097" s="40" t="s">
        <v>211</v>
      </c>
      <c r="I1097" s="39">
        <v>3349560247</v>
      </c>
    </row>
    <row r="1098" spans="1:9" ht="45" hidden="1">
      <c r="A1098" s="39">
        <v>19638</v>
      </c>
      <c r="B1098" s="40" t="s">
        <v>2321</v>
      </c>
      <c r="C1098" s="40" t="s">
        <v>2322</v>
      </c>
      <c r="D1098" s="40" t="s">
        <v>429</v>
      </c>
      <c r="E1098" s="39">
        <v>101374</v>
      </c>
      <c r="F1098" s="41">
        <v>115</v>
      </c>
      <c r="G1098" s="39">
        <v>1</v>
      </c>
      <c r="H1098" s="40" t="s">
        <v>202</v>
      </c>
      <c r="I1098" s="39">
        <v>3352750210</v>
      </c>
    </row>
    <row r="1099" spans="1:9" ht="60" hidden="1">
      <c r="A1099" s="39">
        <v>19648</v>
      </c>
      <c r="B1099" s="40" t="s">
        <v>2323</v>
      </c>
      <c r="C1099" s="40" t="s">
        <v>2324</v>
      </c>
      <c r="D1099" s="40" t="s">
        <v>223</v>
      </c>
      <c r="E1099" s="39">
        <v>100834</v>
      </c>
      <c r="F1099" s="41">
        <v>230</v>
      </c>
      <c r="G1099" s="39">
        <v>3</v>
      </c>
      <c r="H1099" s="40" t="s">
        <v>202</v>
      </c>
      <c r="I1099" s="39">
        <v>3337417639</v>
      </c>
    </row>
    <row r="1100" spans="1:9" ht="45" hidden="1">
      <c r="A1100" s="39">
        <v>19653</v>
      </c>
      <c r="B1100" s="40" t="s">
        <v>2325</v>
      </c>
      <c r="C1100" s="40" t="s">
        <v>2326</v>
      </c>
      <c r="D1100" s="40" t="s">
        <v>210</v>
      </c>
      <c r="E1100" s="39">
        <v>116704</v>
      </c>
      <c r="F1100" s="41">
        <v>138</v>
      </c>
      <c r="G1100" s="39">
        <v>1</v>
      </c>
      <c r="H1100" s="40" t="s">
        <v>211</v>
      </c>
      <c r="I1100" s="39">
        <v>3349559908</v>
      </c>
    </row>
    <row r="1101" spans="1:9" ht="45" hidden="1">
      <c r="A1101" s="39">
        <v>19693</v>
      </c>
      <c r="B1101" s="40" t="s">
        <v>2327</v>
      </c>
      <c r="C1101" s="40" t="s">
        <v>2328</v>
      </c>
      <c r="D1101" s="40" t="s">
        <v>442</v>
      </c>
      <c r="E1101" s="39">
        <v>100994</v>
      </c>
      <c r="F1101" s="41">
        <v>115</v>
      </c>
      <c r="G1101" s="39">
        <v>2</v>
      </c>
      <c r="H1101" s="40" t="s">
        <v>226</v>
      </c>
      <c r="I1101" s="39">
        <v>3337417664</v>
      </c>
    </row>
    <row r="1102" spans="1:9" ht="45" hidden="1">
      <c r="A1102" s="39">
        <v>19702</v>
      </c>
      <c r="B1102" s="40" t="s">
        <v>2329</v>
      </c>
      <c r="C1102" s="40" t="s">
        <v>2330</v>
      </c>
      <c r="D1102" s="40" t="s">
        <v>210</v>
      </c>
      <c r="E1102" s="39">
        <v>116704</v>
      </c>
      <c r="F1102" s="41">
        <v>46</v>
      </c>
      <c r="G1102" s="39">
        <v>2</v>
      </c>
      <c r="H1102" s="40" t="s">
        <v>211</v>
      </c>
      <c r="I1102" s="39">
        <v>3349559783</v>
      </c>
    </row>
    <row r="1103" spans="1:9" ht="30" hidden="1">
      <c r="A1103" s="39">
        <v>19738</v>
      </c>
      <c r="B1103" s="40" t="s">
        <v>2331</v>
      </c>
      <c r="C1103" s="40" t="s">
        <v>2332</v>
      </c>
      <c r="D1103" s="40" t="s">
        <v>580</v>
      </c>
      <c r="E1103" s="39">
        <v>100713</v>
      </c>
      <c r="F1103" s="41">
        <v>230</v>
      </c>
      <c r="G1103" s="39">
        <v>3</v>
      </c>
      <c r="H1103" s="40" t="s">
        <v>226</v>
      </c>
      <c r="I1103" s="39">
        <v>3337417690</v>
      </c>
    </row>
    <row r="1104" spans="1:9" ht="45" hidden="1">
      <c r="A1104" s="39">
        <v>19769</v>
      </c>
      <c r="B1104" s="40" t="s">
        <v>2333</v>
      </c>
      <c r="C1104" s="40" t="s">
        <v>2334</v>
      </c>
      <c r="D1104" s="40" t="s">
        <v>210</v>
      </c>
      <c r="E1104" s="39">
        <v>116704</v>
      </c>
      <c r="F1104" s="41">
        <v>46</v>
      </c>
      <c r="G1104" s="39">
        <v>2</v>
      </c>
      <c r="H1104" s="40" t="s">
        <v>211</v>
      </c>
      <c r="I1104" s="39">
        <v>3349560294</v>
      </c>
    </row>
    <row r="1105" spans="1:9" ht="60" hidden="1">
      <c r="A1105" s="39">
        <v>19782</v>
      </c>
      <c r="B1105" s="40" t="s">
        <v>2335</v>
      </c>
      <c r="C1105" s="40" t="s">
        <v>2336</v>
      </c>
      <c r="D1105" s="40" t="s">
        <v>223</v>
      </c>
      <c r="E1105" s="39">
        <v>100834</v>
      </c>
      <c r="F1105" s="41">
        <v>500</v>
      </c>
      <c r="G1105" s="39">
        <v>10</v>
      </c>
      <c r="H1105" s="40" t="s">
        <v>202</v>
      </c>
      <c r="I1105" s="39">
        <v>3337417718</v>
      </c>
    </row>
    <row r="1106" spans="1:9" ht="15" hidden="1">
      <c r="A1106" s="39">
        <v>19806</v>
      </c>
      <c r="B1106" s="40" t="s">
        <v>2337</v>
      </c>
      <c r="C1106" s="40" t="s">
        <v>2338</v>
      </c>
      <c r="D1106" s="40" t="s">
        <v>210</v>
      </c>
      <c r="E1106" s="39">
        <v>116704</v>
      </c>
      <c r="F1106" s="41">
        <v>46</v>
      </c>
      <c r="G1106" s="39">
        <v>1</v>
      </c>
      <c r="H1106" s="40" t="s">
        <v>226</v>
      </c>
      <c r="I1106" s="39">
        <v>3349559560</v>
      </c>
    </row>
    <row r="1107" spans="1:9" ht="60" hidden="1">
      <c r="A1107" s="39">
        <v>19817</v>
      </c>
      <c r="B1107" s="40" t="s">
        <v>2339</v>
      </c>
      <c r="C1107" s="40" t="s">
        <v>2340</v>
      </c>
      <c r="D1107" s="40" t="s">
        <v>223</v>
      </c>
      <c r="E1107" s="39">
        <v>100834</v>
      </c>
      <c r="F1107" s="41">
        <v>230</v>
      </c>
      <c r="G1107" s="39">
        <v>1</v>
      </c>
      <c r="H1107" s="40" t="s">
        <v>218</v>
      </c>
      <c r="I1107" s="39">
        <v>3337417739</v>
      </c>
    </row>
    <row r="1108" spans="1:9" ht="30" hidden="1">
      <c r="A1108" s="39">
        <v>19902</v>
      </c>
      <c r="B1108" s="40" t="s">
        <v>2341</v>
      </c>
      <c r="C1108" s="40" t="s">
        <v>2342</v>
      </c>
      <c r="D1108" s="40" t="s">
        <v>234</v>
      </c>
      <c r="E1108" s="39">
        <v>101222</v>
      </c>
      <c r="F1108" s="41">
        <v>138</v>
      </c>
      <c r="G1108" s="39">
        <v>3</v>
      </c>
      <c r="H1108" s="40" t="s">
        <v>202</v>
      </c>
      <c r="I1108" s="39">
        <v>3337417776</v>
      </c>
    </row>
    <row r="1109" spans="1:9" ht="15" hidden="1">
      <c r="A1109" s="39">
        <v>19912</v>
      </c>
      <c r="B1109" s="40" t="s">
        <v>2343</v>
      </c>
      <c r="C1109" s="40" t="s">
        <v>2344</v>
      </c>
      <c r="D1109" s="40" t="s">
        <v>210</v>
      </c>
      <c r="E1109" s="39">
        <v>116704</v>
      </c>
      <c r="F1109" s="41">
        <v>46</v>
      </c>
      <c r="G1109" s="39">
        <v>3</v>
      </c>
      <c r="H1109" s="40" t="s">
        <v>202</v>
      </c>
      <c r="I1109" s="39">
        <v>3342618091</v>
      </c>
    </row>
    <row r="1110" spans="1:9" ht="15" hidden="1">
      <c r="A1110" s="39">
        <v>19923</v>
      </c>
      <c r="B1110" s="40" t="s">
        <v>2345</v>
      </c>
      <c r="C1110" s="40" t="s">
        <v>2346</v>
      </c>
      <c r="D1110" s="40" t="s">
        <v>210</v>
      </c>
      <c r="E1110" s="39">
        <v>116704</v>
      </c>
      <c r="F1110" s="41">
        <v>138</v>
      </c>
      <c r="G1110" s="39">
        <v>9</v>
      </c>
      <c r="H1110" s="40" t="s">
        <v>226</v>
      </c>
      <c r="I1110" s="39">
        <v>3349559525</v>
      </c>
    </row>
    <row r="1111" spans="1:9" ht="30" hidden="1">
      <c r="A1111" s="39">
        <v>19943</v>
      </c>
      <c r="B1111" s="40" t="s">
        <v>2347</v>
      </c>
      <c r="C1111" s="40" t="s">
        <v>2348</v>
      </c>
      <c r="D1111" s="40" t="s">
        <v>210</v>
      </c>
      <c r="E1111" s="39">
        <v>116704</v>
      </c>
      <c r="F1111" s="41">
        <v>46</v>
      </c>
      <c r="G1111" s="39">
        <v>3</v>
      </c>
      <c r="H1111" s="40" t="s">
        <v>218</v>
      </c>
      <c r="I1111" s="39">
        <v>3349559811</v>
      </c>
    </row>
    <row r="1112" spans="1:9" ht="15" hidden="1">
      <c r="A1112" s="39">
        <v>19966</v>
      </c>
      <c r="B1112" s="40" t="s">
        <v>2349</v>
      </c>
      <c r="C1112" s="40" t="s">
        <v>2350</v>
      </c>
      <c r="D1112" s="40" t="s">
        <v>210</v>
      </c>
      <c r="E1112" s="39">
        <v>116704</v>
      </c>
      <c r="F1112" s="41">
        <v>46</v>
      </c>
      <c r="G1112" s="39">
        <v>2</v>
      </c>
      <c r="H1112" s="40" t="s">
        <v>226</v>
      </c>
      <c r="I1112" s="39">
        <v>3349559558</v>
      </c>
    </row>
    <row r="1113" spans="1:9" ht="45" hidden="1">
      <c r="A1113" s="39">
        <v>19979</v>
      </c>
      <c r="B1113" s="40" t="s">
        <v>2351</v>
      </c>
      <c r="C1113" s="40" t="s">
        <v>2352</v>
      </c>
      <c r="D1113" s="40" t="s">
        <v>210</v>
      </c>
      <c r="E1113" s="39">
        <v>116704</v>
      </c>
      <c r="F1113" s="41">
        <v>138</v>
      </c>
      <c r="G1113" s="39">
        <v>4</v>
      </c>
      <c r="H1113" s="40" t="s">
        <v>211</v>
      </c>
      <c r="I1113" s="39">
        <v>3349559928</v>
      </c>
    </row>
    <row r="1114" spans="1:9" ht="45" hidden="1">
      <c r="A1114" s="39">
        <v>20011</v>
      </c>
      <c r="B1114" s="40" t="s">
        <v>2353</v>
      </c>
      <c r="C1114" s="40" t="s">
        <v>2354</v>
      </c>
      <c r="D1114" s="40" t="s">
        <v>210</v>
      </c>
      <c r="E1114" s="39">
        <v>116704</v>
      </c>
      <c r="F1114" s="41">
        <v>46</v>
      </c>
      <c r="G1114" s="39">
        <v>4</v>
      </c>
      <c r="H1114" s="40" t="s">
        <v>211</v>
      </c>
      <c r="I1114" s="39">
        <v>3349560218</v>
      </c>
    </row>
    <row r="1115" spans="1:9" ht="30" hidden="1">
      <c r="A1115" s="39">
        <v>20018</v>
      </c>
      <c r="B1115" s="40" t="s">
        <v>2355</v>
      </c>
      <c r="C1115" s="40" t="s">
        <v>2356</v>
      </c>
      <c r="D1115" s="40" t="s">
        <v>314</v>
      </c>
      <c r="E1115" s="39">
        <v>103565</v>
      </c>
      <c r="F1115" s="41">
        <v>115</v>
      </c>
      <c r="G1115" s="39">
        <v>9</v>
      </c>
      <c r="H1115" s="40" t="s">
        <v>202</v>
      </c>
      <c r="I1115" s="39">
        <v>3353098186</v>
      </c>
    </row>
    <row r="1116" spans="1:9" ht="30" hidden="1">
      <c r="A1116" s="39">
        <v>20019</v>
      </c>
      <c r="B1116" s="40" t="s">
        <v>2357</v>
      </c>
      <c r="C1116" s="40" t="s">
        <v>2356</v>
      </c>
      <c r="D1116" s="40" t="s">
        <v>314</v>
      </c>
      <c r="E1116" s="39">
        <v>103565</v>
      </c>
      <c r="F1116" s="41">
        <v>230</v>
      </c>
      <c r="G1116" s="39">
        <v>2</v>
      </c>
      <c r="H1116" s="40" t="s">
        <v>202</v>
      </c>
      <c r="I1116" s="39">
        <v>3353098083</v>
      </c>
    </row>
    <row r="1117" spans="1:9" ht="60" hidden="1">
      <c r="A1117" s="39">
        <v>20020</v>
      </c>
      <c r="B1117" s="40" t="s">
        <v>2358</v>
      </c>
      <c r="C1117" s="40" t="s">
        <v>2359</v>
      </c>
      <c r="D1117" s="40" t="s">
        <v>223</v>
      </c>
      <c r="E1117" s="39">
        <v>100834</v>
      </c>
      <c r="F1117" s="41">
        <v>230</v>
      </c>
      <c r="G1117" s="39">
        <v>5</v>
      </c>
      <c r="H1117" s="40" t="s">
        <v>202</v>
      </c>
      <c r="I1117" s="39">
        <v>3352749856</v>
      </c>
    </row>
    <row r="1118" spans="1:9" ht="15" hidden="1">
      <c r="A1118" s="39">
        <v>20038</v>
      </c>
      <c r="B1118" s="40" t="s">
        <v>2360</v>
      </c>
      <c r="C1118" s="40" t="s">
        <v>2361</v>
      </c>
      <c r="D1118" s="40" t="s">
        <v>210</v>
      </c>
      <c r="E1118" s="39">
        <v>116704</v>
      </c>
      <c r="F1118" s="41">
        <v>69</v>
      </c>
      <c r="G1118" s="39">
        <v>2</v>
      </c>
      <c r="H1118" s="40" t="s">
        <v>202</v>
      </c>
      <c r="I1118" s="39">
        <v>3341136754</v>
      </c>
    </row>
    <row r="1119" spans="1:9" ht="45" hidden="1">
      <c r="A1119" s="39">
        <v>20039</v>
      </c>
      <c r="B1119" s="40" t="s">
        <v>2362</v>
      </c>
      <c r="C1119" s="40" t="s">
        <v>2363</v>
      </c>
      <c r="D1119" s="40" t="s">
        <v>429</v>
      </c>
      <c r="E1119" s="39">
        <v>101374</v>
      </c>
      <c r="F1119" s="41">
        <v>500</v>
      </c>
      <c r="G1119" s="39">
        <v>10</v>
      </c>
      <c r="H1119" s="40" t="s">
        <v>226</v>
      </c>
      <c r="I1119" s="39">
        <v>3337417861</v>
      </c>
    </row>
    <row r="1120" spans="1:9" ht="45" hidden="1">
      <c r="A1120" s="39">
        <v>20040</v>
      </c>
      <c r="B1120" s="40" t="s">
        <v>2364</v>
      </c>
      <c r="C1120" s="40" t="s">
        <v>2365</v>
      </c>
      <c r="D1120" s="40" t="s">
        <v>429</v>
      </c>
      <c r="E1120" s="39">
        <v>101374</v>
      </c>
      <c r="F1120" s="41">
        <v>230</v>
      </c>
      <c r="G1120" s="39">
        <v>10</v>
      </c>
      <c r="H1120" s="40" t="s">
        <v>226</v>
      </c>
      <c r="I1120" s="39">
        <v>3352750218</v>
      </c>
    </row>
    <row r="1121" spans="1:9" ht="30" hidden="1">
      <c r="A1121" s="39">
        <v>20047</v>
      </c>
      <c r="B1121" s="40" t="s">
        <v>2366</v>
      </c>
      <c r="C1121" s="40" t="s">
        <v>2367</v>
      </c>
      <c r="D1121" s="40" t="s">
        <v>348</v>
      </c>
      <c r="E1121" s="39">
        <v>126080</v>
      </c>
      <c r="F1121" s="41">
        <v>115</v>
      </c>
      <c r="G1121" s="39">
        <v>2</v>
      </c>
      <c r="H1121" s="40" t="s">
        <v>226</v>
      </c>
      <c r="I1121" s="39">
        <v>3337417869</v>
      </c>
    </row>
    <row r="1122" spans="1:9" ht="60" hidden="1">
      <c r="A1122" s="39">
        <v>20051</v>
      </c>
      <c r="B1122" s="40" t="s">
        <v>2368</v>
      </c>
      <c r="C1122" s="40" t="s">
        <v>2369</v>
      </c>
      <c r="D1122" s="40" t="s">
        <v>223</v>
      </c>
      <c r="E1122" s="39">
        <v>100834</v>
      </c>
      <c r="F1122" s="41">
        <v>115</v>
      </c>
      <c r="G1122" s="39">
        <v>5</v>
      </c>
      <c r="H1122" s="40" t="s">
        <v>218</v>
      </c>
      <c r="I1122" s="39">
        <v>3337417872</v>
      </c>
    </row>
    <row r="1123" spans="1:9" ht="45" hidden="1">
      <c r="A1123" s="39">
        <v>20096</v>
      </c>
      <c r="B1123" s="40" t="s">
        <v>2370</v>
      </c>
      <c r="C1123" s="40" t="s">
        <v>2371</v>
      </c>
      <c r="D1123" s="40" t="s">
        <v>210</v>
      </c>
      <c r="E1123" s="39">
        <v>116704</v>
      </c>
      <c r="F1123" s="41">
        <v>46</v>
      </c>
      <c r="G1123" s="39">
        <v>1</v>
      </c>
      <c r="H1123" s="40" t="s">
        <v>211</v>
      </c>
      <c r="I1123" s="39">
        <v>3349559820</v>
      </c>
    </row>
    <row r="1124" spans="1:9" ht="15" hidden="1">
      <c r="A1124" s="39">
        <v>20112</v>
      </c>
      <c r="B1124" s="40" t="s">
        <v>2372</v>
      </c>
      <c r="C1124" s="40" t="s">
        <v>2373</v>
      </c>
      <c r="D1124" s="40" t="s">
        <v>210</v>
      </c>
      <c r="E1124" s="39">
        <v>116704</v>
      </c>
      <c r="F1124" s="41">
        <v>46</v>
      </c>
      <c r="G1124" s="39">
        <v>2</v>
      </c>
      <c r="H1124" s="40" t="s">
        <v>226</v>
      </c>
      <c r="I1124" s="39">
        <v>3349559625</v>
      </c>
    </row>
    <row r="1125" spans="1:9" ht="15" hidden="1">
      <c r="A1125" s="39">
        <v>20146</v>
      </c>
      <c r="B1125" s="40" t="s">
        <v>2374</v>
      </c>
      <c r="C1125" s="40" t="s">
        <v>2375</v>
      </c>
      <c r="D1125" s="40" t="s">
        <v>210</v>
      </c>
      <c r="E1125" s="39">
        <v>116704</v>
      </c>
      <c r="F1125" s="41">
        <v>115</v>
      </c>
      <c r="G1125" s="39">
        <v>2</v>
      </c>
      <c r="H1125" s="40" t="s">
        <v>202</v>
      </c>
      <c r="I1125" s="39">
        <v>3337428280</v>
      </c>
    </row>
    <row r="1126" spans="1:9" ht="15" hidden="1">
      <c r="A1126" s="39">
        <v>20150</v>
      </c>
      <c r="B1126" s="40" t="s">
        <v>2376</v>
      </c>
      <c r="C1126" s="40" t="s">
        <v>2377</v>
      </c>
      <c r="D1126" s="40" t="s">
        <v>210</v>
      </c>
      <c r="E1126" s="39">
        <v>116704</v>
      </c>
      <c r="F1126" s="41">
        <v>46</v>
      </c>
      <c r="G1126" s="39">
        <v>2</v>
      </c>
      <c r="H1126" s="40" t="s">
        <v>226</v>
      </c>
      <c r="I1126" s="39">
        <v>3349559536</v>
      </c>
    </row>
    <row r="1127" spans="1:9" ht="15" hidden="1">
      <c r="A1127" s="39">
        <v>20156</v>
      </c>
      <c r="B1127" s="40" t="s">
        <v>2378</v>
      </c>
      <c r="C1127" s="40" t="s">
        <v>2379</v>
      </c>
      <c r="D1127" s="40" t="s">
        <v>210</v>
      </c>
      <c r="E1127" s="39">
        <v>116704</v>
      </c>
      <c r="F1127" s="41">
        <v>115</v>
      </c>
      <c r="G1127" s="39">
        <v>1</v>
      </c>
      <c r="H1127" s="40" t="s">
        <v>202</v>
      </c>
      <c r="I1127" s="39">
        <v>3337417937</v>
      </c>
    </row>
    <row r="1128" spans="1:9" ht="45" hidden="1">
      <c r="A1128" s="39">
        <v>20163</v>
      </c>
      <c r="B1128" s="40" t="s">
        <v>2380</v>
      </c>
      <c r="C1128" s="40" t="s">
        <v>2381</v>
      </c>
      <c r="D1128" s="40" t="s">
        <v>326</v>
      </c>
      <c r="E1128" s="39">
        <v>100716</v>
      </c>
      <c r="F1128" s="41">
        <v>57</v>
      </c>
      <c r="G1128" s="39">
        <v>2</v>
      </c>
      <c r="H1128" s="40" t="s">
        <v>202</v>
      </c>
      <c r="I1128" s="39">
        <v>3342617824</v>
      </c>
    </row>
    <row r="1129" spans="1:9" ht="15" hidden="1">
      <c r="A1129" s="39">
        <v>20184</v>
      </c>
      <c r="B1129" s="40" t="s">
        <v>2382</v>
      </c>
      <c r="C1129" s="40" t="s">
        <v>2383</v>
      </c>
      <c r="D1129" s="40" t="s">
        <v>210</v>
      </c>
      <c r="E1129" s="39">
        <v>116704</v>
      </c>
      <c r="F1129" s="41">
        <v>69</v>
      </c>
      <c r="G1129" s="39">
        <v>2</v>
      </c>
      <c r="H1129" s="40" t="s">
        <v>202</v>
      </c>
      <c r="I1129" s="39">
        <v>3337417954</v>
      </c>
    </row>
    <row r="1130" spans="1:9" ht="30" hidden="1">
      <c r="A1130" s="39">
        <v>20201</v>
      </c>
      <c r="B1130" s="40" t="s">
        <v>2384</v>
      </c>
      <c r="C1130" s="40" t="s">
        <v>2385</v>
      </c>
      <c r="D1130" s="40" t="s">
        <v>234</v>
      </c>
      <c r="E1130" s="39">
        <v>101222</v>
      </c>
      <c r="F1130" s="41">
        <v>500</v>
      </c>
      <c r="G1130" s="39">
        <v>4</v>
      </c>
      <c r="H1130" s="40" t="s">
        <v>202</v>
      </c>
      <c r="I1130" s="39">
        <v>3342618300</v>
      </c>
    </row>
    <row r="1131" spans="1:9" ht="45" hidden="1">
      <c r="A1131" s="39">
        <v>20211</v>
      </c>
      <c r="B1131" s="40" t="s">
        <v>2386</v>
      </c>
      <c r="C1131" s="40" t="s">
        <v>2387</v>
      </c>
      <c r="D1131" s="40" t="s">
        <v>207</v>
      </c>
      <c r="E1131" s="39">
        <v>100912</v>
      </c>
      <c r="F1131" s="41">
        <v>69</v>
      </c>
      <c r="G1131" s="39">
        <v>1</v>
      </c>
      <c r="H1131" s="40" t="s">
        <v>202</v>
      </c>
      <c r="I1131" s="39">
        <v>3356867395</v>
      </c>
    </row>
    <row r="1132" spans="1:9" ht="45" hidden="1">
      <c r="A1132" s="39">
        <v>20227</v>
      </c>
      <c r="B1132" s="40" t="s">
        <v>2388</v>
      </c>
      <c r="C1132" s="40" t="s">
        <v>2389</v>
      </c>
      <c r="D1132" s="40" t="s">
        <v>210</v>
      </c>
      <c r="E1132" s="39">
        <v>116704</v>
      </c>
      <c r="F1132" s="41">
        <v>69</v>
      </c>
      <c r="G1132" s="39">
        <v>3</v>
      </c>
      <c r="H1132" s="40" t="s">
        <v>247</v>
      </c>
      <c r="I1132" s="39">
        <v>3342618187</v>
      </c>
    </row>
    <row r="1133" spans="1:9" ht="30" hidden="1">
      <c r="A1133" s="39">
        <v>20263</v>
      </c>
      <c r="B1133" s="40" t="s">
        <v>2390</v>
      </c>
      <c r="C1133" s="40" t="s">
        <v>2391</v>
      </c>
      <c r="D1133" s="40" t="s">
        <v>348</v>
      </c>
      <c r="E1133" s="39">
        <v>126080</v>
      </c>
      <c r="F1133" s="41">
        <v>115</v>
      </c>
      <c r="G1133" s="39">
        <v>2</v>
      </c>
      <c r="H1133" s="40" t="s">
        <v>202</v>
      </c>
      <c r="I1133" s="39">
        <v>3337417994</v>
      </c>
    </row>
    <row r="1134" spans="1:9" ht="45" hidden="1">
      <c r="A1134" s="39">
        <v>20273</v>
      </c>
      <c r="B1134" s="40" t="s">
        <v>2392</v>
      </c>
      <c r="C1134" s="40" t="s">
        <v>2393</v>
      </c>
      <c r="D1134" s="40" t="s">
        <v>210</v>
      </c>
      <c r="E1134" s="39">
        <v>116704</v>
      </c>
      <c r="F1134" s="41">
        <v>46</v>
      </c>
      <c r="G1134" s="39">
        <v>1</v>
      </c>
      <c r="H1134" s="40" t="s">
        <v>211</v>
      </c>
      <c r="I1134" s="39">
        <v>3349560040</v>
      </c>
    </row>
    <row r="1135" spans="1:9" ht="15" hidden="1">
      <c r="A1135" s="39">
        <v>20289</v>
      </c>
      <c r="B1135" s="40" t="s">
        <v>2394</v>
      </c>
      <c r="C1135" s="40" t="s">
        <v>2395</v>
      </c>
      <c r="D1135" s="40" t="s">
        <v>210</v>
      </c>
      <c r="E1135" s="39">
        <v>116704</v>
      </c>
      <c r="F1135" s="41">
        <v>500</v>
      </c>
      <c r="G1135" s="39">
        <v>4</v>
      </c>
      <c r="H1135" s="40" t="s">
        <v>202</v>
      </c>
      <c r="I1135" s="39">
        <v>3337418012</v>
      </c>
    </row>
    <row r="1136" spans="1:9" ht="15" hidden="1">
      <c r="A1136" s="39">
        <v>20307</v>
      </c>
      <c r="B1136" s="40" t="s">
        <v>2396</v>
      </c>
      <c r="C1136" s="40" t="s">
        <v>2397</v>
      </c>
      <c r="D1136" s="40" t="s">
        <v>210</v>
      </c>
      <c r="E1136" s="39">
        <v>116704</v>
      </c>
      <c r="F1136" s="41">
        <v>115</v>
      </c>
      <c r="G1136" s="39">
        <v>2</v>
      </c>
      <c r="H1136" s="40" t="s">
        <v>202</v>
      </c>
      <c r="I1136" s="39">
        <v>3337428297</v>
      </c>
    </row>
    <row r="1137" spans="1:9" ht="15" hidden="1">
      <c r="A1137" s="39">
        <v>20318</v>
      </c>
      <c r="B1137" s="40" t="s">
        <v>2398</v>
      </c>
      <c r="C1137" s="40" t="s">
        <v>2399</v>
      </c>
      <c r="D1137" s="40" t="s">
        <v>210</v>
      </c>
      <c r="E1137" s="39">
        <v>116704</v>
      </c>
      <c r="F1137" s="41">
        <v>69</v>
      </c>
      <c r="G1137" s="39">
        <v>3</v>
      </c>
      <c r="H1137" s="40" t="s">
        <v>202</v>
      </c>
      <c r="I1137" s="39">
        <v>3337428521</v>
      </c>
    </row>
    <row r="1138" spans="1:9" ht="45" hidden="1">
      <c r="A1138" s="39">
        <v>20320</v>
      </c>
      <c r="B1138" s="40" t="s">
        <v>2400</v>
      </c>
      <c r="C1138" s="40" t="s">
        <v>2399</v>
      </c>
      <c r="D1138" s="40" t="s">
        <v>210</v>
      </c>
      <c r="E1138" s="39">
        <v>116704</v>
      </c>
      <c r="F1138" s="41">
        <v>69</v>
      </c>
      <c r="G1138" s="39">
        <v>3</v>
      </c>
      <c r="H1138" s="40" t="s">
        <v>247</v>
      </c>
      <c r="I1138" s="39">
        <v>3342618140</v>
      </c>
    </row>
    <row r="1139" spans="1:9" ht="60" hidden="1">
      <c r="A1139" s="39">
        <v>20337</v>
      </c>
      <c r="B1139" s="40" t="s">
        <v>2401</v>
      </c>
      <c r="C1139" s="40" t="s">
        <v>2402</v>
      </c>
      <c r="D1139" s="40" t="s">
        <v>223</v>
      </c>
      <c r="E1139" s="39">
        <v>100834</v>
      </c>
      <c r="F1139" s="41">
        <v>115</v>
      </c>
      <c r="G1139" s="39">
        <v>2</v>
      </c>
      <c r="H1139" s="40" t="s">
        <v>218</v>
      </c>
      <c r="I1139" s="39">
        <v>3337418032</v>
      </c>
    </row>
    <row r="1140" spans="1:9" ht="60" hidden="1">
      <c r="A1140" s="39">
        <v>20364</v>
      </c>
      <c r="B1140" s="40" t="s">
        <v>2403</v>
      </c>
      <c r="C1140" s="40" t="s">
        <v>2404</v>
      </c>
      <c r="D1140" s="40" t="s">
        <v>223</v>
      </c>
      <c r="E1140" s="39">
        <v>100834</v>
      </c>
      <c r="F1140" s="41">
        <v>115</v>
      </c>
      <c r="G1140" s="39">
        <v>2</v>
      </c>
      <c r="H1140" s="40" t="s">
        <v>202</v>
      </c>
      <c r="I1140" s="39">
        <v>3337418049</v>
      </c>
    </row>
    <row r="1141" spans="1:9" ht="45" hidden="1">
      <c r="A1141" s="39">
        <v>20388</v>
      </c>
      <c r="B1141" s="40" t="s">
        <v>2405</v>
      </c>
      <c r="C1141" s="40" t="s">
        <v>2406</v>
      </c>
      <c r="D1141" s="40" t="s">
        <v>210</v>
      </c>
      <c r="E1141" s="39">
        <v>116704</v>
      </c>
      <c r="F1141" s="41">
        <v>46</v>
      </c>
      <c r="G1141" s="39">
        <v>2</v>
      </c>
      <c r="H1141" s="40" t="s">
        <v>211</v>
      </c>
      <c r="I1141" s="39">
        <v>3349560080</v>
      </c>
    </row>
    <row r="1142" spans="1:9" ht="15" hidden="1">
      <c r="A1142" s="39">
        <v>20389</v>
      </c>
      <c r="B1142" s="40" t="s">
        <v>2407</v>
      </c>
      <c r="C1142" s="40" t="s">
        <v>2406</v>
      </c>
      <c r="D1142" s="40" t="s">
        <v>210</v>
      </c>
      <c r="E1142" s="39">
        <v>116704</v>
      </c>
      <c r="F1142" s="41">
        <v>46</v>
      </c>
      <c r="G1142" s="39">
        <v>1</v>
      </c>
      <c r="H1142" s="40" t="s">
        <v>226</v>
      </c>
      <c r="I1142" s="39">
        <v>3349559513</v>
      </c>
    </row>
    <row r="1143" spans="1:9" ht="30" hidden="1">
      <c r="A1143" s="39">
        <v>20406</v>
      </c>
      <c r="B1143" s="40" t="s">
        <v>2408</v>
      </c>
      <c r="C1143" s="40" t="s">
        <v>2409</v>
      </c>
      <c r="D1143" s="40" t="s">
        <v>210</v>
      </c>
      <c r="E1143" s="39">
        <v>116704</v>
      </c>
      <c r="F1143" s="41">
        <v>69</v>
      </c>
      <c r="G1143" s="39">
        <v>1</v>
      </c>
      <c r="H1143" s="40" t="s">
        <v>218</v>
      </c>
      <c r="I1143" s="39">
        <v>3349559675</v>
      </c>
    </row>
    <row r="1144" spans="1:9" ht="30" hidden="1">
      <c r="A1144" s="39">
        <v>20454</v>
      </c>
      <c r="B1144" s="40" t="s">
        <v>2410</v>
      </c>
      <c r="C1144" s="40" t="s">
        <v>2411</v>
      </c>
      <c r="D1144" s="40" t="s">
        <v>234</v>
      </c>
      <c r="E1144" s="39">
        <v>101222</v>
      </c>
      <c r="F1144" s="41">
        <v>138</v>
      </c>
      <c r="G1144" s="39">
        <v>2</v>
      </c>
      <c r="H1144" s="40" t="s">
        <v>218</v>
      </c>
      <c r="I1144" s="39">
        <v>3342618253</v>
      </c>
    </row>
    <row r="1145" spans="1:9" ht="45" hidden="1">
      <c r="A1145" s="39">
        <v>20490</v>
      </c>
      <c r="B1145" s="40" t="s">
        <v>2412</v>
      </c>
      <c r="C1145" s="40" t="s">
        <v>2413</v>
      </c>
      <c r="D1145" s="40" t="s">
        <v>210</v>
      </c>
      <c r="E1145" s="39">
        <v>116704</v>
      </c>
      <c r="F1145" s="41">
        <v>345</v>
      </c>
      <c r="G1145" s="39">
        <v>2</v>
      </c>
      <c r="H1145" s="40" t="s">
        <v>211</v>
      </c>
      <c r="I1145" s="39">
        <v>3349559745</v>
      </c>
    </row>
    <row r="1146" spans="1:9" ht="45" hidden="1">
      <c r="A1146" s="39">
        <v>20491</v>
      </c>
      <c r="B1146" s="40" t="s">
        <v>2414</v>
      </c>
      <c r="C1146" s="40" t="s">
        <v>2413</v>
      </c>
      <c r="D1146" s="40" t="s">
        <v>234</v>
      </c>
      <c r="E1146" s="39">
        <v>101222</v>
      </c>
      <c r="F1146" s="41">
        <v>230</v>
      </c>
      <c r="G1146" s="39">
        <v>1</v>
      </c>
      <c r="H1146" s="40" t="s">
        <v>211</v>
      </c>
      <c r="I1146" s="39">
        <v>3337418133</v>
      </c>
    </row>
    <row r="1147" spans="1:9" ht="30" hidden="1">
      <c r="A1147" s="39">
        <v>20513</v>
      </c>
      <c r="B1147" s="40" t="s">
        <v>2415</v>
      </c>
      <c r="C1147" s="40" t="s">
        <v>2416</v>
      </c>
      <c r="D1147" s="40" t="s">
        <v>348</v>
      </c>
      <c r="E1147" s="39">
        <v>126080</v>
      </c>
      <c r="F1147" s="41">
        <v>115</v>
      </c>
      <c r="G1147" s="39">
        <v>2</v>
      </c>
      <c r="H1147" s="40" t="s">
        <v>226</v>
      </c>
      <c r="I1147" s="39">
        <v>3337418146</v>
      </c>
    </row>
    <row r="1148" spans="1:9" ht="30" hidden="1">
      <c r="A1148" s="39">
        <v>20537</v>
      </c>
      <c r="B1148" s="40" t="s">
        <v>2417</v>
      </c>
      <c r="C1148" s="40" t="s">
        <v>2418</v>
      </c>
      <c r="D1148" s="40" t="s">
        <v>234</v>
      </c>
      <c r="E1148" s="39">
        <v>101222</v>
      </c>
      <c r="F1148" s="41">
        <v>500</v>
      </c>
      <c r="G1148" s="39">
        <v>0</v>
      </c>
      <c r="H1148" s="40" t="s">
        <v>226</v>
      </c>
      <c r="I1148" s="39">
        <v>3337418158</v>
      </c>
    </row>
    <row r="1149" spans="1:9" ht="30" hidden="1">
      <c r="A1149" s="39">
        <v>20546</v>
      </c>
      <c r="B1149" s="40" t="s">
        <v>2419</v>
      </c>
      <c r="C1149" s="40" t="s">
        <v>2420</v>
      </c>
      <c r="D1149" s="40" t="s">
        <v>234</v>
      </c>
      <c r="E1149" s="39">
        <v>101222</v>
      </c>
      <c r="F1149" s="41">
        <v>69</v>
      </c>
      <c r="G1149" s="39">
        <v>2</v>
      </c>
      <c r="H1149" s="40" t="s">
        <v>202</v>
      </c>
      <c r="I1149" s="39">
        <v>3342618379</v>
      </c>
    </row>
    <row r="1150" spans="1:9" ht="15" hidden="1">
      <c r="A1150" s="39">
        <v>20547</v>
      </c>
      <c r="B1150" s="40" t="s">
        <v>2421</v>
      </c>
      <c r="C1150" s="40" t="s">
        <v>2420</v>
      </c>
      <c r="D1150" s="40" t="s">
        <v>210</v>
      </c>
      <c r="E1150" s="39">
        <v>116704</v>
      </c>
      <c r="F1150" s="41">
        <v>46</v>
      </c>
      <c r="G1150" s="39">
        <v>4</v>
      </c>
      <c r="H1150" s="40" t="s">
        <v>226</v>
      </c>
      <c r="I1150" s="39">
        <v>3349559620</v>
      </c>
    </row>
    <row r="1151" spans="1:9" ht="15" hidden="1">
      <c r="A1151" s="39">
        <v>20549</v>
      </c>
      <c r="B1151" s="40" t="s">
        <v>2422</v>
      </c>
      <c r="C1151" s="40" t="s">
        <v>2423</v>
      </c>
      <c r="D1151" s="40" t="s">
        <v>210</v>
      </c>
      <c r="E1151" s="39">
        <v>116704</v>
      </c>
      <c r="F1151" s="41">
        <v>138</v>
      </c>
      <c r="G1151" s="39">
        <v>2</v>
      </c>
      <c r="H1151" s="40" t="s">
        <v>226</v>
      </c>
      <c r="I1151" s="39">
        <v>3349559622</v>
      </c>
    </row>
    <row r="1152" spans="1:9" ht="30" hidden="1">
      <c r="A1152" s="39">
        <v>20553</v>
      </c>
      <c r="B1152" s="40" t="s">
        <v>2424</v>
      </c>
      <c r="C1152" s="40" t="s">
        <v>2425</v>
      </c>
      <c r="D1152" s="40" t="s">
        <v>348</v>
      </c>
      <c r="E1152" s="39">
        <v>126080</v>
      </c>
      <c r="F1152" s="41">
        <v>115</v>
      </c>
      <c r="G1152" s="39">
        <v>6</v>
      </c>
      <c r="H1152" s="40" t="s">
        <v>226</v>
      </c>
      <c r="I1152" s="39">
        <v>3337418171</v>
      </c>
    </row>
    <row r="1153" spans="1:9" ht="45" hidden="1">
      <c r="A1153" s="39">
        <v>20572</v>
      </c>
      <c r="B1153" s="40" t="s">
        <v>2426</v>
      </c>
      <c r="C1153" s="40" t="s">
        <v>2425</v>
      </c>
      <c r="D1153" s="40" t="s">
        <v>210</v>
      </c>
      <c r="E1153" s="39">
        <v>116704</v>
      </c>
      <c r="F1153" s="41">
        <v>46</v>
      </c>
      <c r="G1153" s="39">
        <v>4</v>
      </c>
      <c r="H1153" s="40" t="s">
        <v>211</v>
      </c>
      <c r="I1153" s="39">
        <v>3349559991</v>
      </c>
    </row>
    <row r="1154" spans="1:9" ht="30" hidden="1">
      <c r="A1154" s="39">
        <v>20588</v>
      </c>
      <c r="B1154" s="40" t="s">
        <v>2427</v>
      </c>
      <c r="C1154" s="40" t="s">
        <v>2428</v>
      </c>
      <c r="D1154" s="40" t="s">
        <v>210</v>
      </c>
      <c r="E1154" s="39">
        <v>116704</v>
      </c>
      <c r="F1154" s="41">
        <v>230</v>
      </c>
      <c r="G1154" s="39">
        <v>4</v>
      </c>
      <c r="H1154" s="40" t="s">
        <v>218</v>
      </c>
      <c r="I1154" s="39">
        <v>3337418184</v>
      </c>
    </row>
    <row r="1155" spans="1:9" ht="45" hidden="1">
      <c r="A1155" s="39">
        <v>20590</v>
      </c>
      <c r="B1155" s="40" t="s">
        <v>2429</v>
      </c>
      <c r="C1155" s="40" t="s">
        <v>2430</v>
      </c>
      <c r="D1155" s="40" t="s">
        <v>210</v>
      </c>
      <c r="E1155" s="39">
        <v>116704</v>
      </c>
      <c r="F1155" s="41">
        <v>69</v>
      </c>
      <c r="G1155" s="39">
        <v>1</v>
      </c>
      <c r="H1155" s="40" t="s">
        <v>247</v>
      </c>
      <c r="I1155" s="39">
        <v>3342617921</v>
      </c>
    </row>
    <row r="1156" spans="1:9" ht="15" hidden="1">
      <c r="A1156" s="39">
        <v>20614</v>
      </c>
      <c r="B1156" s="40" t="s">
        <v>2431</v>
      </c>
      <c r="C1156" s="40" t="s">
        <v>2432</v>
      </c>
      <c r="D1156" s="40" t="s">
        <v>210</v>
      </c>
      <c r="E1156" s="39">
        <v>116704</v>
      </c>
      <c r="F1156" s="41">
        <v>115</v>
      </c>
      <c r="G1156" s="39">
        <v>5</v>
      </c>
      <c r="H1156" s="40" t="s">
        <v>202</v>
      </c>
      <c r="I1156" s="39">
        <v>3337428419</v>
      </c>
    </row>
    <row r="1157" spans="1:9" ht="45" hidden="1">
      <c r="A1157" s="39">
        <v>20620</v>
      </c>
      <c r="B1157" s="40" t="s">
        <v>2433</v>
      </c>
      <c r="C1157" s="40" t="s">
        <v>2434</v>
      </c>
      <c r="D1157" s="40" t="s">
        <v>326</v>
      </c>
      <c r="E1157" s="39">
        <v>100716</v>
      </c>
      <c r="F1157" s="41">
        <v>230</v>
      </c>
      <c r="G1157" s="39">
        <v>5</v>
      </c>
      <c r="H1157" s="40" t="s">
        <v>226</v>
      </c>
      <c r="I1157" s="39">
        <v>3337418201</v>
      </c>
    </row>
    <row r="1158" spans="1:9" ht="45" hidden="1">
      <c r="A1158" s="39">
        <v>20633</v>
      </c>
      <c r="B1158" s="40" t="s">
        <v>2435</v>
      </c>
      <c r="C1158" s="40" t="s">
        <v>2436</v>
      </c>
      <c r="D1158" s="40" t="s">
        <v>210</v>
      </c>
      <c r="E1158" s="39">
        <v>116704</v>
      </c>
      <c r="F1158" s="41">
        <v>138</v>
      </c>
      <c r="G1158" s="39">
        <v>3</v>
      </c>
      <c r="H1158" s="40" t="s">
        <v>211</v>
      </c>
      <c r="I1158" s="39">
        <v>3337422239</v>
      </c>
    </row>
    <row r="1159" spans="1:9" ht="45" hidden="1">
      <c r="A1159" s="39">
        <v>20634</v>
      </c>
      <c r="B1159" s="40" t="s">
        <v>2437</v>
      </c>
      <c r="C1159" s="40" t="s">
        <v>2438</v>
      </c>
      <c r="D1159" s="40" t="s">
        <v>210</v>
      </c>
      <c r="E1159" s="39">
        <v>116704</v>
      </c>
      <c r="F1159" s="41">
        <v>46</v>
      </c>
      <c r="G1159" s="39">
        <v>2</v>
      </c>
      <c r="H1159" s="40" t="s">
        <v>211</v>
      </c>
      <c r="I1159" s="39">
        <v>3349559799</v>
      </c>
    </row>
    <row r="1160" spans="1:9" ht="30" hidden="1">
      <c r="A1160" s="39">
        <v>20642</v>
      </c>
      <c r="B1160" s="40" t="s">
        <v>2439</v>
      </c>
      <c r="C1160" s="40" t="s">
        <v>2440</v>
      </c>
      <c r="D1160" s="40" t="s">
        <v>234</v>
      </c>
      <c r="E1160" s="39">
        <v>101222</v>
      </c>
      <c r="F1160" s="41">
        <v>69</v>
      </c>
      <c r="G1160" s="39">
        <v>1</v>
      </c>
      <c r="H1160" s="40" t="s">
        <v>202</v>
      </c>
      <c r="I1160" s="39">
        <v>3342618376</v>
      </c>
    </row>
    <row r="1161" spans="1:9" ht="15" hidden="1">
      <c r="A1161" s="39">
        <v>20646</v>
      </c>
      <c r="B1161" s="40" t="s">
        <v>2441</v>
      </c>
      <c r="C1161" s="40" t="s">
        <v>2442</v>
      </c>
      <c r="D1161" s="40" t="s">
        <v>210</v>
      </c>
      <c r="E1161" s="39">
        <v>116704</v>
      </c>
      <c r="F1161" s="41">
        <v>69</v>
      </c>
      <c r="G1161" s="39">
        <v>2</v>
      </c>
      <c r="H1161" s="40" t="s">
        <v>202</v>
      </c>
      <c r="I1161" s="39">
        <v>3337418212</v>
      </c>
    </row>
    <row r="1162" spans="1:9" ht="60" hidden="1">
      <c r="A1162" s="39">
        <v>20655</v>
      </c>
      <c r="B1162" s="40" t="s">
        <v>2443</v>
      </c>
      <c r="C1162" s="40" t="s">
        <v>2444</v>
      </c>
      <c r="D1162" s="40" t="s">
        <v>223</v>
      </c>
      <c r="E1162" s="39">
        <v>100834</v>
      </c>
      <c r="F1162" s="41">
        <v>115</v>
      </c>
      <c r="G1162" s="39">
        <v>3</v>
      </c>
      <c r="H1162" s="40" t="s">
        <v>226</v>
      </c>
      <c r="I1162" s="39">
        <v>3337418218</v>
      </c>
    </row>
    <row r="1163" spans="1:9" ht="45" hidden="1">
      <c r="A1163" s="39">
        <v>20691</v>
      </c>
      <c r="B1163" s="40" t="s">
        <v>2445</v>
      </c>
      <c r="C1163" s="40" t="s">
        <v>2446</v>
      </c>
      <c r="D1163" s="40" t="s">
        <v>210</v>
      </c>
      <c r="E1163" s="39">
        <v>116704</v>
      </c>
      <c r="F1163" s="41">
        <v>46</v>
      </c>
      <c r="G1163" s="39">
        <v>1</v>
      </c>
      <c r="H1163" s="40" t="s">
        <v>211</v>
      </c>
      <c r="I1163" s="39">
        <v>3349560295</v>
      </c>
    </row>
    <row r="1164" spans="1:9" ht="15" hidden="1">
      <c r="A1164" s="39">
        <v>20696</v>
      </c>
      <c r="B1164" s="40" t="s">
        <v>2447</v>
      </c>
      <c r="C1164" s="40" t="s">
        <v>2448</v>
      </c>
      <c r="D1164" s="40" t="s">
        <v>210</v>
      </c>
      <c r="E1164" s="39">
        <v>116704</v>
      </c>
      <c r="F1164" s="41">
        <v>69</v>
      </c>
      <c r="G1164" s="39">
        <v>1</v>
      </c>
      <c r="H1164" s="40" t="s">
        <v>226</v>
      </c>
      <c r="I1164" s="39">
        <v>3341136761</v>
      </c>
    </row>
    <row r="1165" spans="1:9" ht="45" hidden="1">
      <c r="A1165" s="39">
        <v>20720</v>
      </c>
      <c r="B1165" s="40" t="s">
        <v>2449</v>
      </c>
      <c r="C1165" s="40" t="s">
        <v>2450</v>
      </c>
      <c r="D1165" s="40" t="s">
        <v>210</v>
      </c>
      <c r="E1165" s="39">
        <v>116704</v>
      </c>
      <c r="F1165" s="41">
        <v>46</v>
      </c>
      <c r="G1165" s="39">
        <v>2</v>
      </c>
      <c r="H1165" s="40" t="s">
        <v>211</v>
      </c>
      <c r="I1165" s="39">
        <v>3349559870</v>
      </c>
    </row>
    <row r="1166" spans="1:9" ht="45" hidden="1">
      <c r="A1166" s="39">
        <v>20731</v>
      </c>
      <c r="B1166" s="40" t="s">
        <v>2451</v>
      </c>
      <c r="C1166" s="40" t="s">
        <v>2452</v>
      </c>
      <c r="D1166" s="40" t="s">
        <v>210</v>
      </c>
      <c r="E1166" s="39">
        <v>116704</v>
      </c>
      <c r="F1166" s="41">
        <v>46</v>
      </c>
      <c r="G1166" s="39">
        <v>4</v>
      </c>
      <c r="H1166" s="40" t="s">
        <v>211</v>
      </c>
      <c r="I1166" s="39">
        <v>3337418263</v>
      </c>
    </row>
    <row r="1167" spans="1:9" ht="30" hidden="1">
      <c r="A1167" s="39">
        <v>20737</v>
      </c>
      <c r="B1167" s="40" t="s">
        <v>2453</v>
      </c>
      <c r="C1167" s="40" t="s">
        <v>2454</v>
      </c>
      <c r="D1167" s="40" t="s">
        <v>234</v>
      </c>
      <c r="E1167" s="39">
        <v>101222</v>
      </c>
      <c r="F1167" s="41">
        <v>138</v>
      </c>
      <c r="G1167" s="39">
        <v>5</v>
      </c>
      <c r="H1167" s="40" t="s">
        <v>226</v>
      </c>
      <c r="I1167" s="39">
        <v>3337418268</v>
      </c>
    </row>
    <row r="1168" spans="1:9" ht="15" hidden="1">
      <c r="A1168" s="39">
        <v>20768</v>
      </c>
      <c r="B1168" s="40" t="s">
        <v>2455</v>
      </c>
      <c r="C1168" s="40" t="s">
        <v>2456</v>
      </c>
      <c r="D1168" s="40" t="s">
        <v>210</v>
      </c>
      <c r="E1168" s="39">
        <v>116704</v>
      </c>
      <c r="F1168" s="41">
        <v>69</v>
      </c>
      <c r="G1168" s="39">
        <v>2</v>
      </c>
      <c r="H1168" s="40" t="s">
        <v>202</v>
      </c>
      <c r="I1168" s="39">
        <v>3352749974</v>
      </c>
    </row>
    <row r="1169" spans="1:9" ht="45" hidden="1">
      <c r="A1169" s="39">
        <v>20788</v>
      </c>
      <c r="B1169" s="40" t="s">
        <v>2457</v>
      </c>
      <c r="C1169" s="40" t="s">
        <v>2458</v>
      </c>
      <c r="D1169" s="40" t="s">
        <v>210</v>
      </c>
      <c r="E1169" s="39">
        <v>116704</v>
      </c>
      <c r="F1169" s="41">
        <v>69</v>
      </c>
      <c r="G1169" s="39">
        <v>4</v>
      </c>
      <c r="H1169" s="40" t="s">
        <v>211</v>
      </c>
      <c r="I1169" s="39">
        <v>3349559768</v>
      </c>
    </row>
    <row r="1170" spans="1:9" ht="30" hidden="1">
      <c r="A1170" s="39">
        <v>20792</v>
      </c>
      <c r="B1170" s="40" t="s">
        <v>2459</v>
      </c>
      <c r="C1170" s="40" t="s">
        <v>2460</v>
      </c>
      <c r="D1170" s="40" t="s">
        <v>210</v>
      </c>
      <c r="E1170" s="39">
        <v>116704</v>
      </c>
      <c r="F1170" s="41">
        <v>500</v>
      </c>
      <c r="G1170" s="39">
        <v>9</v>
      </c>
      <c r="H1170" s="40" t="s">
        <v>218</v>
      </c>
      <c r="I1170" s="39">
        <v>3337418303</v>
      </c>
    </row>
    <row r="1171" spans="1:9" ht="45" hidden="1">
      <c r="A1171" s="39">
        <v>20794</v>
      </c>
      <c r="B1171" s="40" t="s">
        <v>2461</v>
      </c>
      <c r="C1171" s="40" t="s">
        <v>2462</v>
      </c>
      <c r="D1171" s="40" t="s">
        <v>210</v>
      </c>
      <c r="E1171" s="39">
        <v>116704</v>
      </c>
      <c r="F1171" s="41">
        <v>46</v>
      </c>
      <c r="G1171" s="39">
        <v>2</v>
      </c>
      <c r="H1171" s="40" t="s">
        <v>211</v>
      </c>
      <c r="I1171" s="39">
        <v>3349559796</v>
      </c>
    </row>
    <row r="1172" spans="1:9" ht="60" hidden="1">
      <c r="A1172" s="39">
        <v>20809</v>
      </c>
      <c r="B1172" s="40" t="s">
        <v>2463</v>
      </c>
      <c r="C1172" s="40" t="s">
        <v>2464</v>
      </c>
      <c r="D1172" s="40" t="s">
        <v>223</v>
      </c>
      <c r="E1172" s="39">
        <v>100834</v>
      </c>
      <c r="F1172" s="41">
        <v>1000</v>
      </c>
      <c r="G1172" s="39">
        <v>0</v>
      </c>
      <c r="H1172" s="40" t="s">
        <v>247</v>
      </c>
      <c r="I1172" s="39">
        <v>3337418319</v>
      </c>
    </row>
    <row r="1173" spans="1:9" ht="30" hidden="1">
      <c r="A1173" s="39">
        <v>20810</v>
      </c>
      <c r="B1173" s="40" t="s">
        <v>2465</v>
      </c>
      <c r="C1173" s="40" t="s">
        <v>2466</v>
      </c>
      <c r="D1173" s="40" t="s">
        <v>234</v>
      </c>
      <c r="E1173" s="39">
        <v>101222</v>
      </c>
      <c r="F1173" s="41">
        <v>138</v>
      </c>
      <c r="G1173" s="39">
        <v>5</v>
      </c>
      <c r="H1173" s="40" t="s">
        <v>226</v>
      </c>
      <c r="I1173" s="39">
        <v>3337418321</v>
      </c>
    </row>
    <row r="1174" spans="1:9" ht="45" hidden="1">
      <c r="A1174" s="39">
        <v>20811</v>
      </c>
      <c r="B1174" s="40" t="s">
        <v>2467</v>
      </c>
      <c r="C1174" s="40" t="s">
        <v>2468</v>
      </c>
      <c r="D1174" s="40" t="s">
        <v>234</v>
      </c>
      <c r="E1174" s="39">
        <v>101222</v>
      </c>
      <c r="F1174" s="41">
        <v>138</v>
      </c>
      <c r="G1174" s="39">
        <v>1</v>
      </c>
      <c r="H1174" s="40" t="s">
        <v>247</v>
      </c>
      <c r="I1174" s="39">
        <v>3337418320</v>
      </c>
    </row>
    <row r="1175" spans="1:9" ht="15">
      <c r="A1175" s="39">
        <v>20879</v>
      </c>
      <c r="B1175" s="40" t="s">
        <v>2469</v>
      </c>
      <c r="C1175" s="40" t="s">
        <v>2470</v>
      </c>
      <c r="D1175" s="40" t="s">
        <v>201</v>
      </c>
      <c r="E1175" s="39">
        <v>100219</v>
      </c>
      <c r="F1175" s="41">
        <v>115</v>
      </c>
      <c r="G1175" s="39">
        <v>1</v>
      </c>
      <c r="H1175" s="40" t="s">
        <v>202</v>
      </c>
      <c r="I1175" s="39">
        <v>3337418370</v>
      </c>
    </row>
    <row r="1176" spans="1:9" ht="30" hidden="1">
      <c r="A1176" s="39">
        <v>20880</v>
      </c>
      <c r="B1176" s="40" t="s">
        <v>2471</v>
      </c>
      <c r="C1176" s="40" t="s">
        <v>2470</v>
      </c>
      <c r="D1176" s="40" t="s">
        <v>314</v>
      </c>
      <c r="E1176" s="39">
        <v>103565</v>
      </c>
      <c r="F1176" s="41">
        <v>115</v>
      </c>
      <c r="G1176" s="39">
        <v>2</v>
      </c>
      <c r="H1176" s="40" t="s">
        <v>202</v>
      </c>
      <c r="I1176" s="39">
        <v>3353098111</v>
      </c>
    </row>
    <row r="1177" spans="1:9" ht="60" hidden="1">
      <c r="A1177" s="39">
        <v>20905</v>
      </c>
      <c r="B1177" s="40" t="s">
        <v>2472</v>
      </c>
      <c r="C1177" s="40" t="s">
        <v>2473</v>
      </c>
      <c r="D1177" s="40" t="s">
        <v>223</v>
      </c>
      <c r="E1177" s="39">
        <v>100834</v>
      </c>
      <c r="F1177" s="41">
        <v>69</v>
      </c>
      <c r="G1177" s="39">
        <v>1</v>
      </c>
      <c r="H1177" s="40" t="s">
        <v>202</v>
      </c>
      <c r="I1177" s="39">
        <v>3352749972</v>
      </c>
    </row>
    <row r="1178" spans="1:9" ht="60" hidden="1">
      <c r="A1178" s="39">
        <v>20910</v>
      </c>
      <c r="B1178" s="40" t="s">
        <v>2474</v>
      </c>
      <c r="C1178" s="40" t="s">
        <v>2475</v>
      </c>
      <c r="D1178" s="40" t="s">
        <v>223</v>
      </c>
      <c r="E1178" s="39">
        <v>100834</v>
      </c>
      <c r="F1178" s="41">
        <v>115</v>
      </c>
      <c r="G1178" s="39">
        <v>1</v>
      </c>
      <c r="H1178" s="40" t="s">
        <v>202</v>
      </c>
      <c r="I1178" s="39">
        <v>3352750156</v>
      </c>
    </row>
    <row r="1179" spans="1:9" ht="75" hidden="1">
      <c r="A1179" s="39">
        <v>20920</v>
      </c>
      <c r="B1179" s="40" t="s">
        <v>2476</v>
      </c>
      <c r="C1179" s="40" t="s">
        <v>2477</v>
      </c>
      <c r="D1179" s="40" t="s">
        <v>225</v>
      </c>
      <c r="E1179" s="39">
        <v>101071</v>
      </c>
      <c r="F1179" s="41">
        <v>115</v>
      </c>
      <c r="G1179" s="39">
        <v>3</v>
      </c>
      <c r="H1179" s="40" t="s">
        <v>211</v>
      </c>
      <c r="I1179" s="39">
        <v>3337418397</v>
      </c>
    </row>
    <row r="1180" spans="1:9" ht="30" hidden="1">
      <c r="A1180" s="39">
        <v>20960</v>
      </c>
      <c r="B1180" s="40" t="s">
        <v>2478</v>
      </c>
      <c r="C1180" s="40" t="s">
        <v>2479</v>
      </c>
      <c r="D1180" s="40" t="s">
        <v>210</v>
      </c>
      <c r="E1180" s="39">
        <v>116704</v>
      </c>
      <c r="F1180" s="41">
        <v>138</v>
      </c>
      <c r="G1180" s="39">
        <v>6</v>
      </c>
      <c r="H1180" s="40" t="s">
        <v>218</v>
      </c>
      <c r="I1180" s="39">
        <v>3337418416</v>
      </c>
    </row>
    <row r="1181" spans="1:9" ht="45" hidden="1">
      <c r="A1181" s="39">
        <v>20961</v>
      </c>
      <c r="B1181" s="40" t="s">
        <v>2480</v>
      </c>
      <c r="C1181" s="40" t="s">
        <v>2481</v>
      </c>
      <c r="D1181" s="40" t="s">
        <v>210</v>
      </c>
      <c r="E1181" s="39">
        <v>116704</v>
      </c>
      <c r="F1181" s="41">
        <v>69</v>
      </c>
      <c r="G1181" s="39">
        <v>1</v>
      </c>
      <c r="H1181" s="40" t="s">
        <v>211</v>
      </c>
      <c r="I1181" s="39">
        <v>3349559692</v>
      </c>
    </row>
    <row r="1182" spans="1:9" ht="15" hidden="1">
      <c r="A1182" s="39">
        <v>21001</v>
      </c>
      <c r="B1182" s="40" t="s">
        <v>2482</v>
      </c>
      <c r="C1182" s="40" t="s">
        <v>2483</v>
      </c>
      <c r="D1182" s="40" t="s">
        <v>210</v>
      </c>
      <c r="E1182" s="39">
        <v>116704</v>
      </c>
      <c r="F1182" s="41">
        <v>69</v>
      </c>
      <c r="G1182" s="39">
        <v>2</v>
      </c>
      <c r="H1182" s="40" t="s">
        <v>202</v>
      </c>
      <c r="I1182" s="39">
        <v>3337428183</v>
      </c>
    </row>
    <row r="1183" spans="1:9" ht="15" hidden="1">
      <c r="A1183" s="39">
        <v>21019</v>
      </c>
      <c r="B1183" s="40" t="s">
        <v>2484</v>
      </c>
      <c r="C1183" s="40" t="s">
        <v>2485</v>
      </c>
      <c r="D1183" s="40" t="s">
        <v>210</v>
      </c>
      <c r="E1183" s="39">
        <v>116704</v>
      </c>
      <c r="F1183" s="41">
        <v>115</v>
      </c>
      <c r="G1183" s="39">
        <v>1</v>
      </c>
      <c r="H1183" s="40" t="s">
        <v>202</v>
      </c>
      <c r="I1183" s="39">
        <v>3337418456</v>
      </c>
    </row>
    <row r="1184" spans="1:9" ht="45" hidden="1">
      <c r="A1184" s="39">
        <v>21026</v>
      </c>
      <c r="B1184" s="40" t="s">
        <v>2486</v>
      </c>
      <c r="C1184" s="40" t="s">
        <v>2487</v>
      </c>
      <c r="D1184" s="40" t="s">
        <v>429</v>
      </c>
      <c r="E1184" s="39">
        <v>101374</v>
      </c>
      <c r="F1184" s="41">
        <v>57</v>
      </c>
      <c r="G1184" s="39">
        <v>2</v>
      </c>
      <c r="H1184" s="40" t="s">
        <v>202</v>
      </c>
      <c r="I1184" s="39">
        <v>3352750275</v>
      </c>
    </row>
    <row r="1185" spans="1:9" ht="60" hidden="1">
      <c r="A1185" s="39">
        <v>21068</v>
      </c>
      <c r="B1185" s="40" t="s">
        <v>2488</v>
      </c>
      <c r="C1185" s="40" t="s">
        <v>2489</v>
      </c>
      <c r="D1185" s="40" t="s">
        <v>223</v>
      </c>
      <c r="E1185" s="39">
        <v>100834</v>
      </c>
      <c r="F1185" s="41">
        <v>230</v>
      </c>
      <c r="G1185" s="39">
        <v>4</v>
      </c>
      <c r="H1185" s="40" t="s">
        <v>2277</v>
      </c>
      <c r="I1185" s="39">
        <v>3337418491</v>
      </c>
    </row>
    <row r="1186" spans="1:9" ht="15" hidden="1">
      <c r="A1186" s="39">
        <v>21078</v>
      </c>
      <c r="B1186" s="40" t="s">
        <v>2490</v>
      </c>
      <c r="C1186" s="40" t="s">
        <v>2491</v>
      </c>
      <c r="D1186" s="40" t="s">
        <v>210</v>
      </c>
      <c r="E1186" s="39">
        <v>116704</v>
      </c>
      <c r="F1186" s="41">
        <v>69</v>
      </c>
      <c r="G1186" s="39">
        <v>3</v>
      </c>
      <c r="H1186" s="40" t="s">
        <v>202</v>
      </c>
      <c r="I1186" s="39">
        <v>3352750204</v>
      </c>
    </row>
    <row r="1187" spans="1:9" ht="45" hidden="1">
      <c r="A1187" s="39">
        <v>21087</v>
      </c>
      <c r="B1187" s="40" t="s">
        <v>2492</v>
      </c>
      <c r="C1187" s="40" t="s">
        <v>2493</v>
      </c>
      <c r="D1187" s="40" t="s">
        <v>210</v>
      </c>
      <c r="E1187" s="39">
        <v>116704</v>
      </c>
      <c r="F1187" s="41">
        <v>46</v>
      </c>
      <c r="G1187" s="39">
        <v>1</v>
      </c>
      <c r="H1187" s="40" t="s">
        <v>211</v>
      </c>
      <c r="I1187" s="39">
        <v>3349560352</v>
      </c>
    </row>
    <row r="1188" spans="1:9" ht="30" hidden="1">
      <c r="A1188" s="39">
        <v>21109</v>
      </c>
      <c r="B1188" s="40" t="s">
        <v>2494</v>
      </c>
      <c r="C1188" s="40" t="s">
        <v>2495</v>
      </c>
      <c r="D1188" s="40" t="s">
        <v>210</v>
      </c>
      <c r="E1188" s="39">
        <v>116704</v>
      </c>
      <c r="F1188" s="41">
        <v>138</v>
      </c>
      <c r="G1188" s="39">
        <v>5</v>
      </c>
      <c r="H1188" s="40" t="s">
        <v>218</v>
      </c>
      <c r="I1188" s="39">
        <v>3342618416</v>
      </c>
    </row>
    <row r="1189" spans="1:9" ht="15" hidden="1">
      <c r="A1189" s="39">
        <v>21120</v>
      </c>
      <c r="B1189" s="40" t="s">
        <v>2496</v>
      </c>
      <c r="C1189" s="40" t="s">
        <v>2497</v>
      </c>
      <c r="D1189" s="40" t="s">
        <v>210</v>
      </c>
      <c r="E1189" s="39">
        <v>116704</v>
      </c>
      <c r="F1189" s="41">
        <v>69</v>
      </c>
      <c r="G1189" s="39">
        <v>2</v>
      </c>
      <c r="H1189" s="40" t="s">
        <v>226</v>
      </c>
      <c r="I1189" s="39">
        <v>3337418527</v>
      </c>
    </row>
    <row r="1190" spans="1:9" ht="45" hidden="1">
      <c r="A1190" s="39">
        <v>21155</v>
      </c>
      <c r="B1190" s="40" t="s">
        <v>2498</v>
      </c>
      <c r="C1190" s="40" t="s">
        <v>2499</v>
      </c>
      <c r="D1190" s="40" t="s">
        <v>210</v>
      </c>
      <c r="E1190" s="39">
        <v>116704</v>
      </c>
      <c r="F1190" s="41">
        <v>69</v>
      </c>
      <c r="G1190" s="39">
        <v>1</v>
      </c>
      <c r="H1190" s="40" t="s">
        <v>211</v>
      </c>
      <c r="I1190" s="39">
        <v>3349559679</v>
      </c>
    </row>
    <row r="1191" spans="1:9" ht="30" hidden="1">
      <c r="A1191" s="39">
        <v>21183</v>
      </c>
      <c r="B1191" s="40" t="s">
        <v>2500</v>
      </c>
      <c r="C1191" s="40" t="s">
        <v>2501</v>
      </c>
      <c r="D1191" s="40" t="s">
        <v>210</v>
      </c>
      <c r="E1191" s="39">
        <v>116704</v>
      </c>
      <c r="F1191" s="41">
        <v>138</v>
      </c>
      <c r="G1191" s="39">
        <v>2</v>
      </c>
      <c r="H1191" s="40" t="s">
        <v>218</v>
      </c>
      <c r="I1191" s="39">
        <v>3349559713</v>
      </c>
    </row>
    <row r="1192" spans="1:9" ht="45" hidden="1">
      <c r="A1192" s="39">
        <v>21206</v>
      </c>
      <c r="B1192" s="40" t="s">
        <v>2502</v>
      </c>
      <c r="C1192" s="40" t="s">
        <v>2503</v>
      </c>
      <c r="D1192" s="40" t="s">
        <v>210</v>
      </c>
      <c r="E1192" s="39">
        <v>116704</v>
      </c>
      <c r="F1192" s="41">
        <v>69</v>
      </c>
      <c r="G1192" s="39">
        <v>2</v>
      </c>
      <c r="H1192" s="40" t="s">
        <v>247</v>
      </c>
      <c r="I1192" s="39">
        <v>3342618060</v>
      </c>
    </row>
    <row r="1193" spans="1:9" ht="15" hidden="1">
      <c r="A1193" s="39">
        <v>21226</v>
      </c>
      <c r="B1193" s="40" t="s">
        <v>2504</v>
      </c>
      <c r="C1193" s="40" t="s">
        <v>2505</v>
      </c>
      <c r="D1193" s="40" t="s">
        <v>210</v>
      </c>
      <c r="E1193" s="39">
        <v>116704</v>
      </c>
      <c r="F1193" s="41">
        <v>230</v>
      </c>
      <c r="G1193" s="39">
        <v>4</v>
      </c>
      <c r="H1193" s="40" t="s">
        <v>202</v>
      </c>
      <c r="I1193" s="39">
        <v>3337418601</v>
      </c>
    </row>
    <row r="1194" spans="1:9" ht="45" hidden="1">
      <c r="A1194" s="39">
        <v>21236</v>
      </c>
      <c r="B1194" s="40" t="s">
        <v>2506</v>
      </c>
      <c r="C1194" s="40" t="s">
        <v>2507</v>
      </c>
      <c r="D1194" s="40" t="s">
        <v>210</v>
      </c>
      <c r="E1194" s="39">
        <v>116704</v>
      </c>
      <c r="F1194" s="41">
        <v>69</v>
      </c>
      <c r="G1194" s="39">
        <v>1</v>
      </c>
      <c r="H1194" s="40" t="s">
        <v>247</v>
      </c>
      <c r="I1194" s="39">
        <v>3342618169</v>
      </c>
    </row>
    <row r="1195" spans="1:9" ht="30" hidden="1">
      <c r="A1195" s="39">
        <v>21240</v>
      </c>
      <c r="B1195" s="40" t="s">
        <v>2508</v>
      </c>
      <c r="C1195" s="40" t="s">
        <v>2509</v>
      </c>
      <c r="D1195" s="40" t="s">
        <v>234</v>
      </c>
      <c r="E1195" s="39">
        <v>101222</v>
      </c>
      <c r="F1195" s="41">
        <v>138</v>
      </c>
      <c r="G1195" s="39">
        <v>3</v>
      </c>
      <c r="H1195" s="40" t="s">
        <v>202</v>
      </c>
      <c r="I1195" s="39">
        <v>3342618227</v>
      </c>
    </row>
    <row r="1196" spans="1:9" ht="30" hidden="1">
      <c r="A1196" s="39">
        <v>21245</v>
      </c>
      <c r="B1196" s="40" t="s">
        <v>2510</v>
      </c>
      <c r="C1196" s="40" t="s">
        <v>2511</v>
      </c>
      <c r="D1196" s="40" t="s">
        <v>210</v>
      </c>
      <c r="E1196" s="39">
        <v>116704</v>
      </c>
      <c r="F1196" s="41">
        <v>69</v>
      </c>
      <c r="G1196" s="39">
        <v>3</v>
      </c>
      <c r="H1196" s="40" t="s">
        <v>218</v>
      </c>
      <c r="I1196" s="39">
        <v>3349560347</v>
      </c>
    </row>
    <row r="1197" spans="1:9" ht="30" hidden="1">
      <c r="A1197" s="39">
        <v>21276</v>
      </c>
      <c r="B1197" s="40" t="s">
        <v>2512</v>
      </c>
      <c r="C1197" s="40" t="s">
        <v>2513</v>
      </c>
      <c r="D1197" s="40" t="s">
        <v>234</v>
      </c>
      <c r="E1197" s="39">
        <v>101222</v>
      </c>
      <c r="F1197" s="41">
        <v>230</v>
      </c>
      <c r="G1197" s="39">
        <v>5</v>
      </c>
      <c r="H1197" s="40" t="s">
        <v>202</v>
      </c>
      <c r="I1197" s="39">
        <v>3337418632</v>
      </c>
    </row>
    <row r="1198" spans="1:9" ht="45" hidden="1">
      <c r="A1198" s="39">
        <v>21299</v>
      </c>
      <c r="B1198" s="40" t="s">
        <v>2514</v>
      </c>
      <c r="C1198" s="40" t="s">
        <v>2515</v>
      </c>
      <c r="D1198" s="40" t="s">
        <v>234</v>
      </c>
      <c r="E1198" s="39">
        <v>101222</v>
      </c>
      <c r="F1198" s="41">
        <v>46</v>
      </c>
      <c r="G1198" s="39">
        <v>1</v>
      </c>
      <c r="H1198" s="40" t="s">
        <v>247</v>
      </c>
      <c r="I1198" s="39">
        <v>3342618240</v>
      </c>
    </row>
    <row r="1199" spans="1:9" ht="45" hidden="1">
      <c r="A1199" s="39">
        <v>21317</v>
      </c>
      <c r="B1199" s="40" t="s">
        <v>2516</v>
      </c>
      <c r="C1199" s="40" t="s">
        <v>2517</v>
      </c>
      <c r="D1199" s="40" t="s">
        <v>210</v>
      </c>
      <c r="E1199" s="39">
        <v>116704</v>
      </c>
      <c r="F1199" s="41">
        <v>46</v>
      </c>
      <c r="G1199" s="39">
        <v>4</v>
      </c>
      <c r="H1199" s="40" t="s">
        <v>211</v>
      </c>
      <c r="I1199" s="39">
        <v>3349559939</v>
      </c>
    </row>
    <row r="1200" spans="1:9" ht="45" hidden="1">
      <c r="A1200" s="39">
        <v>21338</v>
      </c>
      <c r="B1200" s="40" t="s">
        <v>2518</v>
      </c>
      <c r="C1200" s="40" t="s">
        <v>2519</v>
      </c>
      <c r="D1200" s="40" t="s">
        <v>234</v>
      </c>
      <c r="E1200" s="39">
        <v>101222</v>
      </c>
      <c r="F1200" s="41">
        <v>46</v>
      </c>
      <c r="G1200" s="39">
        <v>1</v>
      </c>
      <c r="H1200" s="40" t="s">
        <v>247</v>
      </c>
      <c r="I1200" s="39">
        <v>3342618239</v>
      </c>
    </row>
    <row r="1201" spans="1:9" ht="45" hidden="1">
      <c r="A1201" s="39">
        <v>21347</v>
      </c>
      <c r="B1201" s="40" t="s">
        <v>2520</v>
      </c>
      <c r="C1201" s="40" t="s">
        <v>2521</v>
      </c>
      <c r="D1201" s="40" t="s">
        <v>234</v>
      </c>
      <c r="E1201" s="39">
        <v>101222</v>
      </c>
      <c r="F1201" s="41">
        <v>138</v>
      </c>
      <c r="G1201" s="39">
        <v>2</v>
      </c>
      <c r="H1201" s="40" t="s">
        <v>247</v>
      </c>
      <c r="I1201" s="39">
        <v>3342618308</v>
      </c>
    </row>
    <row r="1202" spans="1:9" ht="60" hidden="1">
      <c r="A1202" s="39">
        <v>21359</v>
      </c>
      <c r="B1202" s="40" t="s">
        <v>2522</v>
      </c>
      <c r="C1202" s="40" t="s">
        <v>2523</v>
      </c>
      <c r="D1202" s="40" t="s">
        <v>223</v>
      </c>
      <c r="E1202" s="39">
        <v>100834</v>
      </c>
      <c r="F1202" s="41">
        <v>500</v>
      </c>
      <c r="G1202" s="39">
        <v>0</v>
      </c>
      <c r="H1202" s="40" t="s">
        <v>218</v>
      </c>
      <c r="I1202" s="39">
        <v>3337418676</v>
      </c>
    </row>
    <row r="1203" spans="1:9" ht="45" hidden="1">
      <c r="A1203" s="39">
        <v>21360</v>
      </c>
      <c r="B1203" s="40" t="s">
        <v>2524</v>
      </c>
      <c r="C1203" s="40" t="s">
        <v>2525</v>
      </c>
      <c r="D1203" s="40" t="s">
        <v>210</v>
      </c>
      <c r="E1203" s="39">
        <v>116704</v>
      </c>
      <c r="F1203" s="41">
        <v>46</v>
      </c>
      <c r="G1203" s="39">
        <v>2</v>
      </c>
      <c r="H1203" s="40" t="s">
        <v>211</v>
      </c>
      <c r="I1203" s="39">
        <v>3349559902</v>
      </c>
    </row>
    <row r="1204" spans="1:9" ht="45" hidden="1">
      <c r="A1204" s="39">
        <v>21361</v>
      </c>
      <c r="B1204" s="40" t="s">
        <v>2526</v>
      </c>
      <c r="C1204" s="40" t="s">
        <v>2527</v>
      </c>
      <c r="D1204" s="40" t="s">
        <v>210</v>
      </c>
      <c r="E1204" s="39">
        <v>116704</v>
      </c>
      <c r="F1204" s="41">
        <v>46</v>
      </c>
      <c r="G1204" s="39">
        <v>1</v>
      </c>
      <c r="H1204" s="40" t="s">
        <v>211</v>
      </c>
      <c r="I1204" s="39">
        <v>3349559903</v>
      </c>
    </row>
    <row r="1205" spans="1:9" ht="45" hidden="1">
      <c r="A1205" s="39">
        <v>21362</v>
      </c>
      <c r="B1205" s="40" t="s">
        <v>2528</v>
      </c>
      <c r="C1205" s="40" t="s">
        <v>2529</v>
      </c>
      <c r="D1205" s="40" t="s">
        <v>210</v>
      </c>
      <c r="E1205" s="39">
        <v>116704</v>
      </c>
      <c r="F1205" s="41">
        <v>46</v>
      </c>
      <c r="G1205" s="39">
        <v>1</v>
      </c>
      <c r="H1205" s="40" t="s">
        <v>211</v>
      </c>
      <c r="I1205" s="39">
        <v>3349560361</v>
      </c>
    </row>
    <row r="1206" spans="1:9" ht="45" hidden="1">
      <c r="A1206" s="39">
        <v>21412</v>
      </c>
      <c r="B1206" s="40" t="s">
        <v>2530</v>
      </c>
      <c r="C1206" s="40" t="s">
        <v>2531</v>
      </c>
      <c r="D1206" s="40" t="s">
        <v>210</v>
      </c>
      <c r="E1206" s="39">
        <v>116704</v>
      </c>
      <c r="F1206" s="41">
        <v>46</v>
      </c>
      <c r="G1206" s="39">
        <v>1</v>
      </c>
      <c r="H1206" s="40" t="s">
        <v>211</v>
      </c>
      <c r="I1206" s="39">
        <v>3349560244</v>
      </c>
    </row>
    <row r="1207" spans="1:9" ht="60" hidden="1">
      <c r="A1207" s="39">
        <v>21413</v>
      </c>
      <c r="B1207" s="40" t="s">
        <v>2532</v>
      </c>
      <c r="C1207" s="40" t="s">
        <v>2531</v>
      </c>
      <c r="D1207" s="40" t="s">
        <v>223</v>
      </c>
      <c r="E1207" s="39">
        <v>100834</v>
      </c>
      <c r="F1207" s="41">
        <v>69</v>
      </c>
      <c r="G1207" s="39">
        <v>2</v>
      </c>
      <c r="H1207" s="40" t="s">
        <v>218</v>
      </c>
      <c r="I1207" s="39">
        <v>3337418710</v>
      </c>
    </row>
    <row r="1208" spans="1:9" ht="45" hidden="1">
      <c r="A1208" s="39">
        <v>21418</v>
      </c>
      <c r="B1208" s="40" t="s">
        <v>2533</v>
      </c>
      <c r="C1208" s="40" t="s">
        <v>2531</v>
      </c>
      <c r="D1208" s="40" t="s">
        <v>210</v>
      </c>
      <c r="E1208" s="39">
        <v>116704</v>
      </c>
      <c r="F1208" s="41">
        <v>46</v>
      </c>
      <c r="G1208" s="39">
        <v>3</v>
      </c>
      <c r="H1208" s="40" t="s">
        <v>211</v>
      </c>
      <c r="I1208" s="39">
        <v>3349559956</v>
      </c>
    </row>
    <row r="1209" spans="1:9" ht="15" hidden="1">
      <c r="A1209" s="39">
        <v>21420</v>
      </c>
      <c r="B1209" s="40" t="s">
        <v>2534</v>
      </c>
      <c r="C1209" s="40" t="s">
        <v>2535</v>
      </c>
      <c r="D1209" s="40" t="s">
        <v>210</v>
      </c>
      <c r="E1209" s="39">
        <v>116704</v>
      </c>
      <c r="F1209" s="41">
        <v>46</v>
      </c>
      <c r="G1209" s="39">
        <v>3</v>
      </c>
      <c r="H1209" s="40" t="s">
        <v>226</v>
      </c>
      <c r="I1209" s="39">
        <v>3349559638</v>
      </c>
    </row>
    <row r="1210" spans="1:9" ht="45" hidden="1">
      <c r="A1210" s="39">
        <v>21421</v>
      </c>
      <c r="B1210" s="40" t="s">
        <v>2536</v>
      </c>
      <c r="C1210" s="40" t="s">
        <v>2537</v>
      </c>
      <c r="D1210" s="40" t="s">
        <v>210</v>
      </c>
      <c r="E1210" s="39">
        <v>116704</v>
      </c>
      <c r="F1210" s="41">
        <v>46</v>
      </c>
      <c r="G1210" s="39">
        <v>1</v>
      </c>
      <c r="H1210" s="40" t="s">
        <v>211</v>
      </c>
      <c r="I1210" s="39">
        <v>3349560105</v>
      </c>
    </row>
    <row r="1211" spans="1:9" ht="30">
      <c r="A1211" s="39">
        <v>21431</v>
      </c>
      <c r="B1211" s="40" t="s">
        <v>2538</v>
      </c>
      <c r="C1211" s="40" t="s">
        <v>2539</v>
      </c>
      <c r="D1211" s="40" t="s">
        <v>201</v>
      </c>
      <c r="E1211" s="39">
        <v>100219</v>
      </c>
      <c r="F1211" s="41">
        <v>230</v>
      </c>
      <c r="G1211" s="39">
        <v>6</v>
      </c>
      <c r="H1211" s="40" t="s">
        <v>218</v>
      </c>
      <c r="I1211" s="39">
        <v>3337418713</v>
      </c>
    </row>
    <row r="1212" spans="1:9" ht="30">
      <c r="A1212" s="39">
        <v>21434</v>
      </c>
      <c r="B1212" s="40" t="s">
        <v>2540</v>
      </c>
      <c r="C1212" s="40" t="s">
        <v>2541</v>
      </c>
      <c r="D1212" s="40" t="s">
        <v>201</v>
      </c>
      <c r="E1212" s="39">
        <v>100219</v>
      </c>
      <c r="F1212" s="41">
        <v>115</v>
      </c>
      <c r="G1212" s="39">
        <v>2</v>
      </c>
      <c r="H1212" s="40" t="s">
        <v>218</v>
      </c>
      <c r="I1212" s="39">
        <v>3337418714</v>
      </c>
    </row>
    <row r="1213" spans="1:9" ht="45" hidden="1">
      <c r="A1213" s="39">
        <v>21446</v>
      </c>
      <c r="B1213" s="40" t="s">
        <v>2542</v>
      </c>
      <c r="C1213" s="40" t="s">
        <v>2543</v>
      </c>
      <c r="D1213" s="40" t="s">
        <v>210</v>
      </c>
      <c r="E1213" s="39">
        <v>116704</v>
      </c>
      <c r="F1213" s="41">
        <v>46</v>
      </c>
      <c r="G1213" s="39">
        <v>1</v>
      </c>
      <c r="H1213" s="40" t="s">
        <v>211</v>
      </c>
      <c r="I1213" s="39">
        <v>3349559948</v>
      </c>
    </row>
    <row r="1214" spans="1:9" ht="60" hidden="1">
      <c r="A1214" s="39">
        <v>21460</v>
      </c>
      <c r="B1214" s="40" t="s">
        <v>2544</v>
      </c>
      <c r="C1214" s="40" t="s">
        <v>2545</v>
      </c>
      <c r="D1214" s="40" t="s">
        <v>223</v>
      </c>
      <c r="E1214" s="39">
        <v>100834</v>
      </c>
      <c r="F1214" s="41">
        <v>69</v>
      </c>
      <c r="G1214" s="39">
        <v>2</v>
      </c>
      <c r="H1214" s="40" t="s">
        <v>218</v>
      </c>
      <c r="I1214" s="39">
        <v>3337418729</v>
      </c>
    </row>
    <row r="1215" spans="1:9" ht="15" hidden="1">
      <c r="A1215" s="39">
        <v>21463</v>
      </c>
      <c r="B1215" s="40" t="s">
        <v>2546</v>
      </c>
      <c r="C1215" s="40" t="s">
        <v>2547</v>
      </c>
      <c r="D1215" s="40" t="s">
        <v>210</v>
      </c>
      <c r="E1215" s="39">
        <v>116704</v>
      </c>
      <c r="F1215" s="41">
        <v>69</v>
      </c>
      <c r="G1215" s="39">
        <v>2</v>
      </c>
      <c r="H1215" s="40" t="s">
        <v>226</v>
      </c>
      <c r="I1215" s="39">
        <v>3341136822</v>
      </c>
    </row>
    <row r="1216" spans="1:9" ht="30" hidden="1">
      <c r="A1216" s="39">
        <v>21481</v>
      </c>
      <c r="B1216" s="40" t="s">
        <v>2548</v>
      </c>
      <c r="C1216" s="40" t="s">
        <v>2549</v>
      </c>
      <c r="D1216" s="40" t="s">
        <v>210</v>
      </c>
      <c r="E1216" s="39">
        <v>116704</v>
      </c>
      <c r="F1216" s="41">
        <v>138</v>
      </c>
      <c r="G1216" s="39">
        <v>3</v>
      </c>
      <c r="H1216" s="40" t="s">
        <v>218</v>
      </c>
      <c r="I1216" s="39">
        <v>3349559831</v>
      </c>
    </row>
    <row r="1217" spans="1:9" ht="30" hidden="1">
      <c r="A1217" s="39">
        <v>21532</v>
      </c>
      <c r="B1217" s="40" t="s">
        <v>2550</v>
      </c>
      <c r="C1217" s="40" t="s">
        <v>2551</v>
      </c>
      <c r="D1217" s="40" t="s">
        <v>234</v>
      </c>
      <c r="E1217" s="39">
        <v>101222</v>
      </c>
      <c r="F1217" s="41">
        <v>69</v>
      </c>
      <c r="G1217" s="39">
        <v>0</v>
      </c>
      <c r="H1217" s="40" t="s">
        <v>218</v>
      </c>
      <c r="I1217" s="39">
        <v>3342618266</v>
      </c>
    </row>
    <row r="1218" spans="1:9" ht="30" hidden="1">
      <c r="A1218" s="39">
        <v>21537</v>
      </c>
      <c r="B1218" s="40" t="s">
        <v>2552</v>
      </c>
      <c r="C1218" s="40" t="s">
        <v>2553</v>
      </c>
      <c r="D1218" s="40" t="s">
        <v>234</v>
      </c>
      <c r="E1218" s="39">
        <v>101222</v>
      </c>
      <c r="F1218" s="41">
        <v>230</v>
      </c>
      <c r="G1218" s="39">
        <v>9</v>
      </c>
      <c r="H1218" s="40" t="s">
        <v>218</v>
      </c>
      <c r="I1218" s="39">
        <v>3337418772</v>
      </c>
    </row>
    <row r="1219" spans="1:9" ht="45" hidden="1">
      <c r="A1219" s="39">
        <v>21538</v>
      </c>
      <c r="B1219" s="40" t="s">
        <v>2554</v>
      </c>
      <c r="C1219" s="40" t="s">
        <v>2553</v>
      </c>
      <c r="D1219" s="40" t="s">
        <v>234</v>
      </c>
      <c r="E1219" s="39">
        <v>101222</v>
      </c>
      <c r="F1219" s="41">
        <v>230</v>
      </c>
      <c r="G1219" s="39">
        <v>3</v>
      </c>
      <c r="H1219" s="40" t="s">
        <v>247</v>
      </c>
      <c r="I1219" s="39">
        <v>3342618230</v>
      </c>
    </row>
    <row r="1220" spans="1:9" ht="15" hidden="1">
      <c r="A1220" s="39">
        <v>21569</v>
      </c>
      <c r="B1220" s="40" t="s">
        <v>2555</v>
      </c>
      <c r="C1220" s="40" t="s">
        <v>2556</v>
      </c>
      <c r="D1220" s="40" t="s">
        <v>210</v>
      </c>
      <c r="E1220" s="39">
        <v>116704</v>
      </c>
      <c r="F1220" s="41">
        <v>69</v>
      </c>
      <c r="G1220" s="39">
        <v>1</v>
      </c>
      <c r="H1220" s="40" t="s">
        <v>202</v>
      </c>
      <c r="I1220" s="39">
        <v>3337428009</v>
      </c>
    </row>
    <row r="1221" spans="1:9" ht="60" hidden="1">
      <c r="A1221" s="39">
        <v>21570</v>
      </c>
      <c r="B1221" s="40" t="s">
        <v>2557</v>
      </c>
      <c r="C1221" s="40" t="s">
        <v>2558</v>
      </c>
      <c r="D1221" s="40" t="s">
        <v>223</v>
      </c>
      <c r="E1221" s="39">
        <v>100834</v>
      </c>
      <c r="F1221" s="41">
        <v>115</v>
      </c>
      <c r="G1221" s="39">
        <v>4</v>
      </c>
      <c r="H1221" s="40" t="s">
        <v>202</v>
      </c>
      <c r="I1221" s="39">
        <v>3337418789</v>
      </c>
    </row>
    <row r="1222" spans="1:9" ht="60" hidden="1">
      <c r="A1222" s="39">
        <v>21572</v>
      </c>
      <c r="B1222" s="40" t="s">
        <v>2559</v>
      </c>
      <c r="C1222" s="40" t="s">
        <v>2560</v>
      </c>
      <c r="D1222" s="40" t="s">
        <v>223</v>
      </c>
      <c r="E1222" s="39">
        <v>100834</v>
      </c>
      <c r="F1222" s="41">
        <v>115</v>
      </c>
      <c r="G1222" s="39">
        <v>3</v>
      </c>
      <c r="H1222" s="40" t="s">
        <v>247</v>
      </c>
      <c r="I1222" s="39">
        <v>3337418791</v>
      </c>
    </row>
    <row r="1223" spans="1:9" ht="45" hidden="1">
      <c r="A1223" s="39">
        <v>21585</v>
      </c>
      <c r="B1223" s="40" t="s">
        <v>2561</v>
      </c>
      <c r="C1223" s="40" t="s">
        <v>2562</v>
      </c>
      <c r="D1223" s="40" t="s">
        <v>210</v>
      </c>
      <c r="E1223" s="39">
        <v>116704</v>
      </c>
      <c r="F1223" s="41">
        <v>46</v>
      </c>
      <c r="G1223" s="39">
        <v>2</v>
      </c>
      <c r="H1223" s="40" t="s">
        <v>211</v>
      </c>
      <c r="I1223" s="39">
        <v>3349560057</v>
      </c>
    </row>
    <row r="1224" spans="1:9" ht="45" hidden="1">
      <c r="A1224" s="39">
        <v>21587</v>
      </c>
      <c r="B1224" s="40" t="s">
        <v>2563</v>
      </c>
      <c r="C1224" s="40" t="s">
        <v>2564</v>
      </c>
      <c r="D1224" s="40" t="s">
        <v>210</v>
      </c>
      <c r="E1224" s="39">
        <v>116704</v>
      </c>
      <c r="F1224" s="41">
        <v>46</v>
      </c>
      <c r="G1224" s="39">
        <v>2</v>
      </c>
      <c r="H1224" s="40" t="s">
        <v>211</v>
      </c>
      <c r="I1224" s="39">
        <v>3349559795</v>
      </c>
    </row>
    <row r="1225" spans="1:9" ht="45" hidden="1">
      <c r="A1225" s="39">
        <v>21589</v>
      </c>
      <c r="B1225" s="40" t="s">
        <v>2565</v>
      </c>
      <c r="C1225" s="40" t="s">
        <v>2566</v>
      </c>
      <c r="D1225" s="40" t="s">
        <v>210</v>
      </c>
      <c r="E1225" s="39">
        <v>116704</v>
      </c>
      <c r="F1225" s="41">
        <v>46</v>
      </c>
      <c r="G1225" s="39">
        <v>1</v>
      </c>
      <c r="H1225" s="40" t="s">
        <v>211</v>
      </c>
      <c r="I1225" s="39">
        <v>3349559900</v>
      </c>
    </row>
    <row r="1226" spans="1:9" ht="60" hidden="1">
      <c r="A1226" s="39">
        <v>21590</v>
      </c>
      <c r="B1226" s="40" t="s">
        <v>2567</v>
      </c>
      <c r="C1226" s="40" t="s">
        <v>2568</v>
      </c>
      <c r="D1226" s="40" t="s">
        <v>385</v>
      </c>
      <c r="E1226" s="39">
        <v>101617</v>
      </c>
      <c r="F1226" s="41">
        <v>34.4</v>
      </c>
      <c r="G1226" s="39">
        <v>1</v>
      </c>
      <c r="H1226" s="40" t="s">
        <v>202</v>
      </c>
      <c r="I1226" s="39">
        <v>3352749817</v>
      </c>
    </row>
    <row r="1227" spans="1:9" ht="15" hidden="1">
      <c r="A1227" s="39">
        <v>21617</v>
      </c>
      <c r="B1227" s="40" t="s">
        <v>2569</v>
      </c>
      <c r="C1227" s="40" t="s">
        <v>2570</v>
      </c>
      <c r="D1227" s="40" t="s">
        <v>210</v>
      </c>
      <c r="E1227" s="39">
        <v>116704</v>
      </c>
      <c r="F1227" s="41">
        <v>69</v>
      </c>
      <c r="G1227" s="39">
        <v>2</v>
      </c>
      <c r="H1227" s="40" t="s">
        <v>226</v>
      </c>
      <c r="I1227" s="39">
        <v>3337418815</v>
      </c>
    </row>
    <row r="1228" spans="1:9" ht="15" hidden="1">
      <c r="A1228" s="39">
        <v>21642</v>
      </c>
      <c r="B1228" s="40" t="s">
        <v>2571</v>
      </c>
      <c r="C1228" s="40" t="s">
        <v>2572</v>
      </c>
      <c r="D1228" s="40" t="s">
        <v>210</v>
      </c>
      <c r="E1228" s="39">
        <v>116704</v>
      </c>
      <c r="F1228" s="41">
        <v>69</v>
      </c>
      <c r="G1228" s="39">
        <v>3</v>
      </c>
      <c r="H1228" s="40" t="s">
        <v>202</v>
      </c>
      <c r="I1228" s="39">
        <v>3342618132</v>
      </c>
    </row>
    <row r="1229" spans="1:9" ht="45" hidden="1">
      <c r="A1229" s="39">
        <v>21653</v>
      </c>
      <c r="B1229" s="40" t="s">
        <v>2573</v>
      </c>
      <c r="C1229" s="40" t="s">
        <v>2574</v>
      </c>
      <c r="D1229" s="40" t="s">
        <v>274</v>
      </c>
      <c r="E1229" s="39">
        <v>102912</v>
      </c>
      <c r="F1229" s="41">
        <v>115</v>
      </c>
      <c r="G1229" s="39">
        <v>2</v>
      </c>
      <c r="H1229" s="40" t="s">
        <v>226</v>
      </c>
      <c r="I1229" s="39">
        <v>3353097899</v>
      </c>
    </row>
    <row r="1230" spans="1:9" ht="60" hidden="1">
      <c r="A1230" s="39">
        <v>21692</v>
      </c>
      <c r="B1230" s="40" t="s">
        <v>2575</v>
      </c>
      <c r="C1230" s="40" t="s">
        <v>2576</v>
      </c>
      <c r="D1230" s="40" t="s">
        <v>223</v>
      </c>
      <c r="E1230" s="39">
        <v>100834</v>
      </c>
      <c r="F1230" s="41">
        <v>115</v>
      </c>
      <c r="G1230" s="39">
        <v>2</v>
      </c>
      <c r="H1230" s="40" t="s">
        <v>218</v>
      </c>
      <c r="I1230" s="39">
        <v>3337418854</v>
      </c>
    </row>
    <row r="1231" spans="1:9" ht="15" hidden="1">
      <c r="A1231" s="39">
        <v>21699</v>
      </c>
      <c r="B1231" s="40" t="s">
        <v>2577</v>
      </c>
      <c r="C1231" s="40" t="s">
        <v>2578</v>
      </c>
      <c r="D1231" s="40" t="s">
        <v>210</v>
      </c>
      <c r="E1231" s="39">
        <v>116704</v>
      </c>
      <c r="F1231" s="41">
        <v>115</v>
      </c>
      <c r="G1231" s="39">
        <v>4</v>
      </c>
      <c r="H1231" s="40" t="s">
        <v>202</v>
      </c>
      <c r="I1231" s="39">
        <v>3352750112</v>
      </c>
    </row>
    <row r="1232" spans="1:9" ht="45" hidden="1">
      <c r="A1232" s="39">
        <v>21732</v>
      </c>
      <c r="B1232" s="40" t="s">
        <v>2579</v>
      </c>
      <c r="C1232" s="40" t="s">
        <v>2580</v>
      </c>
      <c r="D1232" s="40" t="s">
        <v>429</v>
      </c>
      <c r="E1232" s="39">
        <v>101374</v>
      </c>
      <c r="F1232" s="41">
        <v>115</v>
      </c>
      <c r="G1232" s="39">
        <v>5</v>
      </c>
      <c r="H1232" s="40" t="s">
        <v>226</v>
      </c>
      <c r="I1232" s="39">
        <v>3352750181</v>
      </c>
    </row>
    <row r="1233" spans="1:9" ht="15" hidden="1">
      <c r="A1233" s="39">
        <v>21754</v>
      </c>
      <c r="B1233" s="40" t="s">
        <v>2581</v>
      </c>
      <c r="C1233" s="40" t="s">
        <v>2582</v>
      </c>
      <c r="D1233" s="40" t="s">
        <v>210</v>
      </c>
      <c r="E1233" s="39">
        <v>116704</v>
      </c>
      <c r="F1233" s="41">
        <v>230</v>
      </c>
      <c r="G1233" s="39">
        <v>3</v>
      </c>
      <c r="H1233" s="40" t="s">
        <v>202</v>
      </c>
      <c r="I1233" s="39">
        <v>3337418903</v>
      </c>
    </row>
    <row r="1234" spans="1:9" ht="15" hidden="1">
      <c r="A1234" s="39">
        <v>21769</v>
      </c>
      <c r="B1234" s="40" t="s">
        <v>2583</v>
      </c>
      <c r="C1234" s="40" t="s">
        <v>2584</v>
      </c>
      <c r="D1234" s="40" t="s">
        <v>210</v>
      </c>
      <c r="E1234" s="39">
        <v>116704</v>
      </c>
      <c r="F1234" s="41">
        <v>69</v>
      </c>
      <c r="G1234" s="39">
        <v>2</v>
      </c>
      <c r="H1234" s="40" t="s">
        <v>202</v>
      </c>
      <c r="I1234" s="39">
        <v>3337428110</v>
      </c>
    </row>
    <row r="1235" spans="1:9" ht="15" hidden="1">
      <c r="A1235" s="39">
        <v>21770</v>
      </c>
      <c r="B1235" s="40" t="s">
        <v>2585</v>
      </c>
      <c r="C1235" s="40" t="s">
        <v>2586</v>
      </c>
      <c r="D1235" s="40" t="s">
        <v>210</v>
      </c>
      <c r="E1235" s="39">
        <v>116704</v>
      </c>
      <c r="F1235" s="41">
        <v>115</v>
      </c>
      <c r="G1235" s="39">
        <v>1</v>
      </c>
      <c r="H1235" s="40" t="s">
        <v>202</v>
      </c>
      <c r="I1235" s="39">
        <v>3337428300</v>
      </c>
    </row>
    <row r="1236" spans="1:9" ht="45" hidden="1">
      <c r="A1236" s="39">
        <v>21778</v>
      </c>
      <c r="B1236" s="40" t="s">
        <v>2587</v>
      </c>
      <c r="C1236" s="40" t="s">
        <v>2588</v>
      </c>
      <c r="D1236" s="40" t="s">
        <v>210</v>
      </c>
      <c r="E1236" s="39">
        <v>116704</v>
      </c>
      <c r="F1236" s="41">
        <v>138</v>
      </c>
      <c r="G1236" s="39">
        <v>1</v>
      </c>
      <c r="H1236" s="40" t="s">
        <v>211</v>
      </c>
      <c r="I1236" s="39">
        <v>3349559733</v>
      </c>
    </row>
    <row r="1237" spans="1:9" ht="15">
      <c r="A1237" s="39">
        <v>21781</v>
      </c>
      <c r="B1237" s="40" t="s">
        <v>2589</v>
      </c>
      <c r="C1237" s="40" t="s">
        <v>2590</v>
      </c>
      <c r="D1237" s="40" t="s">
        <v>201</v>
      </c>
      <c r="E1237" s="39">
        <v>100219</v>
      </c>
      <c r="F1237" s="41">
        <v>115</v>
      </c>
      <c r="G1237" s="39">
        <v>2</v>
      </c>
      <c r="H1237" s="40" t="s">
        <v>202</v>
      </c>
      <c r="I1237" s="39">
        <v>3337412060</v>
      </c>
    </row>
    <row r="1238" spans="1:9" ht="45" hidden="1">
      <c r="A1238" s="39">
        <v>21796</v>
      </c>
      <c r="B1238" s="40" t="s">
        <v>2591</v>
      </c>
      <c r="C1238" s="40" t="s">
        <v>2592</v>
      </c>
      <c r="D1238" s="40" t="s">
        <v>274</v>
      </c>
      <c r="E1238" s="39">
        <v>102912</v>
      </c>
      <c r="F1238" s="41">
        <v>115</v>
      </c>
      <c r="G1238" s="39">
        <v>1</v>
      </c>
      <c r="H1238" s="40" t="s">
        <v>226</v>
      </c>
      <c r="I1238" s="39">
        <v>3353097877</v>
      </c>
    </row>
    <row r="1239" spans="1:9" ht="30">
      <c r="A1239" s="39">
        <v>21846</v>
      </c>
      <c r="B1239" s="40" t="s">
        <v>2593</v>
      </c>
      <c r="C1239" s="40" t="s">
        <v>2594</v>
      </c>
      <c r="D1239" s="40" t="s">
        <v>201</v>
      </c>
      <c r="E1239" s="39">
        <v>100219</v>
      </c>
      <c r="F1239" s="41">
        <v>230</v>
      </c>
      <c r="G1239" s="39">
        <v>10</v>
      </c>
      <c r="H1239" s="40" t="s">
        <v>218</v>
      </c>
      <c r="I1239" s="39">
        <v>3337418960</v>
      </c>
    </row>
    <row r="1240" spans="1:9" ht="15">
      <c r="A1240" s="39">
        <v>21857</v>
      </c>
      <c r="B1240" s="40" t="s">
        <v>2595</v>
      </c>
      <c r="C1240" s="40" t="s">
        <v>2596</v>
      </c>
      <c r="D1240" s="40" t="s">
        <v>201</v>
      </c>
      <c r="E1240" s="39">
        <v>100219</v>
      </c>
      <c r="F1240" s="41">
        <v>115</v>
      </c>
      <c r="G1240" s="39">
        <v>2</v>
      </c>
      <c r="H1240" s="40" t="s">
        <v>202</v>
      </c>
      <c r="I1240" s="39">
        <v>3342618363</v>
      </c>
    </row>
    <row r="1241" spans="1:9" ht="45" hidden="1">
      <c r="A1241" s="39">
        <v>21919</v>
      </c>
      <c r="B1241" s="40" t="s">
        <v>2597</v>
      </c>
      <c r="C1241" s="40" t="s">
        <v>2598</v>
      </c>
      <c r="D1241" s="40" t="s">
        <v>210</v>
      </c>
      <c r="E1241" s="39">
        <v>116704</v>
      </c>
      <c r="F1241" s="41">
        <v>46</v>
      </c>
      <c r="G1241" s="39">
        <v>3</v>
      </c>
      <c r="H1241" s="40" t="s">
        <v>211</v>
      </c>
      <c r="I1241" s="39">
        <v>3349560121</v>
      </c>
    </row>
    <row r="1242" spans="1:9" ht="60" hidden="1">
      <c r="A1242" s="39">
        <v>21969</v>
      </c>
      <c r="B1242" s="40" t="s">
        <v>2599</v>
      </c>
      <c r="C1242" s="40" t="s">
        <v>2600</v>
      </c>
      <c r="D1242" s="40" t="s">
        <v>223</v>
      </c>
      <c r="E1242" s="39">
        <v>100834</v>
      </c>
      <c r="F1242" s="41">
        <v>500</v>
      </c>
      <c r="G1242" s="39">
        <v>3</v>
      </c>
      <c r="H1242" s="40" t="s">
        <v>202</v>
      </c>
      <c r="I1242" s="39">
        <v>3337419027</v>
      </c>
    </row>
    <row r="1243" spans="1:9" ht="45" hidden="1">
      <c r="A1243" s="39">
        <v>21983</v>
      </c>
      <c r="B1243" s="40" t="s">
        <v>2601</v>
      </c>
      <c r="C1243" s="40" t="s">
        <v>2602</v>
      </c>
      <c r="D1243" s="40" t="s">
        <v>781</v>
      </c>
      <c r="E1243" s="39">
        <v>103567</v>
      </c>
      <c r="F1243" s="41">
        <v>115</v>
      </c>
      <c r="G1243" s="39">
        <v>2</v>
      </c>
      <c r="H1243" s="40" t="s">
        <v>202</v>
      </c>
      <c r="I1243" s="39">
        <v>3353097792</v>
      </c>
    </row>
    <row r="1244" spans="1:9" ht="30" hidden="1">
      <c r="A1244" s="39">
        <v>21984</v>
      </c>
      <c r="B1244" s="40" t="s">
        <v>2603</v>
      </c>
      <c r="C1244" s="40" t="s">
        <v>2602</v>
      </c>
      <c r="D1244" s="40" t="s">
        <v>674</v>
      </c>
      <c r="E1244" s="39">
        <v>100977</v>
      </c>
      <c r="F1244" s="41">
        <v>115</v>
      </c>
      <c r="G1244" s="39">
        <v>3</v>
      </c>
      <c r="H1244" s="40" t="s">
        <v>202</v>
      </c>
      <c r="I1244" s="39">
        <v>3353097789</v>
      </c>
    </row>
    <row r="1245" spans="1:9" ht="60" hidden="1">
      <c r="A1245" s="39">
        <v>22010</v>
      </c>
      <c r="B1245" s="40" t="s">
        <v>2604</v>
      </c>
      <c r="C1245" s="40" t="s">
        <v>2605</v>
      </c>
      <c r="D1245" s="40" t="s">
        <v>223</v>
      </c>
      <c r="E1245" s="39">
        <v>100834</v>
      </c>
      <c r="F1245" s="41">
        <v>115</v>
      </c>
      <c r="G1245" s="39">
        <v>5</v>
      </c>
      <c r="H1245" s="40" t="s">
        <v>218</v>
      </c>
      <c r="I1245" s="39">
        <v>3337419058</v>
      </c>
    </row>
    <row r="1246" spans="1:9" ht="60" hidden="1">
      <c r="A1246" s="39">
        <v>22011</v>
      </c>
      <c r="B1246" s="40" t="s">
        <v>2606</v>
      </c>
      <c r="C1246" s="40" t="s">
        <v>2607</v>
      </c>
      <c r="D1246" s="40" t="s">
        <v>223</v>
      </c>
      <c r="E1246" s="39">
        <v>100834</v>
      </c>
      <c r="F1246" s="41">
        <v>115</v>
      </c>
      <c r="G1246" s="39">
        <v>2</v>
      </c>
      <c r="H1246" s="40" t="s">
        <v>218</v>
      </c>
      <c r="I1246" s="39">
        <v>3337428153</v>
      </c>
    </row>
    <row r="1247" spans="1:9" ht="15" hidden="1">
      <c r="A1247" s="39">
        <v>22030</v>
      </c>
      <c r="B1247" s="40" t="s">
        <v>2608</v>
      </c>
      <c r="C1247" s="40" t="s">
        <v>2609</v>
      </c>
      <c r="D1247" s="40" t="s">
        <v>210</v>
      </c>
      <c r="E1247" s="39">
        <v>116704</v>
      </c>
      <c r="F1247" s="41">
        <v>57</v>
      </c>
      <c r="G1247" s="39">
        <v>1</v>
      </c>
      <c r="H1247" s="40" t="s">
        <v>202</v>
      </c>
      <c r="I1247" s="39">
        <v>3337420944</v>
      </c>
    </row>
    <row r="1248" spans="1:9" ht="30" hidden="1">
      <c r="A1248" s="39">
        <v>22044</v>
      </c>
      <c r="B1248" s="40" t="s">
        <v>2610</v>
      </c>
      <c r="C1248" s="40" t="s">
        <v>2611</v>
      </c>
      <c r="D1248" s="40" t="s">
        <v>210</v>
      </c>
      <c r="E1248" s="39">
        <v>116704</v>
      </c>
      <c r="F1248" s="41">
        <v>69</v>
      </c>
      <c r="G1248" s="39">
        <v>4</v>
      </c>
      <c r="H1248" s="40" t="s">
        <v>218</v>
      </c>
      <c r="I1248" s="39">
        <v>3349560287</v>
      </c>
    </row>
    <row r="1249" spans="1:9" ht="15" hidden="1">
      <c r="A1249" s="39">
        <v>22059</v>
      </c>
      <c r="B1249" s="40" t="s">
        <v>2612</v>
      </c>
      <c r="C1249" s="40" t="s">
        <v>2613</v>
      </c>
      <c r="D1249" s="40" t="s">
        <v>210</v>
      </c>
      <c r="E1249" s="39">
        <v>116704</v>
      </c>
      <c r="F1249" s="41">
        <v>138</v>
      </c>
      <c r="G1249" s="39">
        <v>1</v>
      </c>
      <c r="H1249" s="40" t="s">
        <v>226</v>
      </c>
      <c r="I1249" s="39">
        <v>3349559589</v>
      </c>
    </row>
    <row r="1250" spans="1:9" ht="15" hidden="1">
      <c r="A1250" s="39">
        <v>22067</v>
      </c>
      <c r="B1250" s="40" t="s">
        <v>2614</v>
      </c>
      <c r="C1250" s="40" t="s">
        <v>2615</v>
      </c>
      <c r="D1250" s="40" t="s">
        <v>210</v>
      </c>
      <c r="E1250" s="39">
        <v>116704</v>
      </c>
      <c r="F1250" s="41">
        <v>230</v>
      </c>
      <c r="G1250" s="39">
        <v>11</v>
      </c>
      <c r="H1250" s="40" t="s">
        <v>226</v>
      </c>
      <c r="I1250" s="39">
        <v>3337419089</v>
      </c>
    </row>
    <row r="1251" spans="1:9" ht="45" hidden="1">
      <c r="A1251" s="39">
        <v>22108</v>
      </c>
      <c r="B1251" s="40" t="s">
        <v>2616</v>
      </c>
      <c r="C1251" s="40" t="s">
        <v>2617</v>
      </c>
      <c r="D1251" s="40" t="s">
        <v>210</v>
      </c>
      <c r="E1251" s="39">
        <v>116704</v>
      </c>
      <c r="F1251" s="41">
        <v>46</v>
      </c>
      <c r="G1251" s="39">
        <v>1</v>
      </c>
      <c r="H1251" s="40" t="s">
        <v>211</v>
      </c>
      <c r="I1251" s="39">
        <v>3349560128</v>
      </c>
    </row>
    <row r="1252" spans="1:9" ht="30" hidden="1">
      <c r="A1252" s="39">
        <v>22133</v>
      </c>
      <c r="B1252" s="40" t="s">
        <v>2618</v>
      </c>
      <c r="C1252" s="40" t="s">
        <v>2619</v>
      </c>
      <c r="D1252" s="40" t="s">
        <v>210</v>
      </c>
      <c r="E1252" s="39">
        <v>116704</v>
      </c>
      <c r="F1252" s="41">
        <v>138</v>
      </c>
      <c r="G1252" s="39">
        <v>9</v>
      </c>
      <c r="H1252" s="40" t="s">
        <v>218</v>
      </c>
      <c r="I1252" s="39">
        <v>3349559907</v>
      </c>
    </row>
    <row r="1253" spans="1:9" ht="15" hidden="1">
      <c r="A1253" s="39">
        <v>22140</v>
      </c>
      <c r="B1253" s="40" t="s">
        <v>2620</v>
      </c>
      <c r="C1253" s="40" t="s">
        <v>2621</v>
      </c>
      <c r="D1253" s="40" t="s">
        <v>210</v>
      </c>
      <c r="E1253" s="39">
        <v>116704</v>
      </c>
      <c r="F1253" s="41">
        <v>115</v>
      </c>
      <c r="G1253" s="39">
        <v>3</v>
      </c>
      <c r="H1253" s="40" t="s">
        <v>202</v>
      </c>
      <c r="I1253" s="39">
        <v>3337419125</v>
      </c>
    </row>
    <row r="1254" spans="1:9" ht="30" hidden="1">
      <c r="A1254" s="39">
        <v>22168</v>
      </c>
      <c r="B1254" s="40" t="s">
        <v>2622</v>
      </c>
      <c r="C1254" s="40" t="s">
        <v>2623</v>
      </c>
      <c r="D1254" s="40" t="s">
        <v>234</v>
      </c>
      <c r="E1254" s="39">
        <v>101222</v>
      </c>
      <c r="F1254" s="41">
        <v>138</v>
      </c>
      <c r="G1254" s="39">
        <v>1</v>
      </c>
      <c r="H1254" s="40" t="s">
        <v>202</v>
      </c>
      <c r="I1254" s="39">
        <v>3342618386</v>
      </c>
    </row>
    <row r="1255" spans="1:9" ht="45" hidden="1">
      <c r="A1255" s="39">
        <v>22189</v>
      </c>
      <c r="B1255" s="40" t="s">
        <v>2624</v>
      </c>
      <c r="C1255" s="40" t="s">
        <v>2625</v>
      </c>
      <c r="D1255" s="40" t="s">
        <v>210</v>
      </c>
      <c r="E1255" s="39">
        <v>116704</v>
      </c>
      <c r="F1255" s="41">
        <v>46</v>
      </c>
      <c r="G1255" s="39">
        <v>1</v>
      </c>
      <c r="H1255" s="40" t="s">
        <v>211</v>
      </c>
      <c r="I1255" s="39">
        <v>3349560364</v>
      </c>
    </row>
    <row r="1256" spans="1:9" ht="45" hidden="1">
      <c r="A1256" s="39">
        <v>22258</v>
      </c>
      <c r="B1256" s="40" t="s">
        <v>2626</v>
      </c>
      <c r="C1256" s="40" t="s">
        <v>2627</v>
      </c>
      <c r="D1256" s="40" t="s">
        <v>326</v>
      </c>
      <c r="E1256" s="39">
        <v>100716</v>
      </c>
      <c r="F1256" s="41">
        <v>115</v>
      </c>
      <c r="G1256" s="39">
        <v>2</v>
      </c>
      <c r="H1256" s="40" t="s">
        <v>218</v>
      </c>
      <c r="I1256" s="39">
        <v>3337419202</v>
      </c>
    </row>
    <row r="1257" spans="1:9" ht="45" hidden="1">
      <c r="A1257" s="39">
        <v>22277</v>
      </c>
      <c r="B1257" s="40" t="s">
        <v>2628</v>
      </c>
      <c r="C1257" s="40" t="s">
        <v>2629</v>
      </c>
      <c r="D1257" s="40" t="s">
        <v>210</v>
      </c>
      <c r="E1257" s="39">
        <v>116704</v>
      </c>
      <c r="F1257" s="41">
        <v>138</v>
      </c>
      <c r="G1257" s="39">
        <v>2</v>
      </c>
      <c r="H1257" s="40" t="s">
        <v>211</v>
      </c>
      <c r="I1257" s="39">
        <v>3349559736</v>
      </c>
    </row>
    <row r="1258" spans="1:9" ht="30" hidden="1">
      <c r="A1258" s="39">
        <v>22314</v>
      </c>
      <c r="B1258" s="40" t="s">
        <v>2630</v>
      </c>
      <c r="C1258" s="40" t="s">
        <v>2631</v>
      </c>
      <c r="D1258" s="40" t="s">
        <v>234</v>
      </c>
      <c r="E1258" s="39">
        <v>101222</v>
      </c>
      <c r="F1258" s="41">
        <v>138</v>
      </c>
      <c r="G1258" s="39">
        <v>2</v>
      </c>
      <c r="H1258" s="40" t="s">
        <v>202</v>
      </c>
      <c r="I1258" s="39">
        <v>3342618378</v>
      </c>
    </row>
    <row r="1259" spans="1:9" ht="45" hidden="1">
      <c r="A1259" s="39">
        <v>22324</v>
      </c>
      <c r="B1259" s="40" t="s">
        <v>2632</v>
      </c>
      <c r="C1259" s="40" t="s">
        <v>2633</v>
      </c>
      <c r="D1259" s="40" t="s">
        <v>210</v>
      </c>
      <c r="E1259" s="39">
        <v>116704</v>
      </c>
      <c r="F1259" s="41">
        <v>46</v>
      </c>
      <c r="G1259" s="39">
        <v>2</v>
      </c>
      <c r="H1259" s="40" t="s">
        <v>211</v>
      </c>
      <c r="I1259" s="39">
        <v>3349560379</v>
      </c>
    </row>
    <row r="1260" spans="1:9" ht="30" hidden="1">
      <c r="A1260" s="39">
        <v>22325</v>
      </c>
      <c r="B1260" s="40" t="s">
        <v>2634</v>
      </c>
      <c r="C1260" s="40" t="s">
        <v>2635</v>
      </c>
      <c r="D1260" s="40" t="s">
        <v>234</v>
      </c>
      <c r="E1260" s="39">
        <v>101222</v>
      </c>
      <c r="F1260" s="41">
        <v>69</v>
      </c>
      <c r="G1260" s="39">
        <v>2</v>
      </c>
      <c r="H1260" s="40" t="s">
        <v>202</v>
      </c>
      <c r="I1260" s="39">
        <v>3342618311</v>
      </c>
    </row>
    <row r="1261" spans="1:9" ht="45" hidden="1">
      <c r="A1261" s="39">
        <v>22346</v>
      </c>
      <c r="B1261" s="40" t="s">
        <v>2636</v>
      </c>
      <c r="C1261" s="40" t="s">
        <v>2637</v>
      </c>
      <c r="D1261" s="40" t="s">
        <v>326</v>
      </c>
      <c r="E1261" s="39">
        <v>100716</v>
      </c>
      <c r="F1261" s="41">
        <v>42</v>
      </c>
      <c r="G1261" s="39">
        <v>1</v>
      </c>
      <c r="H1261" s="40" t="s">
        <v>218</v>
      </c>
      <c r="I1261" s="39">
        <v>3338290375</v>
      </c>
    </row>
    <row r="1262" spans="1:9" ht="60" hidden="1">
      <c r="A1262" s="39">
        <v>22371</v>
      </c>
      <c r="B1262" s="40" t="s">
        <v>2638</v>
      </c>
      <c r="C1262" s="40" t="s">
        <v>2639</v>
      </c>
      <c r="D1262" s="40" t="s">
        <v>223</v>
      </c>
      <c r="E1262" s="39">
        <v>100834</v>
      </c>
      <c r="F1262" s="41">
        <v>230</v>
      </c>
      <c r="G1262" s="39">
        <v>4</v>
      </c>
      <c r="H1262" s="40" t="s">
        <v>202</v>
      </c>
      <c r="I1262" s="39">
        <v>3337430120</v>
      </c>
    </row>
    <row r="1263" spans="1:9" ht="30" hidden="1">
      <c r="A1263" s="39">
        <v>22392</v>
      </c>
      <c r="B1263" s="40" t="s">
        <v>2640</v>
      </c>
      <c r="C1263" s="40" t="s">
        <v>2641</v>
      </c>
      <c r="D1263" s="40" t="s">
        <v>210</v>
      </c>
      <c r="E1263" s="39">
        <v>116704</v>
      </c>
      <c r="F1263" s="41">
        <v>138</v>
      </c>
      <c r="G1263" s="39">
        <v>4</v>
      </c>
      <c r="H1263" s="40" t="s">
        <v>218</v>
      </c>
      <c r="I1263" s="39">
        <v>3349559757</v>
      </c>
    </row>
    <row r="1264" spans="1:9" ht="60" hidden="1">
      <c r="A1264" s="39">
        <v>22397</v>
      </c>
      <c r="B1264" s="40" t="s">
        <v>2642</v>
      </c>
      <c r="C1264" s="40" t="s">
        <v>2643</v>
      </c>
      <c r="D1264" s="40" t="s">
        <v>223</v>
      </c>
      <c r="E1264" s="39">
        <v>100834</v>
      </c>
      <c r="F1264" s="41">
        <v>138</v>
      </c>
      <c r="G1264" s="39">
        <v>2</v>
      </c>
      <c r="H1264" s="40" t="s">
        <v>202</v>
      </c>
      <c r="I1264" s="39">
        <v>3337419284</v>
      </c>
    </row>
    <row r="1265" spans="1:9" ht="45" hidden="1">
      <c r="A1265" s="39">
        <v>22399</v>
      </c>
      <c r="B1265" s="40" t="s">
        <v>2644</v>
      </c>
      <c r="C1265" s="40" t="s">
        <v>2645</v>
      </c>
      <c r="D1265" s="40" t="s">
        <v>210</v>
      </c>
      <c r="E1265" s="39">
        <v>116704</v>
      </c>
      <c r="F1265" s="41">
        <v>69</v>
      </c>
      <c r="G1265" s="39">
        <v>3</v>
      </c>
      <c r="H1265" s="40" t="s">
        <v>247</v>
      </c>
      <c r="I1265" s="39">
        <v>3342618163</v>
      </c>
    </row>
    <row r="1266" spans="1:9" ht="15" hidden="1">
      <c r="A1266" s="39">
        <v>22403</v>
      </c>
      <c r="B1266" s="40" t="s">
        <v>2646</v>
      </c>
      <c r="C1266" s="40" t="s">
        <v>2647</v>
      </c>
      <c r="D1266" s="40" t="s">
        <v>210</v>
      </c>
      <c r="E1266" s="39">
        <v>116704</v>
      </c>
      <c r="F1266" s="41">
        <v>69</v>
      </c>
      <c r="G1266" s="39">
        <v>2</v>
      </c>
      <c r="H1266" s="40" t="s">
        <v>226</v>
      </c>
      <c r="I1266" s="39">
        <v>3341136780</v>
      </c>
    </row>
    <row r="1267" spans="1:9" ht="45" hidden="1">
      <c r="A1267" s="39">
        <v>22409</v>
      </c>
      <c r="B1267" s="40" t="s">
        <v>2648</v>
      </c>
      <c r="C1267" s="40" t="s">
        <v>2649</v>
      </c>
      <c r="D1267" s="40" t="s">
        <v>210</v>
      </c>
      <c r="E1267" s="39">
        <v>116704</v>
      </c>
      <c r="F1267" s="41">
        <v>46</v>
      </c>
      <c r="G1267" s="39">
        <v>2</v>
      </c>
      <c r="H1267" s="40" t="s">
        <v>211</v>
      </c>
      <c r="I1267" s="39">
        <v>3349560239</v>
      </c>
    </row>
    <row r="1268" spans="1:9" ht="45" hidden="1">
      <c r="A1268" s="39">
        <v>22420</v>
      </c>
      <c r="B1268" s="40" t="s">
        <v>2650</v>
      </c>
      <c r="C1268" s="40" t="s">
        <v>2651</v>
      </c>
      <c r="D1268" s="40" t="s">
        <v>207</v>
      </c>
      <c r="E1268" s="39">
        <v>100912</v>
      </c>
      <c r="F1268" s="41">
        <v>115</v>
      </c>
      <c r="G1268" s="39">
        <v>2</v>
      </c>
      <c r="H1268" s="40" t="s">
        <v>202</v>
      </c>
      <c r="I1268" s="39">
        <v>3356867389</v>
      </c>
    </row>
    <row r="1269" spans="1:9" ht="60" hidden="1">
      <c r="A1269" s="39">
        <v>22442</v>
      </c>
      <c r="B1269" s="40" t="s">
        <v>2652</v>
      </c>
      <c r="C1269" s="40" t="s">
        <v>2653</v>
      </c>
      <c r="D1269" s="40" t="s">
        <v>223</v>
      </c>
      <c r="E1269" s="39">
        <v>100834</v>
      </c>
      <c r="F1269" s="41">
        <v>115</v>
      </c>
      <c r="G1269" s="39">
        <v>3</v>
      </c>
      <c r="H1269" s="40" t="s">
        <v>247</v>
      </c>
      <c r="I1269" s="39">
        <v>3337419306</v>
      </c>
    </row>
    <row r="1270" spans="1:9" ht="15">
      <c r="A1270" s="39">
        <v>22443</v>
      </c>
      <c r="B1270" s="40" t="s">
        <v>2654</v>
      </c>
      <c r="C1270" s="40" t="s">
        <v>2653</v>
      </c>
      <c r="D1270" s="40" t="s">
        <v>201</v>
      </c>
      <c r="E1270" s="39">
        <v>100219</v>
      </c>
      <c r="F1270" s="41">
        <v>115</v>
      </c>
      <c r="G1270" s="39">
        <v>3</v>
      </c>
      <c r="H1270" s="40" t="s">
        <v>202</v>
      </c>
      <c r="I1270" s="39">
        <v>3342618367</v>
      </c>
    </row>
    <row r="1271" spans="1:9" ht="30">
      <c r="A1271" s="39">
        <v>22483</v>
      </c>
      <c r="B1271" s="40" t="s">
        <v>2655</v>
      </c>
      <c r="C1271" s="40" t="s">
        <v>2656</v>
      </c>
      <c r="D1271" s="40" t="s">
        <v>201</v>
      </c>
      <c r="E1271" s="39">
        <v>100219</v>
      </c>
      <c r="F1271" s="41">
        <v>115</v>
      </c>
      <c r="G1271" s="39">
        <v>4</v>
      </c>
      <c r="H1271" s="40" t="s">
        <v>218</v>
      </c>
      <c r="I1271" s="39">
        <v>3337419331</v>
      </c>
    </row>
    <row r="1272" spans="1:9" ht="45" hidden="1">
      <c r="A1272" s="39">
        <v>22499</v>
      </c>
      <c r="B1272" s="40" t="s">
        <v>2657</v>
      </c>
      <c r="C1272" s="40" t="s">
        <v>2658</v>
      </c>
      <c r="D1272" s="40" t="s">
        <v>210</v>
      </c>
      <c r="E1272" s="39">
        <v>116704</v>
      </c>
      <c r="F1272" s="41">
        <v>46</v>
      </c>
      <c r="G1272" s="39">
        <v>4</v>
      </c>
      <c r="H1272" s="40" t="s">
        <v>211</v>
      </c>
      <c r="I1272" s="39">
        <v>3337419340</v>
      </c>
    </row>
    <row r="1273" spans="1:9" ht="60" hidden="1">
      <c r="A1273" s="39">
        <v>22540</v>
      </c>
      <c r="B1273" s="40" t="s">
        <v>2659</v>
      </c>
      <c r="C1273" s="40" t="s">
        <v>2660</v>
      </c>
      <c r="D1273" s="40" t="s">
        <v>223</v>
      </c>
      <c r="E1273" s="39">
        <v>100834</v>
      </c>
      <c r="F1273" s="41">
        <v>500</v>
      </c>
      <c r="G1273" s="39">
        <v>4</v>
      </c>
      <c r="H1273" s="40" t="s">
        <v>202</v>
      </c>
      <c r="I1273" s="39">
        <v>3337419368</v>
      </c>
    </row>
    <row r="1274" spans="1:9" ht="15">
      <c r="A1274" s="39">
        <v>22547</v>
      </c>
      <c r="B1274" s="40" t="s">
        <v>2661</v>
      </c>
      <c r="C1274" s="40" t="s">
        <v>2662</v>
      </c>
      <c r="D1274" s="40" t="s">
        <v>201</v>
      </c>
      <c r="E1274" s="39">
        <v>100219</v>
      </c>
      <c r="F1274" s="41">
        <v>115</v>
      </c>
      <c r="G1274" s="39">
        <v>4</v>
      </c>
      <c r="H1274" s="40" t="s">
        <v>226</v>
      </c>
      <c r="I1274" s="39">
        <v>3337419372</v>
      </c>
    </row>
    <row r="1275" spans="1:9" ht="15">
      <c r="A1275" s="39">
        <v>22557</v>
      </c>
      <c r="B1275" s="40" t="s">
        <v>2663</v>
      </c>
      <c r="C1275" s="40" t="s">
        <v>2664</v>
      </c>
      <c r="D1275" s="40" t="s">
        <v>201</v>
      </c>
      <c r="E1275" s="39">
        <v>100219</v>
      </c>
      <c r="F1275" s="41">
        <v>115</v>
      </c>
      <c r="G1275" s="39">
        <v>8</v>
      </c>
      <c r="H1275" s="40" t="s">
        <v>226</v>
      </c>
      <c r="I1275" s="39">
        <v>3337428322</v>
      </c>
    </row>
    <row r="1276" spans="1:9" ht="45" hidden="1">
      <c r="A1276" s="39">
        <v>22558</v>
      </c>
      <c r="B1276" s="40" t="s">
        <v>2665</v>
      </c>
      <c r="C1276" s="40" t="s">
        <v>2666</v>
      </c>
      <c r="D1276" s="40" t="s">
        <v>326</v>
      </c>
      <c r="E1276" s="39">
        <v>100716</v>
      </c>
      <c r="F1276" s="41">
        <v>57</v>
      </c>
      <c r="G1276" s="39">
        <v>1</v>
      </c>
      <c r="H1276" s="40" t="s">
        <v>218</v>
      </c>
      <c r="I1276" s="39">
        <v>3337419379</v>
      </c>
    </row>
    <row r="1277" spans="1:9" ht="45" hidden="1">
      <c r="A1277" s="39">
        <v>22595</v>
      </c>
      <c r="B1277" s="40" t="s">
        <v>2667</v>
      </c>
      <c r="C1277" s="40" t="s">
        <v>2668</v>
      </c>
      <c r="D1277" s="40" t="s">
        <v>326</v>
      </c>
      <c r="E1277" s="39">
        <v>100716</v>
      </c>
      <c r="F1277" s="41">
        <v>57</v>
      </c>
      <c r="G1277" s="39">
        <v>1</v>
      </c>
      <c r="H1277" s="40" t="s">
        <v>202</v>
      </c>
      <c r="I1277" s="39">
        <v>3342617846</v>
      </c>
    </row>
    <row r="1278" spans="1:9" ht="30" hidden="1">
      <c r="A1278" s="39">
        <v>22660</v>
      </c>
      <c r="B1278" s="40" t="s">
        <v>2669</v>
      </c>
      <c r="C1278" s="40" t="s">
        <v>2670</v>
      </c>
      <c r="D1278" s="40" t="s">
        <v>348</v>
      </c>
      <c r="E1278" s="39">
        <v>126080</v>
      </c>
      <c r="F1278" s="41">
        <v>115</v>
      </c>
      <c r="G1278" s="39">
        <v>4</v>
      </c>
      <c r="H1278" s="40" t="s">
        <v>226</v>
      </c>
      <c r="I1278" s="39">
        <v>3337419430</v>
      </c>
    </row>
    <row r="1279" spans="1:9" ht="45" hidden="1">
      <c r="A1279" s="39">
        <v>22661</v>
      </c>
      <c r="B1279" s="40" t="s">
        <v>2671</v>
      </c>
      <c r="C1279" s="40" t="s">
        <v>2672</v>
      </c>
      <c r="D1279" s="40" t="s">
        <v>326</v>
      </c>
      <c r="E1279" s="39">
        <v>100716</v>
      </c>
      <c r="F1279" s="41">
        <v>57</v>
      </c>
      <c r="G1279" s="39">
        <v>2</v>
      </c>
      <c r="H1279" s="40" t="s">
        <v>218</v>
      </c>
      <c r="I1279" s="39">
        <v>3337419432</v>
      </c>
    </row>
    <row r="1280" spans="1:9" ht="30" hidden="1">
      <c r="A1280" s="39">
        <v>22689</v>
      </c>
      <c r="B1280" s="40" t="s">
        <v>2673</v>
      </c>
      <c r="C1280" s="40" t="s">
        <v>2674</v>
      </c>
      <c r="D1280" s="40" t="s">
        <v>580</v>
      </c>
      <c r="E1280" s="39">
        <v>100713</v>
      </c>
      <c r="F1280" s="41">
        <v>115</v>
      </c>
      <c r="G1280" s="39">
        <v>7</v>
      </c>
      <c r="H1280" s="40" t="s">
        <v>226</v>
      </c>
      <c r="I1280" s="39">
        <v>3337419453</v>
      </c>
    </row>
    <row r="1281" spans="1:9" ht="15" hidden="1">
      <c r="A1281" s="39">
        <v>22717</v>
      </c>
      <c r="B1281" s="40" t="s">
        <v>2675</v>
      </c>
      <c r="C1281" s="40" t="s">
        <v>2676</v>
      </c>
      <c r="D1281" s="40" t="s">
        <v>210</v>
      </c>
      <c r="E1281" s="39">
        <v>116704</v>
      </c>
      <c r="F1281" s="41">
        <v>46</v>
      </c>
      <c r="G1281" s="39">
        <v>2</v>
      </c>
      <c r="H1281" s="40" t="s">
        <v>226</v>
      </c>
      <c r="I1281" s="39">
        <v>3349559535</v>
      </c>
    </row>
    <row r="1282" spans="1:9" ht="60" hidden="1">
      <c r="A1282" s="39">
        <v>22718</v>
      </c>
      <c r="B1282" s="40" t="s">
        <v>2677</v>
      </c>
      <c r="C1282" s="40" t="s">
        <v>2676</v>
      </c>
      <c r="D1282" s="40" t="s">
        <v>223</v>
      </c>
      <c r="E1282" s="39">
        <v>100834</v>
      </c>
      <c r="F1282" s="41">
        <v>115</v>
      </c>
      <c r="G1282" s="39">
        <v>1</v>
      </c>
      <c r="H1282" s="40" t="s">
        <v>202</v>
      </c>
      <c r="I1282" s="39">
        <v>3337419474</v>
      </c>
    </row>
    <row r="1283" spans="1:9" ht="15" hidden="1">
      <c r="A1283" s="39">
        <v>22720</v>
      </c>
      <c r="B1283" s="40" t="s">
        <v>2678</v>
      </c>
      <c r="C1283" s="40" t="s">
        <v>2679</v>
      </c>
      <c r="D1283" s="40" t="s">
        <v>210</v>
      </c>
      <c r="E1283" s="39">
        <v>116704</v>
      </c>
      <c r="F1283" s="41">
        <v>115</v>
      </c>
      <c r="G1283" s="39">
        <v>3</v>
      </c>
      <c r="H1283" s="40" t="s">
        <v>202</v>
      </c>
      <c r="I1283" s="39">
        <v>3337428263</v>
      </c>
    </row>
    <row r="1284" spans="1:9" ht="60" hidden="1">
      <c r="A1284" s="39">
        <v>22726</v>
      </c>
      <c r="B1284" s="40" t="s">
        <v>2680</v>
      </c>
      <c r="C1284" s="40" t="s">
        <v>2681</v>
      </c>
      <c r="D1284" s="40" t="s">
        <v>223</v>
      </c>
      <c r="E1284" s="39">
        <v>100834</v>
      </c>
      <c r="F1284" s="41">
        <v>500</v>
      </c>
      <c r="G1284" s="39">
        <v>9</v>
      </c>
      <c r="H1284" s="40" t="s">
        <v>202</v>
      </c>
      <c r="I1284" s="39">
        <v>3337419477</v>
      </c>
    </row>
    <row r="1285" spans="1:9" ht="15" hidden="1">
      <c r="A1285" s="39">
        <v>22738</v>
      </c>
      <c r="B1285" s="40" t="s">
        <v>2682</v>
      </c>
      <c r="C1285" s="40" t="s">
        <v>2683</v>
      </c>
      <c r="D1285" s="40" t="s">
        <v>210</v>
      </c>
      <c r="E1285" s="39">
        <v>116704</v>
      </c>
      <c r="F1285" s="41">
        <v>115</v>
      </c>
      <c r="G1285" s="39">
        <v>1</v>
      </c>
      <c r="H1285" s="40" t="s">
        <v>202</v>
      </c>
      <c r="I1285" s="39">
        <v>3352750168</v>
      </c>
    </row>
    <row r="1286" spans="1:9" ht="15" hidden="1">
      <c r="A1286" s="39">
        <v>22777</v>
      </c>
      <c r="B1286" s="40" t="s">
        <v>2684</v>
      </c>
      <c r="C1286" s="40" t="s">
        <v>2685</v>
      </c>
      <c r="D1286" s="40" t="s">
        <v>210</v>
      </c>
      <c r="E1286" s="39">
        <v>116704</v>
      </c>
      <c r="F1286" s="41">
        <v>69</v>
      </c>
      <c r="G1286" s="39">
        <v>2</v>
      </c>
      <c r="H1286" s="40" t="s">
        <v>226</v>
      </c>
      <c r="I1286" s="39">
        <v>3337419506</v>
      </c>
    </row>
    <row r="1287" spans="1:9" ht="30" hidden="1">
      <c r="A1287" s="39">
        <v>22784</v>
      </c>
      <c r="B1287" s="40" t="s">
        <v>2686</v>
      </c>
      <c r="C1287" s="40" t="s">
        <v>2687</v>
      </c>
      <c r="D1287" s="40" t="s">
        <v>1566</v>
      </c>
      <c r="E1287" s="39">
        <v>103570</v>
      </c>
      <c r="F1287" s="41">
        <v>115</v>
      </c>
      <c r="G1287" s="39">
        <v>1</v>
      </c>
      <c r="H1287" s="40" t="s">
        <v>202</v>
      </c>
      <c r="I1287" s="39">
        <v>3337419510</v>
      </c>
    </row>
    <row r="1288" spans="1:9" ht="45" hidden="1">
      <c r="A1288" s="39">
        <v>22805</v>
      </c>
      <c r="B1288" s="40" t="s">
        <v>2688</v>
      </c>
      <c r="C1288" s="40" t="s">
        <v>2689</v>
      </c>
      <c r="D1288" s="40" t="s">
        <v>210</v>
      </c>
      <c r="E1288" s="39">
        <v>116704</v>
      </c>
      <c r="F1288" s="41">
        <v>69</v>
      </c>
      <c r="G1288" s="39">
        <v>1</v>
      </c>
      <c r="H1288" s="40" t="s">
        <v>247</v>
      </c>
      <c r="I1288" s="39">
        <v>3342617615</v>
      </c>
    </row>
    <row r="1289" spans="1:9" ht="60" hidden="1">
      <c r="A1289" s="39">
        <v>22819</v>
      </c>
      <c r="B1289" s="40" t="s">
        <v>2690</v>
      </c>
      <c r="C1289" s="40" t="s">
        <v>2691</v>
      </c>
      <c r="D1289" s="40" t="s">
        <v>223</v>
      </c>
      <c r="E1289" s="39">
        <v>100834</v>
      </c>
      <c r="F1289" s="41">
        <v>500</v>
      </c>
      <c r="G1289" s="39">
        <v>7</v>
      </c>
      <c r="H1289" s="40" t="s">
        <v>218</v>
      </c>
      <c r="I1289" s="39">
        <v>3337419537</v>
      </c>
    </row>
    <row r="1290" spans="1:9" ht="45" hidden="1">
      <c r="A1290" s="39">
        <v>22832</v>
      </c>
      <c r="B1290" s="40" t="s">
        <v>2692</v>
      </c>
      <c r="C1290" s="40" t="s">
        <v>2693</v>
      </c>
      <c r="D1290" s="40" t="s">
        <v>210</v>
      </c>
      <c r="E1290" s="39">
        <v>116704</v>
      </c>
      <c r="F1290" s="41">
        <v>46</v>
      </c>
      <c r="G1290" s="39">
        <v>1</v>
      </c>
      <c r="H1290" s="40" t="s">
        <v>211</v>
      </c>
      <c r="I1290" s="39">
        <v>3349559989</v>
      </c>
    </row>
    <row r="1291" spans="1:9" ht="45" hidden="1">
      <c r="A1291" s="39">
        <v>22845</v>
      </c>
      <c r="B1291" s="40" t="s">
        <v>2694</v>
      </c>
      <c r="C1291" s="40" t="s">
        <v>2695</v>
      </c>
      <c r="D1291" s="40" t="s">
        <v>429</v>
      </c>
      <c r="E1291" s="39">
        <v>101374</v>
      </c>
      <c r="F1291" s="41">
        <v>115</v>
      </c>
      <c r="G1291" s="39">
        <v>5</v>
      </c>
      <c r="H1291" s="40" t="s">
        <v>202</v>
      </c>
      <c r="I1291" s="39">
        <v>3352750299</v>
      </c>
    </row>
    <row r="1292" spans="1:9" ht="45" hidden="1">
      <c r="A1292" s="39">
        <v>22846</v>
      </c>
      <c r="B1292" s="40" t="s">
        <v>2696</v>
      </c>
      <c r="C1292" s="40" t="s">
        <v>2697</v>
      </c>
      <c r="D1292" s="40" t="s">
        <v>274</v>
      </c>
      <c r="E1292" s="39">
        <v>102912</v>
      </c>
      <c r="F1292" s="41">
        <v>115</v>
      </c>
      <c r="G1292" s="39">
        <v>1</v>
      </c>
      <c r="H1292" s="40" t="s">
        <v>202</v>
      </c>
      <c r="I1292" s="39">
        <v>3353097632</v>
      </c>
    </row>
    <row r="1293" spans="1:9" ht="60" hidden="1">
      <c r="A1293" s="39">
        <v>22847</v>
      </c>
      <c r="B1293" s="40" t="s">
        <v>2698</v>
      </c>
      <c r="C1293" s="40" t="s">
        <v>2699</v>
      </c>
      <c r="D1293" s="40" t="s">
        <v>223</v>
      </c>
      <c r="E1293" s="39">
        <v>100834</v>
      </c>
      <c r="F1293" s="41">
        <v>345</v>
      </c>
      <c r="G1293" s="39">
        <v>2</v>
      </c>
      <c r="H1293" s="40" t="s">
        <v>202</v>
      </c>
      <c r="I1293" s="39">
        <v>3337419555</v>
      </c>
    </row>
    <row r="1294" spans="1:9" ht="60" hidden="1">
      <c r="A1294" s="39">
        <v>22855</v>
      </c>
      <c r="B1294" s="40" t="s">
        <v>2700</v>
      </c>
      <c r="C1294" s="40" t="s">
        <v>2701</v>
      </c>
      <c r="D1294" s="40" t="s">
        <v>223</v>
      </c>
      <c r="E1294" s="39">
        <v>100834</v>
      </c>
      <c r="F1294" s="41">
        <v>230</v>
      </c>
      <c r="G1294" s="39">
        <v>3</v>
      </c>
      <c r="H1294" s="40" t="s">
        <v>202</v>
      </c>
      <c r="I1294" s="39">
        <v>3337419562</v>
      </c>
    </row>
    <row r="1295" spans="1:9" ht="30" hidden="1">
      <c r="A1295" s="39">
        <v>22864</v>
      </c>
      <c r="B1295" s="40" t="s">
        <v>2702</v>
      </c>
      <c r="C1295" s="40" t="s">
        <v>2703</v>
      </c>
      <c r="D1295" s="40" t="s">
        <v>348</v>
      </c>
      <c r="E1295" s="39">
        <v>126080</v>
      </c>
      <c r="F1295" s="41">
        <v>115</v>
      </c>
      <c r="G1295" s="39">
        <v>3</v>
      </c>
      <c r="H1295" s="40" t="s">
        <v>226</v>
      </c>
      <c r="I1295" s="39">
        <v>3337419568</v>
      </c>
    </row>
    <row r="1296" spans="1:9" ht="45" hidden="1">
      <c r="A1296" s="39">
        <v>22868</v>
      </c>
      <c r="B1296" s="40" t="s">
        <v>2704</v>
      </c>
      <c r="C1296" s="40" t="s">
        <v>2705</v>
      </c>
      <c r="D1296" s="40" t="s">
        <v>210</v>
      </c>
      <c r="E1296" s="39">
        <v>116704</v>
      </c>
      <c r="F1296" s="41">
        <v>46</v>
      </c>
      <c r="G1296" s="39">
        <v>2</v>
      </c>
      <c r="H1296" s="40" t="s">
        <v>211</v>
      </c>
      <c r="I1296" s="39">
        <v>3349560201</v>
      </c>
    </row>
    <row r="1297" spans="1:9" ht="15" hidden="1">
      <c r="A1297" s="39">
        <v>22871</v>
      </c>
      <c r="B1297" s="40" t="s">
        <v>2706</v>
      </c>
      <c r="C1297" s="40" t="s">
        <v>2707</v>
      </c>
      <c r="D1297" s="40" t="s">
        <v>210</v>
      </c>
      <c r="E1297" s="39">
        <v>116704</v>
      </c>
      <c r="F1297" s="41">
        <v>115</v>
      </c>
      <c r="G1297" s="39">
        <v>2</v>
      </c>
      <c r="H1297" s="40" t="s">
        <v>202</v>
      </c>
      <c r="I1297" s="39">
        <v>3337428248</v>
      </c>
    </row>
    <row r="1298" spans="1:9" ht="60" hidden="1">
      <c r="A1298" s="39">
        <v>22886</v>
      </c>
      <c r="B1298" s="40" t="s">
        <v>2708</v>
      </c>
      <c r="C1298" s="40" t="s">
        <v>2709</v>
      </c>
      <c r="D1298" s="40" t="s">
        <v>385</v>
      </c>
      <c r="E1298" s="39">
        <v>101617</v>
      </c>
      <c r="F1298" s="41">
        <v>69</v>
      </c>
      <c r="G1298" s="39">
        <v>2</v>
      </c>
      <c r="H1298" s="40" t="s">
        <v>202</v>
      </c>
      <c r="I1298" s="39">
        <v>3352749980</v>
      </c>
    </row>
    <row r="1299" spans="1:9" ht="15" hidden="1">
      <c r="A1299" s="39">
        <v>22951</v>
      </c>
      <c r="B1299" s="40" t="s">
        <v>2710</v>
      </c>
      <c r="C1299" s="40" t="s">
        <v>2711</v>
      </c>
      <c r="D1299" s="40" t="s">
        <v>210</v>
      </c>
      <c r="E1299" s="39">
        <v>116704</v>
      </c>
      <c r="F1299" s="41">
        <v>69</v>
      </c>
      <c r="G1299" s="39">
        <v>2</v>
      </c>
      <c r="H1299" s="40" t="s">
        <v>202</v>
      </c>
      <c r="I1299" s="39">
        <v>3337419626</v>
      </c>
    </row>
    <row r="1300" spans="1:9" ht="15" hidden="1">
      <c r="A1300" s="39">
        <v>22956</v>
      </c>
      <c r="B1300" s="40" t="s">
        <v>2712</v>
      </c>
      <c r="C1300" s="40" t="s">
        <v>2713</v>
      </c>
      <c r="D1300" s="40" t="s">
        <v>210</v>
      </c>
      <c r="E1300" s="39">
        <v>116704</v>
      </c>
      <c r="F1300" s="41">
        <v>46</v>
      </c>
      <c r="G1300" s="39">
        <v>3</v>
      </c>
      <c r="H1300" s="40" t="s">
        <v>226</v>
      </c>
      <c r="I1300" s="39">
        <v>3349559538</v>
      </c>
    </row>
    <row r="1301" spans="1:9" ht="15" hidden="1">
      <c r="A1301" s="39">
        <v>23026</v>
      </c>
      <c r="B1301" s="40" t="s">
        <v>2714</v>
      </c>
      <c r="C1301" s="40" t="s">
        <v>2715</v>
      </c>
      <c r="D1301" s="40" t="s">
        <v>210</v>
      </c>
      <c r="E1301" s="39">
        <v>116704</v>
      </c>
      <c r="F1301" s="41">
        <v>46</v>
      </c>
      <c r="G1301" s="39">
        <v>3</v>
      </c>
      <c r="H1301" s="40" t="s">
        <v>226</v>
      </c>
      <c r="I1301" s="39">
        <v>3349559564</v>
      </c>
    </row>
    <row r="1302" spans="1:9" ht="45" hidden="1">
      <c r="A1302" s="39">
        <v>23058</v>
      </c>
      <c r="B1302" s="40" t="s">
        <v>2716</v>
      </c>
      <c r="C1302" s="40" t="s">
        <v>2717</v>
      </c>
      <c r="D1302" s="40" t="s">
        <v>274</v>
      </c>
      <c r="E1302" s="39">
        <v>102912</v>
      </c>
      <c r="F1302" s="41">
        <v>55</v>
      </c>
      <c r="G1302" s="39">
        <v>3</v>
      </c>
      <c r="H1302" s="40" t="s">
        <v>226</v>
      </c>
      <c r="I1302" s="39">
        <v>3353097646</v>
      </c>
    </row>
    <row r="1303" spans="1:9" ht="45" hidden="1">
      <c r="A1303" s="39">
        <v>23086</v>
      </c>
      <c r="B1303" s="40" t="s">
        <v>2718</v>
      </c>
      <c r="C1303" s="40" t="s">
        <v>2719</v>
      </c>
      <c r="D1303" s="40" t="s">
        <v>234</v>
      </c>
      <c r="E1303" s="39">
        <v>101222</v>
      </c>
      <c r="F1303" s="41">
        <v>46</v>
      </c>
      <c r="G1303" s="39">
        <v>2</v>
      </c>
      <c r="H1303" s="40" t="s">
        <v>247</v>
      </c>
      <c r="I1303" s="39">
        <v>3342618331</v>
      </c>
    </row>
    <row r="1304" spans="1:9" ht="60" hidden="1">
      <c r="A1304" s="39">
        <v>23115</v>
      </c>
      <c r="B1304" s="40" t="s">
        <v>2720</v>
      </c>
      <c r="C1304" s="40" t="s">
        <v>2721</v>
      </c>
      <c r="D1304" s="40" t="s">
        <v>223</v>
      </c>
      <c r="E1304" s="39">
        <v>100834</v>
      </c>
      <c r="F1304" s="41">
        <v>230</v>
      </c>
      <c r="G1304" s="39">
        <v>1</v>
      </c>
      <c r="H1304" s="40" t="s">
        <v>202</v>
      </c>
      <c r="I1304" s="39">
        <v>3342617592</v>
      </c>
    </row>
    <row r="1305" spans="1:9" ht="15">
      <c r="A1305" s="39">
        <v>23116</v>
      </c>
      <c r="B1305" s="40" t="s">
        <v>2722</v>
      </c>
      <c r="C1305" s="40" t="s">
        <v>2723</v>
      </c>
      <c r="D1305" s="40" t="s">
        <v>201</v>
      </c>
      <c r="E1305" s="39">
        <v>100219</v>
      </c>
      <c r="F1305" s="41">
        <v>230</v>
      </c>
      <c r="G1305" s="39">
        <v>7</v>
      </c>
      <c r="H1305" s="40" t="s">
        <v>226</v>
      </c>
      <c r="I1305" s="39">
        <v>3337419718</v>
      </c>
    </row>
    <row r="1306" spans="1:9" ht="45" hidden="1">
      <c r="A1306" s="39">
        <v>23134</v>
      </c>
      <c r="B1306" s="40" t="s">
        <v>2724</v>
      </c>
      <c r="C1306" s="40" t="s">
        <v>2725</v>
      </c>
      <c r="D1306" s="40" t="s">
        <v>210</v>
      </c>
      <c r="E1306" s="39">
        <v>116704</v>
      </c>
      <c r="F1306" s="41">
        <v>69</v>
      </c>
      <c r="G1306" s="39">
        <v>1</v>
      </c>
      <c r="H1306" s="40" t="s">
        <v>211</v>
      </c>
      <c r="I1306" s="39">
        <v>3349559684</v>
      </c>
    </row>
    <row r="1307" spans="1:9" ht="45" hidden="1">
      <c r="A1307" s="39">
        <v>23137</v>
      </c>
      <c r="B1307" s="40" t="s">
        <v>2726</v>
      </c>
      <c r="C1307" s="40" t="s">
        <v>2727</v>
      </c>
      <c r="D1307" s="40" t="s">
        <v>210</v>
      </c>
      <c r="E1307" s="39">
        <v>116704</v>
      </c>
      <c r="F1307" s="41">
        <v>46</v>
      </c>
      <c r="G1307" s="39">
        <v>1</v>
      </c>
      <c r="H1307" s="40" t="s">
        <v>211</v>
      </c>
      <c r="I1307" s="39">
        <v>3349559965</v>
      </c>
    </row>
    <row r="1308" spans="1:9" ht="45" hidden="1">
      <c r="A1308" s="39">
        <v>23147</v>
      </c>
      <c r="B1308" s="40" t="s">
        <v>2728</v>
      </c>
      <c r="C1308" s="40" t="s">
        <v>2729</v>
      </c>
      <c r="D1308" s="40" t="s">
        <v>210</v>
      </c>
      <c r="E1308" s="39">
        <v>116704</v>
      </c>
      <c r="F1308" s="41">
        <v>69</v>
      </c>
      <c r="G1308" s="39">
        <v>2</v>
      </c>
      <c r="H1308" s="40" t="s">
        <v>211</v>
      </c>
      <c r="I1308" s="39">
        <v>3337419732</v>
      </c>
    </row>
    <row r="1309" spans="1:9" ht="15" hidden="1">
      <c r="A1309" s="39">
        <v>23157</v>
      </c>
      <c r="B1309" s="40" t="s">
        <v>2730</v>
      </c>
      <c r="C1309" s="40" t="s">
        <v>2731</v>
      </c>
      <c r="D1309" s="40" t="s">
        <v>210</v>
      </c>
      <c r="E1309" s="39">
        <v>116704</v>
      </c>
      <c r="F1309" s="41">
        <v>69</v>
      </c>
      <c r="G1309" s="39">
        <v>2</v>
      </c>
      <c r="H1309" s="40" t="s">
        <v>226</v>
      </c>
      <c r="I1309" s="39">
        <v>3337419736</v>
      </c>
    </row>
    <row r="1310" spans="1:9" ht="60" hidden="1">
      <c r="A1310" s="39">
        <v>23165</v>
      </c>
      <c r="B1310" s="40" t="s">
        <v>2732</v>
      </c>
      <c r="C1310" s="40" t="s">
        <v>2733</v>
      </c>
      <c r="D1310" s="40" t="s">
        <v>223</v>
      </c>
      <c r="E1310" s="39">
        <v>100834</v>
      </c>
      <c r="F1310" s="41">
        <v>115</v>
      </c>
      <c r="G1310" s="39">
        <v>2</v>
      </c>
      <c r="H1310" s="40" t="s">
        <v>202</v>
      </c>
      <c r="I1310" s="39">
        <v>3337414398</v>
      </c>
    </row>
    <row r="1311" spans="1:9" ht="30" hidden="1">
      <c r="A1311" s="39">
        <v>23176</v>
      </c>
      <c r="B1311" s="40" t="s">
        <v>2734</v>
      </c>
      <c r="C1311" s="40" t="s">
        <v>2735</v>
      </c>
      <c r="D1311" s="40" t="s">
        <v>234</v>
      </c>
      <c r="E1311" s="39">
        <v>101222</v>
      </c>
      <c r="F1311" s="41">
        <v>69</v>
      </c>
      <c r="G1311" s="39">
        <v>3</v>
      </c>
      <c r="H1311" s="40" t="s">
        <v>202</v>
      </c>
      <c r="I1311" s="39">
        <v>3342618400</v>
      </c>
    </row>
    <row r="1312" spans="1:9" ht="45" hidden="1">
      <c r="A1312" s="39">
        <v>23186</v>
      </c>
      <c r="B1312" s="40" t="s">
        <v>2736</v>
      </c>
      <c r="C1312" s="40" t="s">
        <v>2737</v>
      </c>
      <c r="D1312" s="40" t="s">
        <v>210</v>
      </c>
      <c r="E1312" s="39">
        <v>116704</v>
      </c>
      <c r="F1312" s="41">
        <v>46</v>
      </c>
      <c r="G1312" s="39">
        <v>3</v>
      </c>
      <c r="H1312" s="40" t="s">
        <v>211</v>
      </c>
      <c r="I1312" s="39">
        <v>3349560237</v>
      </c>
    </row>
    <row r="1313" spans="1:9" ht="30" hidden="1">
      <c r="A1313" s="39">
        <v>23189</v>
      </c>
      <c r="B1313" s="40" t="s">
        <v>2738</v>
      </c>
      <c r="C1313" s="40" t="s">
        <v>2739</v>
      </c>
      <c r="D1313" s="40" t="s">
        <v>348</v>
      </c>
      <c r="E1313" s="39">
        <v>126080</v>
      </c>
      <c r="F1313" s="41">
        <v>230</v>
      </c>
      <c r="G1313" s="39">
        <v>7</v>
      </c>
      <c r="H1313" s="40" t="s">
        <v>226</v>
      </c>
      <c r="I1313" s="39">
        <v>3337419754</v>
      </c>
    </row>
    <row r="1314" spans="1:9" ht="15" hidden="1">
      <c r="A1314" s="39">
        <v>23190</v>
      </c>
      <c r="B1314" s="40" t="s">
        <v>2740</v>
      </c>
      <c r="C1314" s="40" t="s">
        <v>2739</v>
      </c>
      <c r="D1314" s="40" t="s">
        <v>210</v>
      </c>
      <c r="E1314" s="39">
        <v>116704</v>
      </c>
      <c r="F1314" s="41">
        <v>115</v>
      </c>
      <c r="G1314" s="39">
        <v>2</v>
      </c>
      <c r="H1314" s="40" t="s">
        <v>202</v>
      </c>
      <c r="I1314" s="39">
        <v>3352749831</v>
      </c>
    </row>
    <row r="1315" spans="1:9" ht="30">
      <c r="A1315" s="39">
        <v>23192</v>
      </c>
      <c r="B1315" s="40" t="s">
        <v>2741</v>
      </c>
      <c r="C1315" s="40" t="s">
        <v>2742</v>
      </c>
      <c r="D1315" s="40" t="s">
        <v>201</v>
      </c>
      <c r="E1315" s="39">
        <v>100219</v>
      </c>
      <c r="F1315" s="41">
        <v>115</v>
      </c>
      <c r="G1315" s="39">
        <v>3</v>
      </c>
      <c r="H1315" s="40" t="s">
        <v>218</v>
      </c>
      <c r="I1315" s="39">
        <v>3337419757</v>
      </c>
    </row>
    <row r="1316" spans="1:9" ht="45" hidden="1">
      <c r="A1316" s="39">
        <v>23204</v>
      </c>
      <c r="B1316" s="40" t="s">
        <v>2743</v>
      </c>
      <c r="C1316" s="40" t="s">
        <v>2744</v>
      </c>
      <c r="D1316" s="40" t="s">
        <v>210</v>
      </c>
      <c r="E1316" s="39">
        <v>116704</v>
      </c>
      <c r="F1316" s="41">
        <v>46</v>
      </c>
      <c r="G1316" s="39">
        <v>1</v>
      </c>
      <c r="H1316" s="40" t="s">
        <v>211</v>
      </c>
      <c r="I1316" s="39">
        <v>3349559851</v>
      </c>
    </row>
    <row r="1317" spans="1:9" ht="45" hidden="1">
      <c r="A1317" s="39">
        <v>23205</v>
      </c>
      <c r="B1317" s="40" t="s">
        <v>2745</v>
      </c>
      <c r="C1317" s="40" t="s">
        <v>2744</v>
      </c>
      <c r="D1317" s="40" t="s">
        <v>210</v>
      </c>
      <c r="E1317" s="39">
        <v>116704</v>
      </c>
      <c r="F1317" s="41">
        <v>46</v>
      </c>
      <c r="G1317" s="39">
        <v>1</v>
      </c>
      <c r="H1317" s="40" t="s">
        <v>211</v>
      </c>
      <c r="I1317" s="39">
        <v>3349560358</v>
      </c>
    </row>
    <row r="1318" spans="1:9" ht="45" hidden="1">
      <c r="A1318" s="39">
        <v>23206</v>
      </c>
      <c r="B1318" s="40" t="s">
        <v>2746</v>
      </c>
      <c r="C1318" s="40" t="s">
        <v>2744</v>
      </c>
      <c r="D1318" s="40" t="s">
        <v>210</v>
      </c>
      <c r="E1318" s="39">
        <v>116704</v>
      </c>
      <c r="F1318" s="41">
        <v>46</v>
      </c>
      <c r="G1318" s="39">
        <v>3</v>
      </c>
      <c r="H1318" s="40" t="s">
        <v>211</v>
      </c>
      <c r="I1318" s="39">
        <v>3349560359</v>
      </c>
    </row>
    <row r="1319" spans="1:9" ht="45" hidden="1">
      <c r="A1319" s="39">
        <v>23217</v>
      </c>
      <c r="B1319" s="40" t="s">
        <v>2747</v>
      </c>
      <c r="C1319" s="40" t="s">
        <v>2748</v>
      </c>
      <c r="D1319" s="40" t="s">
        <v>429</v>
      </c>
      <c r="E1319" s="39">
        <v>101374</v>
      </c>
      <c r="F1319" s="41">
        <v>115</v>
      </c>
      <c r="G1319" s="39">
        <v>2</v>
      </c>
      <c r="H1319" s="40" t="s">
        <v>202</v>
      </c>
      <c r="I1319" s="39">
        <v>3352750301</v>
      </c>
    </row>
    <row r="1320" spans="1:9" ht="30" hidden="1">
      <c r="A1320" s="39">
        <v>23226</v>
      </c>
      <c r="B1320" s="40" t="s">
        <v>2749</v>
      </c>
      <c r="C1320" s="40" t="s">
        <v>2750</v>
      </c>
      <c r="D1320" s="40" t="s">
        <v>348</v>
      </c>
      <c r="E1320" s="39">
        <v>126080</v>
      </c>
      <c r="F1320" s="41">
        <v>115</v>
      </c>
      <c r="G1320" s="39">
        <v>2</v>
      </c>
      <c r="H1320" s="40" t="s">
        <v>202</v>
      </c>
      <c r="I1320" s="39">
        <v>3353097620</v>
      </c>
    </row>
    <row r="1321" spans="1:9" ht="15" hidden="1">
      <c r="A1321" s="39">
        <v>23234</v>
      </c>
      <c r="B1321" s="40" t="s">
        <v>2751</v>
      </c>
      <c r="C1321" s="40" t="s">
        <v>2752</v>
      </c>
      <c r="D1321" s="40" t="s">
        <v>210</v>
      </c>
      <c r="E1321" s="39">
        <v>116704</v>
      </c>
      <c r="F1321" s="41">
        <v>115</v>
      </c>
      <c r="G1321" s="39">
        <v>3</v>
      </c>
      <c r="H1321" s="40" t="s">
        <v>202</v>
      </c>
      <c r="I1321" s="39">
        <v>3337428283</v>
      </c>
    </row>
    <row r="1322" spans="1:9" ht="15" hidden="1">
      <c r="A1322" s="39">
        <v>23293</v>
      </c>
      <c r="B1322" s="40" t="s">
        <v>2753</v>
      </c>
      <c r="C1322" s="40" t="s">
        <v>2754</v>
      </c>
      <c r="D1322" s="40" t="s">
        <v>210</v>
      </c>
      <c r="E1322" s="39">
        <v>116704</v>
      </c>
      <c r="F1322" s="41">
        <v>46</v>
      </c>
      <c r="G1322" s="39">
        <v>2</v>
      </c>
      <c r="H1322" s="40" t="s">
        <v>226</v>
      </c>
      <c r="I1322" s="39">
        <v>3349559544</v>
      </c>
    </row>
    <row r="1323" spans="1:9" ht="15" hidden="1">
      <c r="A1323" s="39">
        <v>23294</v>
      </c>
      <c r="B1323" s="40" t="s">
        <v>2755</v>
      </c>
      <c r="C1323" s="40" t="s">
        <v>2754</v>
      </c>
      <c r="D1323" s="40" t="s">
        <v>210</v>
      </c>
      <c r="E1323" s="39">
        <v>116704</v>
      </c>
      <c r="F1323" s="41">
        <v>115</v>
      </c>
      <c r="G1323" s="39">
        <v>2</v>
      </c>
      <c r="H1323" s="40" t="s">
        <v>202</v>
      </c>
      <c r="I1323" s="39">
        <v>3352749838</v>
      </c>
    </row>
    <row r="1324" spans="1:9" ht="45" hidden="1">
      <c r="A1324" s="39">
        <v>23307</v>
      </c>
      <c r="B1324" s="40" t="s">
        <v>2756</v>
      </c>
      <c r="C1324" s="40" t="s">
        <v>2757</v>
      </c>
      <c r="D1324" s="40" t="s">
        <v>234</v>
      </c>
      <c r="E1324" s="39">
        <v>101222</v>
      </c>
      <c r="F1324" s="41">
        <v>69</v>
      </c>
      <c r="G1324" s="39">
        <v>1</v>
      </c>
      <c r="H1324" s="40" t="s">
        <v>247</v>
      </c>
      <c r="I1324" s="39">
        <v>3342618277</v>
      </c>
    </row>
    <row r="1325" spans="1:9" ht="45" hidden="1">
      <c r="A1325" s="39">
        <v>23310</v>
      </c>
      <c r="B1325" s="40" t="s">
        <v>2758</v>
      </c>
      <c r="C1325" s="40" t="s">
        <v>2757</v>
      </c>
      <c r="D1325" s="40" t="s">
        <v>210</v>
      </c>
      <c r="E1325" s="39">
        <v>116704</v>
      </c>
      <c r="F1325" s="41">
        <v>46</v>
      </c>
      <c r="G1325" s="39">
        <v>1</v>
      </c>
      <c r="H1325" s="40" t="s">
        <v>211</v>
      </c>
      <c r="I1325" s="39">
        <v>3349560004</v>
      </c>
    </row>
    <row r="1326" spans="1:9" ht="60" hidden="1">
      <c r="A1326" s="39">
        <v>23314</v>
      </c>
      <c r="B1326" s="40" t="s">
        <v>2759</v>
      </c>
      <c r="C1326" s="40" t="s">
        <v>2760</v>
      </c>
      <c r="D1326" s="40" t="s">
        <v>223</v>
      </c>
      <c r="E1326" s="39">
        <v>100834</v>
      </c>
      <c r="F1326" s="41">
        <v>115</v>
      </c>
      <c r="G1326" s="39">
        <v>2</v>
      </c>
      <c r="H1326" s="40" t="s">
        <v>218</v>
      </c>
      <c r="I1326" s="39">
        <v>3337419810</v>
      </c>
    </row>
    <row r="1327" spans="1:9" ht="45" hidden="1">
      <c r="A1327" s="39">
        <v>23364</v>
      </c>
      <c r="B1327" s="40" t="s">
        <v>2761</v>
      </c>
      <c r="C1327" s="40" t="s">
        <v>2762</v>
      </c>
      <c r="D1327" s="40" t="s">
        <v>210</v>
      </c>
      <c r="E1327" s="39">
        <v>116704</v>
      </c>
      <c r="F1327" s="41">
        <v>46</v>
      </c>
      <c r="G1327" s="39">
        <v>3</v>
      </c>
      <c r="H1327" s="40" t="s">
        <v>211</v>
      </c>
      <c r="I1327" s="39">
        <v>3349559901</v>
      </c>
    </row>
    <row r="1328" spans="1:9" ht="15">
      <c r="A1328" s="39">
        <v>23388</v>
      </c>
      <c r="B1328" s="40" t="s">
        <v>2763</v>
      </c>
      <c r="C1328" s="40" t="s">
        <v>2764</v>
      </c>
      <c r="D1328" s="40" t="s">
        <v>201</v>
      </c>
      <c r="E1328" s="39">
        <v>100219</v>
      </c>
      <c r="F1328" s="41">
        <v>115</v>
      </c>
      <c r="G1328" s="39">
        <v>1</v>
      </c>
      <c r="H1328" s="40" t="s">
        <v>202</v>
      </c>
      <c r="I1328" s="39">
        <v>3337419853</v>
      </c>
    </row>
    <row r="1329" spans="1:9" ht="15">
      <c r="A1329" s="39">
        <v>23392</v>
      </c>
      <c r="B1329" s="40" t="s">
        <v>2765</v>
      </c>
      <c r="C1329" s="40" t="s">
        <v>2766</v>
      </c>
      <c r="D1329" s="40" t="s">
        <v>201</v>
      </c>
      <c r="E1329" s="39">
        <v>100219</v>
      </c>
      <c r="F1329" s="41">
        <v>115</v>
      </c>
      <c r="G1329" s="39">
        <v>3</v>
      </c>
      <c r="H1329" s="40" t="s">
        <v>202</v>
      </c>
      <c r="I1329" s="39">
        <v>3337419855</v>
      </c>
    </row>
    <row r="1330" spans="1:9" ht="30">
      <c r="A1330" s="39">
        <v>23393</v>
      </c>
      <c r="B1330" s="40" t="s">
        <v>2767</v>
      </c>
      <c r="C1330" s="40" t="s">
        <v>2768</v>
      </c>
      <c r="D1330" s="40" t="s">
        <v>201</v>
      </c>
      <c r="E1330" s="39">
        <v>100219</v>
      </c>
      <c r="F1330" s="41">
        <v>115</v>
      </c>
      <c r="G1330" s="39">
        <v>3</v>
      </c>
      <c r="H1330" s="40" t="s">
        <v>218</v>
      </c>
      <c r="I1330" s="39">
        <v>3337419857</v>
      </c>
    </row>
    <row r="1331" spans="1:9" ht="45" hidden="1">
      <c r="A1331" s="39">
        <v>23413</v>
      </c>
      <c r="B1331" s="40" t="s">
        <v>2769</v>
      </c>
      <c r="C1331" s="40" t="s">
        <v>2770</v>
      </c>
      <c r="D1331" s="40" t="s">
        <v>429</v>
      </c>
      <c r="E1331" s="39">
        <v>101374</v>
      </c>
      <c r="F1331" s="41">
        <v>115</v>
      </c>
      <c r="G1331" s="39">
        <v>2</v>
      </c>
      <c r="H1331" s="40" t="s">
        <v>202</v>
      </c>
      <c r="I1331" s="39">
        <v>3352750209</v>
      </c>
    </row>
    <row r="1332" spans="1:9" ht="45" hidden="1">
      <c r="A1332" s="39">
        <v>23448</v>
      </c>
      <c r="B1332" s="40" t="s">
        <v>2771</v>
      </c>
      <c r="C1332" s="40" t="s">
        <v>2772</v>
      </c>
      <c r="D1332" s="40" t="s">
        <v>614</v>
      </c>
      <c r="E1332" s="39">
        <v>101098</v>
      </c>
      <c r="F1332" s="41">
        <v>115</v>
      </c>
      <c r="G1332" s="39">
        <v>1</v>
      </c>
      <c r="H1332" s="40" t="s">
        <v>218</v>
      </c>
      <c r="I1332" s="39">
        <v>3337419883</v>
      </c>
    </row>
    <row r="1333" spans="1:9" ht="45" hidden="1">
      <c r="A1333" s="39">
        <v>23512</v>
      </c>
      <c r="B1333" s="40" t="s">
        <v>2773</v>
      </c>
      <c r="C1333" s="40" t="s">
        <v>2774</v>
      </c>
      <c r="D1333" s="40" t="s">
        <v>1724</v>
      </c>
      <c r="E1333" s="39">
        <v>103436</v>
      </c>
      <c r="F1333" s="41">
        <v>69</v>
      </c>
      <c r="G1333" s="39">
        <v>1</v>
      </c>
      <c r="H1333" s="40" t="s">
        <v>202</v>
      </c>
      <c r="I1333" s="39">
        <v>3352750000</v>
      </c>
    </row>
    <row r="1334" spans="1:9" ht="60" hidden="1">
      <c r="A1334" s="39">
        <v>23552</v>
      </c>
      <c r="B1334" s="40" t="s">
        <v>2775</v>
      </c>
      <c r="C1334" s="40" t="s">
        <v>2776</v>
      </c>
      <c r="D1334" s="40" t="s">
        <v>223</v>
      </c>
      <c r="E1334" s="39">
        <v>100834</v>
      </c>
      <c r="F1334" s="41">
        <v>500</v>
      </c>
      <c r="G1334" s="39">
        <v>15</v>
      </c>
      <c r="H1334" s="40" t="s">
        <v>226</v>
      </c>
      <c r="I1334" s="39">
        <v>3337419946</v>
      </c>
    </row>
    <row r="1335" spans="1:9" ht="60" hidden="1">
      <c r="A1335" s="39">
        <v>23556</v>
      </c>
      <c r="B1335" s="40" t="s">
        <v>2777</v>
      </c>
      <c r="C1335" s="40" t="s">
        <v>2778</v>
      </c>
      <c r="D1335" s="40" t="s">
        <v>223</v>
      </c>
      <c r="E1335" s="39">
        <v>100834</v>
      </c>
      <c r="F1335" s="41">
        <v>115</v>
      </c>
      <c r="G1335" s="39">
        <v>1</v>
      </c>
      <c r="H1335" s="40" t="s">
        <v>226</v>
      </c>
      <c r="I1335" s="39">
        <v>3353097681</v>
      </c>
    </row>
    <row r="1336" spans="1:9" ht="15" hidden="1">
      <c r="A1336" s="39">
        <v>23557</v>
      </c>
      <c r="B1336" s="40" t="s">
        <v>2779</v>
      </c>
      <c r="C1336" s="40" t="s">
        <v>2780</v>
      </c>
      <c r="D1336" s="40" t="s">
        <v>210</v>
      </c>
      <c r="E1336" s="39">
        <v>116704</v>
      </c>
      <c r="F1336" s="41">
        <v>46</v>
      </c>
      <c r="G1336" s="39">
        <v>1</v>
      </c>
      <c r="H1336" s="40" t="s">
        <v>226</v>
      </c>
      <c r="I1336" s="39">
        <v>3349559502</v>
      </c>
    </row>
    <row r="1337" spans="1:9" ht="60" hidden="1">
      <c r="A1337" s="39">
        <v>23558</v>
      </c>
      <c r="B1337" s="40" t="s">
        <v>2781</v>
      </c>
      <c r="C1337" s="40" t="s">
        <v>2782</v>
      </c>
      <c r="D1337" s="40" t="s">
        <v>223</v>
      </c>
      <c r="E1337" s="39">
        <v>100834</v>
      </c>
      <c r="F1337" s="41">
        <v>115</v>
      </c>
      <c r="G1337" s="39">
        <v>1</v>
      </c>
      <c r="H1337" s="40" t="s">
        <v>202</v>
      </c>
      <c r="I1337" s="39">
        <v>3337419950</v>
      </c>
    </row>
    <row r="1338" spans="1:9" ht="45" hidden="1">
      <c r="A1338" s="39">
        <v>23565</v>
      </c>
      <c r="B1338" s="40" t="s">
        <v>2783</v>
      </c>
      <c r="C1338" s="40" t="s">
        <v>2784</v>
      </c>
      <c r="D1338" s="40" t="s">
        <v>326</v>
      </c>
      <c r="E1338" s="39">
        <v>100716</v>
      </c>
      <c r="F1338" s="41">
        <v>42</v>
      </c>
      <c r="G1338" s="39">
        <v>1</v>
      </c>
      <c r="H1338" s="40" t="s">
        <v>218</v>
      </c>
      <c r="I1338" s="39">
        <v>3338290377</v>
      </c>
    </row>
    <row r="1339" spans="1:9" ht="15" hidden="1">
      <c r="A1339" s="39">
        <v>23571</v>
      </c>
      <c r="B1339" s="40" t="s">
        <v>2785</v>
      </c>
      <c r="C1339" s="40" t="s">
        <v>2786</v>
      </c>
      <c r="D1339" s="40" t="s">
        <v>210</v>
      </c>
      <c r="E1339" s="39">
        <v>116704</v>
      </c>
      <c r="F1339" s="41">
        <v>138</v>
      </c>
      <c r="G1339" s="39">
        <v>5</v>
      </c>
      <c r="H1339" s="40" t="s">
        <v>226</v>
      </c>
      <c r="I1339" s="39">
        <v>3337419958</v>
      </c>
    </row>
    <row r="1340" spans="1:9" ht="30" hidden="1">
      <c r="A1340" s="39">
        <v>23592</v>
      </c>
      <c r="B1340" s="40" t="s">
        <v>2787</v>
      </c>
      <c r="C1340" s="40" t="s">
        <v>2788</v>
      </c>
      <c r="D1340" s="40" t="s">
        <v>234</v>
      </c>
      <c r="E1340" s="39">
        <v>101222</v>
      </c>
      <c r="F1340" s="41">
        <v>230</v>
      </c>
      <c r="G1340" s="39">
        <v>9</v>
      </c>
      <c r="H1340" s="40" t="s">
        <v>218</v>
      </c>
      <c r="I1340" s="39">
        <v>3337419971</v>
      </c>
    </row>
    <row r="1341" spans="1:9" ht="30" hidden="1">
      <c r="A1341" s="39">
        <v>23608</v>
      </c>
      <c r="B1341" s="40" t="s">
        <v>2789</v>
      </c>
      <c r="C1341" s="40" t="s">
        <v>2790</v>
      </c>
      <c r="D1341" s="40" t="s">
        <v>210</v>
      </c>
      <c r="E1341" s="39">
        <v>116704</v>
      </c>
      <c r="F1341" s="41">
        <v>230</v>
      </c>
      <c r="G1341" s="39">
        <v>2</v>
      </c>
      <c r="H1341" s="40" t="s">
        <v>218</v>
      </c>
      <c r="I1341" s="39">
        <v>3342617945</v>
      </c>
    </row>
    <row r="1342" spans="1:9" ht="60" hidden="1">
      <c r="A1342" s="39">
        <v>23619</v>
      </c>
      <c r="B1342" s="40" t="s">
        <v>2791</v>
      </c>
      <c r="C1342" s="40" t="s">
        <v>2792</v>
      </c>
      <c r="D1342" s="40" t="s">
        <v>223</v>
      </c>
      <c r="E1342" s="39">
        <v>100834</v>
      </c>
      <c r="F1342" s="41">
        <v>115</v>
      </c>
      <c r="G1342" s="39">
        <v>1</v>
      </c>
      <c r="H1342" s="40" t="s">
        <v>218</v>
      </c>
      <c r="I1342" s="39">
        <v>3337419982</v>
      </c>
    </row>
    <row r="1343" spans="1:9" ht="45" hidden="1">
      <c r="A1343" s="39">
        <v>23620</v>
      </c>
      <c r="B1343" s="40" t="s">
        <v>2793</v>
      </c>
      <c r="C1343" s="40" t="s">
        <v>2792</v>
      </c>
      <c r="D1343" s="40" t="s">
        <v>210</v>
      </c>
      <c r="E1343" s="39">
        <v>116704</v>
      </c>
      <c r="F1343" s="41">
        <v>46</v>
      </c>
      <c r="G1343" s="39">
        <v>1</v>
      </c>
      <c r="H1343" s="40" t="s">
        <v>211</v>
      </c>
      <c r="I1343" s="39">
        <v>3349560039</v>
      </c>
    </row>
    <row r="1344" spans="1:9" ht="45" hidden="1">
      <c r="A1344" s="39">
        <v>23635</v>
      </c>
      <c r="B1344" s="40" t="s">
        <v>2794</v>
      </c>
      <c r="C1344" s="40" t="s">
        <v>2795</v>
      </c>
      <c r="D1344" s="40" t="s">
        <v>210</v>
      </c>
      <c r="E1344" s="39">
        <v>116704</v>
      </c>
      <c r="F1344" s="41">
        <v>138</v>
      </c>
      <c r="G1344" s="39">
        <v>9</v>
      </c>
      <c r="H1344" s="40" t="s">
        <v>211</v>
      </c>
      <c r="I1344" s="39">
        <v>3349559671</v>
      </c>
    </row>
    <row r="1345" spans="1:9" ht="15" hidden="1">
      <c r="A1345" s="39">
        <v>23643</v>
      </c>
      <c r="B1345" s="40" t="s">
        <v>2796</v>
      </c>
      <c r="C1345" s="40" t="s">
        <v>2797</v>
      </c>
      <c r="D1345" s="40" t="s">
        <v>210</v>
      </c>
      <c r="E1345" s="39">
        <v>116704</v>
      </c>
      <c r="F1345" s="41">
        <v>46</v>
      </c>
      <c r="G1345" s="39">
        <v>2</v>
      </c>
      <c r="H1345" s="40" t="s">
        <v>226</v>
      </c>
      <c r="I1345" s="39">
        <v>3349559613</v>
      </c>
    </row>
    <row r="1346" spans="1:9" ht="30" hidden="1">
      <c r="A1346" s="39">
        <v>23663</v>
      </c>
      <c r="B1346" s="40" t="s">
        <v>2798</v>
      </c>
      <c r="C1346" s="40" t="s">
        <v>2799</v>
      </c>
      <c r="D1346" s="40" t="s">
        <v>210</v>
      </c>
      <c r="E1346" s="39">
        <v>116704</v>
      </c>
      <c r="F1346" s="41">
        <v>69</v>
      </c>
      <c r="G1346" s="39">
        <v>1</v>
      </c>
      <c r="H1346" s="40" t="s">
        <v>218</v>
      </c>
      <c r="I1346" s="39">
        <v>3349559801</v>
      </c>
    </row>
    <row r="1347" spans="1:9" ht="15" hidden="1">
      <c r="A1347" s="39">
        <v>23669</v>
      </c>
      <c r="B1347" s="40" t="s">
        <v>2800</v>
      </c>
      <c r="C1347" s="40" t="s">
        <v>2801</v>
      </c>
      <c r="D1347" s="40" t="s">
        <v>210</v>
      </c>
      <c r="E1347" s="39">
        <v>116704</v>
      </c>
      <c r="F1347" s="41">
        <v>115</v>
      </c>
      <c r="G1347" s="39">
        <v>2</v>
      </c>
      <c r="H1347" s="40" t="s">
        <v>202</v>
      </c>
      <c r="I1347" s="39">
        <v>3337428251</v>
      </c>
    </row>
    <row r="1348" spans="1:9" ht="30" hidden="1">
      <c r="A1348" s="39">
        <v>23672</v>
      </c>
      <c r="B1348" s="40" t="s">
        <v>2802</v>
      </c>
      <c r="C1348" s="40" t="s">
        <v>2801</v>
      </c>
      <c r="D1348" s="40" t="s">
        <v>234</v>
      </c>
      <c r="E1348" s="39">
        <v>101222</v>
      </c>
      <c r="F1348" s="41">
        <v>69</v>
      </c>
      <c r="G1348" s="39">
        <v>2</v>
      </c>
      <c r="H1348" s="40" t="s">
        <v>218</v>
      </c>
      <c r="I1348" s="39">
        <v>3342618255</v>
      </c>
    </row>
    <row r="1349" spans="1:9" ht="15" hidden="1">
      <c r="A1349" s="39">
        <v>23693</v>
      </c>
      <c r="B1349" s="40" t="s">
        <v>2803</v>
      </c>
      <c r="C1349" s="40" t="s">
        <v>2804</v>
      </c>
      <c r="D1349" s="40" t="s">
        <v>210</v>
      </c>
      <c r="E1349" s="39">
        <v>116704</v>
      </c>
      <c r="F1349" s="41">
        <v>230</v>
      </c>
      <c r="G1349" s="39">
        <v>4</v>
      </c>
      <c r="H1349" s="40" t="s">
        <v>202</v>
      </c>
      <c r="I1349" s="39">
        <v>3337420019</v>
      </c>
    </row>
    <row r="1350" spans="1:9" ht="60" hidden="1">
      <c r="A1350" s="39">
        <v>23698</v>
      </c>
      <c r="B1350" s="40" t="s">
        <v>2805</v>
      </c>
      <c r="C1350" s="40" t="s">
        <v>2806</v>
      </c>
      <c r="D1350" s="40" t="s">
        <v>385</v>
      </c>
      <c r="E1350" s="39">
        <v>101617</v>
      </c>
      <c r="F1350" s="41">
        <v>69</v>
      </c>
      <c r="G1350" s="39">
        <v>2</v>
      </c>
      <c r="H1350" s="40" t="s">
        <v>202</v>
      </c>
      <c r="I1350" s="39">
        <v>3352749978</v>
      </c>
    </row>
    <row r="1351" spans="1:9" ht="45" hidden="1">
      <c r="A1351" s="39">
        <v>23699</v>
      </c>
      <c r="B1351" s="40" t="s">
        <v>2807</v>
      </c>
      <c r="C1351" s="40" t="s">
        <v>2808</v>
      </c>
      <c r="D1351" s="40" t="s">
        <v>210</v>
      </c>
      <c r="E1351" s="39">
        <v>116704</v>
      </c>
      <c r="F1351" s="41">
        <v>46</v>
      </c>
      <c r="G1351" s="39">
        <v>2</v>
      </c>
      <c r="H1351" s="40" t="s">
        <v>211</v>
      </c>
      <c r="I1351" s="39">
        <v>3349560158</v>
      </c>
    </row>
    <row r="1352" spans="1:9" ht="30" hidden="1">
      <c r="A1352" s="39">
        <v>23707</v>
      </c>
      <c r="B1352" s="40" t="s">
        <v>2809</v>
      </c>
      <c r="C1352" s="40" t="s">
        <v>2810</v>
      </c>
      <c r="D1352" s="40" t="s">
        <v>210</v>
      </c>
      <c r="E1352" s="39">
        <v>116704</v>
      </c>
      <c r="F1352" s="41">
        <v>57</v>
      </c>
      <c r="G1352" s="39">
        <v>2</v>
      </c>
      <c r="H1352" s="40" t="s">
        <v>218</v>
      </c>
      <c r="I1352" s="39">
        <v>3337420026</v>
      </c>
    </row>
    <row r="1353" spans="1:9" ht="45" hidden="1">
      <c r="A1353" s="39">
        <v>23734</v>
      </c>
      <c r="B1353" s="40" t="s">
        <v>2811</v>
      </c>
      <c r="C1353" s="40" t="s">
        <v>2812</v>
      </c>
      <c r="D1353" s="40" t="s">
        <v>210</v>
      </c>
      <c r="E1353" s="39">
        <v>116704</v>
      </c>
      <c r="F1353" s="41">
        <v>46</v>
      </c>
      <c r="G1353" s="39">
        <v>1</v>
      </c>
      <c r="H1353" s="40" t="s">
        <v>211</v>
      </c>
      <c r="I1353" s="39">
        <v>3349560096</v>
      </c>
    </row>
    <row r="1354" spans="1:9" ht="15">
      <c r="A1354" s="39">
        <v>23735</v>
      </c>
      <c r="B1354" s="40" t="s">
        <v>2813</v>
      </c>
      <c r="C1354" s="40" t="s">
        <v>2814</v>
      </c>
      <c r="D1354" s="40" t="s">
        <v>201</v>
      </c>
      <c r="E1354" s="39">
        <v>100219</v>
      </c>
      <c r="F1354" s="41">
        <v>500</v>
      </c>
      <c r="G1354" s="39">
        <v>5</v>
      </c>
      <c r="H1354" s="40" t="s">
        <v>202</v>
      </c>
      <c r="I1354" s="39">
        <v>3337420048</v>
      </c>
    </row>
    <row r="1355" spans="1:9" ht="15" hidden="1">
      <c r="A1355" s="39">
        <v>23737</v>
      </c>
      <c r="B1355" s="40" t="s">
        <v>2815</v>
      </c>
      <c r="C1355" s="40" t="s">
        <v>2816</v>
      </c>
      <c r="D1355" s="40" t="s">
        <v>210</v>
      </c>
      <c r="E1355" s="39">
        <v>116704</v>
      </c>
      <c r="F1355" s="41">
        <v>69</v>
      </c>
      <c r="G1355" s="39">
        <v>1</v>
      </c>
      <c r="H1355" s="40" t="s">
        <v>202</v>
      </c>
      <c r="I1355" s="39">
        <v>3352749871</v>
      </c>
    </row>
    <row r="1356" spans="1:9" ht="60" hidden="1">
      <c r="A1356" s="39">
        <v>23744</v>
      </c>
      <c r="B1356" s="40" t="s">
        <v>2817</v>
      </c>
      <c r="C1356" s="40" t="s">
        <v>2818</v>
      </c>
      <c r="D1356" s="40" t="s">
        <v>223</v>
      </c>
      <c r="E1356" s="39">
        <v>100834</v>
      </c>
      <c r="F1356" s="41">
        <v>115</v>
      </c>
      <c r="G1356" s="39">
        <v>1</v>
      </c>
      <c r="H1356" s="40" t="s">
        <v>202</v>
      </c>
      <c r="I1356" s="39">
        <v>3337420053</v>
      </c>
    </row>
    <row r="1357" spans="1:9" ht="15" hidden="1">
      <c r="A1357" s="39">
        <v>23746</v>
      </c>
      <c r="B1357" s="40" t="s">
        <v>2819</v>
      </c>
      <c r="C1357" s="40" t="s">
        <v>2820</v>
      </c>
      <c r="D1357" s="40" t="s">
        <v>210</v>
      </c>
      <c r="E1357" s="39">
        <v>116704</v>
      </c>
      <c r="F1357" s="41">
        <v>57</v>
      </c>
      <c r="G1357" s="39">
        <v>1</v>
      </c>
      <c r="H1357" s="40" t="s">
        <v>202</v>
      </c>
      <c r="I1357" s="39">
        <v>3337420055</v>
      </c>
    </row>
    <row r="1358" spans="1:9" ht="30">
      <c r="A1358" s="39">
        <v>23777</v>
      </c>
      <c r="B1358" s="40" t="s">
        <v>2821</v>
      </c>
      <c r="C1358" s="40" t="s">
        <v>2822</v>
      </c>
      <c r="D1358" s="40" t="s">
        <v>201</v>
      </c>
      <c r="E1358" s="39">
        <v>100219</v>
      </c>
      <c r="F1358" s="41">
        <v>115</v>
      </c>
      <c r="G1358" s="39">
        <v>2</v>
      </c>
      <c r="H1358" s="40" t="s">
        <v>218</v>
      </c>
      <c r="I1358" s="39">
        <v>3342618360</v>
      </c>
    </row>
    <row r="1359" spans="1:9" ht="45" hidden="1">
      <c r="A1359" s="39">
        <v>23790</v>
      </c>
      <c r="B1359" s="40" t="s">
        <v>2823</v>
      </c>
      <c r="C1359" s="40" t="s">
        <v>2824</v>
      </c>
      <c r="D1359" s="40" t="s">
        <v>210</v>
      </c>
      <c r="E1359" s="39">
        <v>116704</v>
      </c>
      <c r="F1359" s="41">
        <v>69</v>
      </c>
      <c r="G1359" s="39">
        <v>2</v>
      </c>
      <c r="H1359" s="40" t="s">
        <v>247</v>
      </c>
      <c r="I1359" s="39">
        <v>3342618176</v>
      </c>
    </row>
    <row r="1360" spans="1:9" ht="45" hidden="1">
      <c r="A1360" s="39">
        <v>23817</v>
      </c>
      <c r="B1360" s="40" t="s">
        <v>2825</v>
      </c>
      <c r="C1360" s="40" t="s">
        <v>2826</v>
      </c>
      <c r="D1360" s="40" t="s">
        <v>429</v>
      </c>
      <c r="E1360" s="39">
        <v>101374</v>
      </c>
      <c r="F1360" s="41">
        <v>-99</v>
      </c>
      <c r="G1360" s="39">
        <v>1</v>
      </c>
      <c r="H1360" s="40" t="s">
        <v>226</v>
      </c>
      <c r="I1360" s="39">
        <v>3352750035</v>
      </c>
    </row>
    <row r="1361" spans="1:9" ht="15">
      <c r="A1361" s="39">
        <v>23824</v>
      </c>
      <c r="B1361" s="40" t="s">
        <v>2827</v>
      </c>
      <c r="C1361" s="40" t="s">
        <v>2828</v>
      </c>
      <c r="D1361" s="40" t="s">
        <v>201</v>
      </c>
      <c r="E1361" s="39">
        <v>100219</v>
      </c>
      <c r="F1361" s="41">
        <v>115</v>
      </c>
      <c r="G1361" s="39">
        <v>2</v>
      </c>
      <c r="H1361" s="40" t="s">
        <v>202</v>
      </c>
      <c r="I1361" s="39">
        <v>3337420103</v>
      </c>
    </row>
    <row r="1362" spans="1:9" ht="15">
      <c r="A1362" s="39">
        <v>23829</v>
      </c>
      <c r="B1362" s="40" t="s">
        <v>2829</v>
      </c>
      <c r="C1362" s="40" t="s">
        <v>2830</v>
      </c>
      <c r="D1362" s="40" t="s">
        <v>201</v>
      </c>
      <c r="E1362" s="39">
        <v>100219</v>
      </c>
      <c r="F1362" s="41">
        <v>115</v>
      </c>
      <c r="G1362" s="39">
        <v>5</v>
      </c>
      <c r="H1362" s="40" t="s">
        <v>226</v>
      </c>
      <c r="I1362" s="39">
        <v>3337420106</v>
      </c>
    </row>
    <row r="1363" spans="1:9" ht="45" hidden="1">
      <c r="A1363" s="39">
        <v>23870</v>
      </c>
      <c r="B1363" s="40" t="s">
        <v>2831</v>
      </c>
      <c r="C1363" s="40" t="s">
        <v>2832</v>
      </c>
      <c r="D1363" s="40" t="s">
        <v>326</v>
      </c>
      <c r="E1363" s="39">
        <v>100716</v>
      </c>
      <c r="F1363" s="41">
        <v>57</v>
      </c>
      <c r="G1363" s="39">
        <v>1</v>
      </c>
      <c r="H1363" s="40" t="s">
        <v>202</v>
      </c>
      <c r="I1363" s="39">
        <v>3342617836</v>
      </c>
    </row>
    <row r="1364" spans="1:9" ht="15" hidden="1">
      <c r="A1364" s="39">
        <v>23882</v>
      </c>
      <c r="B1364" s="40" t="s">
        <v>2833</v>
      </c>
      <c r="C1364" s="40" t="s">
        <v>2834</v>
      </c>
      <c r="D1364" s="40" t="s">
        <v>210</v>
      </c>
      <c r="E1364" s="39">
        <v>116704</v>
      </c>
      <c r="F1364" s="41">
        <v>69</v>
      </c>
      <c r="G1364" s="39">
        <v>3</v>
      </c>
      <c r="H1364" s="40" t="s">
        <v>202</v>
      </c>
      <c r="I1364" s="39">
        <v>3337427985</v>
      </c>
    </row>
    <row r="1365" spans="1:9" ht="30" hidden="1">
      <c r="A1365" s="39">
        <v>23889</v>
      </c>
      <c r="B1365" s="40" t="s">
        <v>2835</v>
      </c>
      <c r="C1365" s="40" t="s">
        <v>2836</v>
      </c>
      <c r="D1365" s="40" t="s">
        <v>210</v>
      </c>
      <c r="E1365" s="39">
        <v>116704</v>
      </c>
      <c r="F1365" s="41">
        <v>138</v>
      </c>
      <c r="G1365" s="39">
        <v>5</v>
      </c>
      <c r="H1365" s="40" t="s">
        <v>218</v>
      </c>
      <c r="I1365" s="39">
        <v>3342618058</v>
      </c>
    </row>
    <row r="1366" spans="1:9" ht="30" hidden="1">
      <c r="A1366" s="39">
        <v>23918</v>
      </c>
      <c r="B1366" s="40" t="s">
        <v>2837</v>
      </c>
      <c r="C1366" s="40" t="s">
        <v>2838</v>
      </c>
      <c r="D1366" s="40" t="s">
        <v>234</v>
      </c>
      <c r="E1366" s="39">
        <v>101222</v>
      </c>
      <c r="F1366" s="41">
        <v>230</v>
      </c>
      <c r="G1366" s="39">
        <v>6</v>
      </c>
      <c r="H1366" s="40" t="s">
        <v>202</v>
      </c>
      <c r="I1366" s="39">
        <v>3337420153</v>
      </c>
    </row>
    <row r="1367" spans="1:9" ht="45" hidden="1">
      <c r="A1367" s="39">
        <v>23963</v>
      </c>
      <c r="B1367" s="40" t="s">
        <v>2839</v>
      </c>
      <c r="C1367" s="40" t="s">
        <v>2840</v>
      </c>
      <c r="D1367" s="40" t="s">
        <v>210</v>
      </c>
      <c r="E1367" s="39">
        <v>116704</v>
      </c>
      <c r="F1367" s="41">
        <v>69</v>
      </c>
      <c r="G1367" s="39">
        <v>1</v>
      </c>
      <c r="H1367" s="40" t="s">
        <v>247</v>
      </c>
      <c r="I1367" s="39">
        <v>3342617940</v>
      </c>
    </row>
    <row r="1368" spans="1:9" ht="45" hidden="1">
      <c r="A1368" s="39">
        <v>23982</v>
      </c>
      <c r="B1368" s="40" t="s">
        <v>2841</v>
      </c>
      <c r="C1368" s="40" t="s">
        <v>2842</v>
      </c>
      <c r="D1368" s="40" t="s">
        <v>234</v>
      </c>
      <c r="E1368" s="39">
        <v>101222</v>
      </c>
      <c r="F1368" s="41">
        <v>46</v>
      </c>
      <c r="G1368" s="39">
        <v>3</v>
      </c>
      <c r="H1368" s="40" t="s">
        <v>247</v>
      </c>
      <c r="I1368" s="39">
        <v>3342618201</v>
      </c>
    </row>
    <row r="1369" spans="1:9" ht="15" hidden="1">
      <c r="A1369" s="39">
        <v>23988</v>
      </c>
      <c r="B1369" s="40" t="s">
        <v>2843</v>
      </c>
      <c r="C1369" s="40" t="s">
        <v>2844</v>
      </c>
      <c r="D1369" s="40" t="s">
        <v>210</v>
      </c>
      <c r="E1369" s="39">
        <v>116704</v>
      </c>
      <c r="F1369" s="41">
        <v>115</v>
      </c>
      <c r="G1369" s="39">
        <v>2</v>
      </c>
      <c r="H1369" s="40" t="s">
        <v>202</v>
      </c>
      <c r="I1369" s="39">
        <v>3337428249</v>
      </c>
    </row>
    <row r="1370" spans="1:9" ht="15" hidden="1">
      <c r="A1370" s="39">
        <v>23989</v>
      </c>
      <c r="B1370" s="40" t="s">
        <v>2845</v>
      </c>
      <c r="C1370" s="40" t="s">
        <v>2844</v>
      </c>
      <c r="D1370" s="40" t="s">
        <v>210</v>
      </c>
      <c r="E1370" s="39">
        <v>116704</v>
      </c>
      <c r="F1370" s="41">
        <v>69</v>
      </c>
      <c r="G1370" s="39">
        <v>1</v>
      </c>
      <c r="H1370" s="40" t="s">
        <v>202</v>
      </c>
      <c r="I1370" s="39">
        <v>3337428102</v>
      </c>
    </row>
    <row r="1371" spans="1:9" ht="30" hidden="1">
      <c r="A1371" s="39">
        <v>24021</v>
      </c>
      <c r="B1371" s="40" t="s">
        <v>2846</v>
      </c>
      <c r="C1371" s="40" t="s">
        <v>2847</v>
      </c>
      <c r="D1371" s="40" t="s">
        <v>234</v>
      </c>
      <c r="E1371" s="39">
        <v>101222</v>
      </c>
      <c r="F1371" s="41">
        <v>230</v>
      </c>
      <c r="G1371" s="39">
        <v>8</v>
      </c>
      <c r="H1371" s="40" t="s">
        <v>218</v>
      </c>
      <c r="I1371" s="39">
        <v>3337427743</v>
      </c>
    </row>
    <row r="1372" spans="1:9" ht="45" hidden="1">
      <c r="A1372" s="39">
        <v>24049</v>
      </c>
      <c r="B1372" s="40" t="s">
        <v>2848</v>
      </c>
      <c r="C1372" s="40" t="s">
        <v>2849</v>
      </c>
      <c r="D1372" s="40" t="s">
        <v>274</v>
      </c>
      <c r="E1372" s="39">
        <v>102912</v>
      </c>
      <c r="F1372" s="41">
        <v>115</v>
      </c>
      <c r="G1372" s="39">
        <v>3</v>
      </c>
      <c r="H1372" s="40" t="s">
        <v>226</v>
      </c>
      <c r="I1372" s="39">
        <v>3353097903</v>
      </c>
    </row>
    <row r="1373" spans="1:9" ht="15" hidden="1">
      <c r="A1373" s="39">
        <v>24060</v>
      </c>
      <c r="B1373" s="40" t="s">
        <v>2850</v>
      </c>
      <c r="C1373" s="40" t="s">
        <v>2851</v>
      </c>
      <c r="D1373" s="40" t="s">
        <v>210</v>
      </c>
      <c r="E1373" s="39">
        <v>116704</v>
      </c>
      <c r="F1373" s="41">
        <v>69</v>
      </c>
      <c r="G1373" s="39">
        <v>1</v>
      </c>
      <c r="H1373" s="40" t="s">
        <v>202</v>
      </c>
      <c r="I1373" s="39">
        <v>3337428408</v>
      </c>
    </row>
    <row r="1374" spans="1:9" ht="45" hidden="1">
      <c r="A1374" s="39">
        <v>24081</v>
      </c>
      <c r="B1374" s="40" t="s">
        <v>2852</v>
      </c>
      <c r="C1374" s="40" t="s">
        <v>2853</v>
      </c>
      <c r="D1374" s="40" t="s">
        <v>2854</v>
      </c>
      <c r="E1374" s="39">
        <v>103568</v>
      </c>
      <c r="F1374" s="41">
        <v>115</v>
      </c>
      <c r="G1374" s="39">
        <v>1</v>
      </c>
      <c r="H1374" s="40" t="s">
        <v>202</v>
      </c>
      <c r="I1374" s="39">
        <v>3353098087</v>
      </c>
    </row>
    <row r="1375" spans="1:9" ht="60" hidden="1">
      <c r="A1375" s="39">
        <v>24083</v>
      </c>
      <c r="B1375" s="40" t="s">
        <v>2855</v>
      </c>
      <c r="C1375" s="40" t="s">
        <v>2856</v>
      </c>
      <c r="D1375" s="40" t="s">
        <v>223</v>
      </c>
      <c r="E1375" s="39">
        <v>100834</v>
      </c>
      <c r="F1375" s="41">
        <v>161</v>
      </c>
      <c r="G1375" s="39">
        <v>4</v>
      </c>
      <c r="H1375" s="40" t="s">
        <v>218</v>
      </c>
      <c r="I1375" s="39">
        <v>3337420240</v>
      </c>
    </row>
    <row r="1376" spans="1:9" ht="15" hidden="1">
      <c r="A1376" s="39">
        <v>24084</v>
      </c>
      <c r="B1376" s="40" t="s">
        <v>2857</v>
      </c>
      <c r="C1376" s="40" t="s">
        <v>2858</v>
      </c>
      <c r="D1376" s="40" t="s">
        <v>210</v>
      </c>
      <c r="E1376" s="39">
        <v>116704</v>
      </c>
      <c r="F1376" s="41">
        <v>230</v>
      </c>
      <c r="G1376" s="39">
        <v>3</v>
      </c>
      <c r="H1376" s="40" t="s">
        <v>202</v>
      </c>
      <c r="I1376" s="39">
        <v>3337420241</v>
      </c>
    </row>
    <row r="1377" spans="1:9" ht="30">
      <c r="A1377" s="39">
        <v>24135</v>
      </c>
      <c r="B1377" s="40" t="s">
        <v>2859</v>
      </c>
      <c r="C1377" s="40" t="s">
        <v>2860</v>
      </c>
      <c r="D1377" s="40" t="s">
        <v>201</v>
      </c>
      <c r="E1377" s="39">
        <v>100219</v>
      </c>
      <c r="F1377" s="41">
        <v>115</v>
      </c>
      <c r="G1377" s="39">
        <v>2</v>
      </c>
      <c r="H1377" s="40" t="s">
        <v>218</v>
      </c>
      <c r="I1377" s="39">
        <v>3337420272</v>
      </c>
    </row>
    <row r="1378" spans="1:9" ht="15" hidden="1">
      <c r="A1378" s="39">
        <v>24136</v>
      </c>
      <c r="B1378" s="40" t="s">
        <v>2861</v>
      </c>
      <c r="C1378" s="40" t="s">
        <v>2862</v>
      </c>
      <c r="D1378" s="40" t="s">
        <v>210</v>
      </c>
      <c r="E1378" s="39">
        <v>116704</v>
      </c>
      <c r="F1378" s="41">
        <v>230</v>
      </c>
      <c r="G1378" s="39">
        <v>5</v>
      </c>
      <c r="H1378" s="40" t="s">
        <v>202</v>
      </c>
      <c r="I1378" s="39">
        <v>3337420273</v>
      </c>
    </row>
    <row r="1379" spans="1:9" ht="30" hidden="1">
      <c r="A1379" s="39">
        <v>24163</v>
      </c>
      <c r="B1379" s="40" t="s">
        <v>2863</v>
      </c>
      <c r="C1379" s="40" t="s">
        <v>2864</v>
      </c>
      <c r="D1379" s="40" t="s">
        <v>210</v>
      </c>
      <c r="E1379" s="39">
        <v>116704</v>
      </c>
      <c r="F1379" s="41">
        <v>69</v>
      </c>
      <c r="G1379" s="39">
        <v>2</v>
      </c>
      <c r="H1379" s="40" t="s">
        <v>218</v>
      </c>
      <c r="I1379" s="39">
        <v>3349559790</v>
      </c>
    </row>
    <row r="1380" spans="1:9" ht="30" hidden="1">
      <c r="A1380" s="39">
        <v>24187</v>
      </c>
      <c r="B1380" s="40" t="s">
        <v>2865</v>
      </c>
      <c r="C1380" s="40" t="s">
        <v>2866</v>
      </c>
      <c r="D1380" s="40" t="s">
        <v>348</v>
      </c>
      <c r="E1380" s="39">
        <v>126080</v>
      </c>
      <c r="F1380" s="41">
        <v>115</v>
      </c>
      <c r="G1380" s="39">
        <v>3</v>
      </c>
      <c r="H1380" s="40" t="s">
        <v>226</v>
      </c>
      <c r="I1380" s="39">
        <v>3337420302</v>
      </c>
    </row>
    <row r="1381" spans="1:9" ht="15" hidden="1">
      <c r="A1381" s="39">
        <v>24209</v>
      </c>
      <c r="B1381" s="40" t="s">
        <v>2867</v>
      </c>
      <c r="C1381" s="40" t="s">
        <v>2868</v>
      </c>
      <c r="D1381" s="40" t="s">
        <v>210</v>
      </c>
      <c r="E1381" s="39">
        <v>116704</v>
      </c>
      <c r="F1381" s="41">
        <v>34.5</v>
      </c>
      <c r="G1381" s="39">
        <v>1</v>
      </c>
      <c r="H1381" s="40" t="s">
        <v>202</v>
      </c>
      <c r="I1381" s="39">
        <v>3342618021</v>
      </c>
    </row>
    <row r="1382" spans="1:9" ht="45" hidden="1">
      <c r="A1382" s="39">
        <v>24228</v>
      </c>
      <c r="B1382" s="40" t="s">
        <v>2869</v>
      </c>
      <c r="C1382" s="40" t="s">
        <v>2870</v>
      </c>
      <c r="D1382" s="40" t="s">
        <v>210</v>
      </c>
      <c r="E1382" s="39">
        <v>116704</v>
      </c>
      <c r="F1382" s="41">
        <v>138</v>
      </c>
      <c r="G1382" s="39">
        <v>1</v>
      </c>
      <c r="H1382" s="40" t="s">
        <v>211</v>
      </c>
      <c r="I1382" s="39">
        <v>3349560165</v>
      </c>
    </row>
    <row r="1383" spans="1:9" ht="45" hidden="1">
      <c r="A1383" s="39">
        <v>24238</v>
      </c>
      <c r="B1383" s="40" t="s">
        <v>2871</v>
      </c>
      <c r="C1383" s="40" t="s">
        <v>2872</v>
      </c>
      <c r="D1383" s="40" t="s">
        <v>210</v>
      </c>
      <c r="E1383" s="39">
        <v>116704</v>
      </c>
      <c r="F1383" s="41">
        <v>138</v>
      </c>
      <c r="G1383" s="39">
        <v>11</v>
      </c>
      <c r="H1383" s="40" t="s">
        <v>211</v>
      </c>
      <c r="I1383" s="39">
        <v>3349560059</v>
      </c>
    </row>
    <row r="1384" spans="1:9" ht="30" hidden="1">
      <c r="A1384" s="39">
        <v>24251</v>
      </c>
      <c r="B1384" s="40" t="s">
        <v>2873</v>
      </c>
      <c r="C1384" s="40" t="s">
        <v>2874</v>
      </c>
      <c r="D1384" s="40" t="s">
        <v>210</v>
      </c>
      <c r="E1384" s="39">
        <v>116704</v>
      </c>
      <c r="F1384" s="41">
        <v>46</v>
      </c>
      <c r="G1384" s="39">
        <v>3</v>
      </c>
      <c r="H1384" s="40" t="s">
        <v>218</v>
      </c>
      <c r="I1384" s="39">
        <v>3349560002</v>
      </c>
    </row>
    <row r="1385" spans="1:9" ht="15" hidden="1">
      <c r="A1385" s="39">
        <v>24264</v>
      </c>
      <c r="B1385" s="40" t="s">
        <v>2875</v>
      </c>
      <c r="C1385" s="40" t="s">
        <v>2876</v>
      </c>
      <c r="D1385" s="40" t="s">
        <v>210</v>
      </c>
      <c r="E1385" s="39">
        <v>116704</v>
      </c>
      <c r="F1385" s="41">
        <v>115</v>
      </c>
      <c r="G1385" s="39">
        <v>2</v>
      </c>
      <c r="H1385" s="40" t="s">
        <v>202</v>
      </c>
      <c r="I1385" s="39">
        <v>3337428141</v>
      </c>
    </row>
    <row r="1386" spans="1:9" ht="60" hidden="1">
      <c r="A1386" s="39">
        <v>24270</v>
      </c>
      <c r="B1386" s="40" t="s">
        <v>2877</v>
      </c>
      <c r="C1386" s="40" t="s">
        <v>2878</v>
      </c>
      <c r="D1386" s="40" t="s">
        <v>223</v>
      </c>
      <c r="E1386" s="39">
        <v>100834</v>
      </c>
      <c r="F1386" s="41">
        <v>500</v>
      </c>
      <c r="G1386" s="39">
        <v>6</v>
      </c>
      <c r="H1386" s="40" t="s">
        <v>202</v>
      </c>
      <c r="I1386" s="39">
        <v>3337420356</v>
      </c>
    </row>
    <row r="1387" spans="1:9" ht="15" hidden="1">
      <c r="A1387" s="39">
        <v>24310</v>
      </c>
      <c r="B1387" s="40" t="s">
        <v>2879</v>
      </c>
      <c r="C1387" s="40" t="s">
        <v>2880</v>
      </c>
      <c r="D1387" s="40" t="s">
        <v>210</v>
      </c>
      <c r="E1387" s="39">
        <v>116704</v>
      </c>
      <c r="F1387" s="41">
        <v>138</v>
      </c>
      <c r="G1387" s="39">
        <v>3</v>
      </c>
      <c r="H1387" s="40" t="s">
        <v>226</v>
      </c>
      <c r="I1387" s="39">
        <v>3349559634</v>
      </c>
    </row>
    <row r="1388" spans="1:9" ht="15" hidden="1">
      <c r="A1388" s="39">
        <v>24323</v>
      </c>
      <c r="B1388" s="40" t="s">
        <v>2881</v>
      </c>
      <c r="C1388" s="40" t="s">
        <v>2882</v>
      </c>
      <c r="D1388" s="40" t="s">
        <v>210</v>
      </c>
      <c r="E1388" s="39">
        <v>116704</v>
      </c>
      <c r="F1388" s="41">
        <v>46</v>
      </c>
      <c r="G1388" s="39">
        <v>1</v>
      </c>
      <c r="H1388" s="40" t="s">
        <v>226</v>
      </c>
      <c r="I1388" s="39">
        <v>3349559505</v>
      </c>
    </row>
    <row r="1389" spans="1:9" ht="30" hidden="1">
      <c r="A1389" s="39">
        <v>24328</v>
      </c>
      <c r="B1389" s="40" t="s">
        <v>2883</v>
      </c>
      <c r="C1389" s="40" t="s">
        <v>2884</v>
      </c>
      <c r="D1389" s="40" t="s">
        <v>234</v>
      </c>
      <c r="E1389" s="39">
        <v>101222</v>
      </c>
      <c r="F1389" s="41">
        <v>69</v>
      </c>
      <c r="G1389" s="39">
        <v>2</v>
      </c>
      <c r="H1389" s="40" t="s">
        <v>202</v>
      </c>
      <c r="I1389" s="39">
        <v>3342618399</v>
      </c>
    </row>
    <row r="1390" spans="1:9" ht="45" hidden="1">
      <c r="A1390" s="39">
        <v>24331</v>
      </c>
      <c r="B1390" s="40" t="s">
        <v>2885</v>
      </c>
      <c r="C1390" s="40" t="s">
        <v>2886</v>
      </c>
      <c r="D1390" s="40" t="s">
        <v>210</v>
      </c>
      <c r="E1390" s="39">
        <v>116704</v>
      </c>
      <c r="F1390" s="41">
        <v>230</v>
      </c>
      <c r="G1390" s="39">
        <v>4</v>
      </c>
      <c r="H1390" s="40" t="s">
        <v>211</v>
      </c>
      <c r="I1390" s="39">
        <v>3337420388</v>
      </c>
    </row>
    <row r="1391" spans="1:9" ht="45" hidden="1">
      <c r="A1391" s="39">
        <v>24339</v>
      </c>
      <c r="B1391" s="40" t="s">
        <v>2887</v>
      </c>
      <c r="C1391" s="40" t="s">
        <v>2888</v>
      </c>
      <c r="D1391" s="40" t="s">
        <v>210</v>
      </c>
      <c r="E1391" s="39">
        <v>116704</v>
      </c>
      <c r="F1391" s="41">
        <v>46</v>
      </c>
      <c r="G1391" s="39">
        <v>2</v>
      </c>
      <c r="H1391" s="40" t="s">
        <v>211</v>
      </c>
      <c r="I1391" s="39">
        <v>3349560231</v>
      </c>
    </row>
    <row r="1392" spans="1:9" ht="15" hidden="1">
      <c r="A1392" s="39">
        <v>24359</v>
      </c>
      <c r="B1392" s="40" t="s">
        <v>2889</v>
      </c>
      <c r="C1392" s="40" t="s">
        <v>2890</v>
      </c>
      <c r="D1392" s="40" t="s">
        <v>210</v>
      </c>
      <c r="E1392" s="39">
        <v>116704</v>
      </c>
      <c r="F1392" s="41">
        <v>115</v>
      </c>
      <c r="G1392" s="39">
        <v>4</v>
      </c>
      <c r="H1392" s="40" t="s">
        <v>202</v>
      </c>
      <c r="I1392" s="39">
        <v>3337427509</v>
      </c>
    </row>
    <row r="1393" spans="1:9" ht="60" hidden="1">
      <c r="A1393" s="39">
        <v>24382</v>
      </c>
      <c r="B1393" s="40" t="s">
        <v>2891</v>
      </c>
      <c r="C1393" s="40" t="s">
        <v>2892</v>
      </c>
      <c r="D1393" s="40" t="s">
        <v>223</v>
      </c>
      <c r="E1393" s="39">
        <v>100834</v>
      </c>
      <c r="F1393" s="41">
        <v>345</v>
      </c>
      <c r="G1393" s="39">
        <v>0</v>
      </c>
      <c r="H1393" s="40" t="s">
        <v>218</v>
      </c>
      <c r="I1393" s="39">
        <v>3337420420</v>
      </c>
    </row>
    <row r="1394" spans="1:9" ht="15" hidden="1">
      <c r="A1394" s="39">
        <v>24391</v>
      </c>
      <c r="B1394" s="40" t="s">
        <v>2893</v>
      </c>
      <c r="C1394" s="40" t="s">
        <v>2894</v>
      </c>
      <c r="D1394" s="40" t="s">
        <v>210</v>
      </c>
      <c r="E1394" s="39">
        <v>116704</v>
      </c>
      <c r="F1394" s="41">
        <v>115</v>
      </c>
      <c r="G1394" s="39">
        <v>4</v>
      </c>
      <c r="H1394" s="40" t="s">
        <v>226</v>
      </c>
      <c r="I1394" s="39">
        <v>3337420428</v>
      </c>
    </row>
    <row r="1395" spans="1:9" ht="60" hidden="1">
      <c r="A1395" s="39">
        <v>24408</v>
      </c>
      <c r="B1395" s="40" t="s">
        <v>2895</v>
      </c>
      <c r="C1395" s="40" t="s">
        <v>2896</v>
      </c>
      <c r="D1395" s="40" t="s">
        <v>223</v>
      </c>
      <c r="E1395" s="39">
        <v>100834</v>
      </c>
      <c r="F1395" s="41">
        <v>500</v>
      </c>
      <c r="G1395" s="39">
        <v>5</v>
      </c>
      <c r="H1395" s="40" t="s">
        <v>202</v>
      </c>
      <c r="I1395" s="39">
        <v>3337420435</v>
      </c>
    </row>
    <row r="1396" spans="1:9" ht="60" hidden="1">
      <c r="A1396" s="39">
        <v>24410</v>
      </c>
      <c r="B1396" s="40" t="s">
        <v>2897</v>
      </c>
      <c r="C1396" s="40" t="s">
        <v>2898</v>
      </c>
      <c r="D1396" s="40" t="s">
        <v>223</v>
      </c>
      <c r="E1396" s="39">
        <v>100834</v>
      </c>
      <c r="F1396" s="41">
        <v>138</v>
      </c>
      <c r="G1396" s="39">
        <v>2</v>
      </c>
      <c r="H1396" s="40" t="s">
        <v>247</v>
      </c>
      <c r="I1396" s="39">
        <v>3342618319</v>
      </c>
    </row>
    <row r="1397" spans="1:9" ht="30" hidden="1">
      <c r="A1397" s="39">
        <v>24417</v>
      </c>
      <c r="B1397" s="40" t="s">
        <v>2899</v>
      </c>
      <c r="C1397" s="40" t="s">
        <v>2900</v>
      </c>
      <c r="D1397" s="40" t="s">
        <v>210</v>
      </c>
      <c r="E1397" s="39">
        <v>116704</v>
      </c>
      <c r="F1397" s="41">
        <v>230</v>
      </c>
      <c r="G1397" s="39">
        <v>5</v>
      </c>
      <c r="H1397" s="40" t="s">
        <v>218</v>
      </c>
      <c r="I1397" s="39">
        <v>3337420442</v>
      </c>
    </row>
    <row r="1398" spans="1:9" ht="45" hidden="1">
      <c r="A1398" s="39">
        <v>24443</v>
      </c>
      <c r="B1398" s="40" t="s">
        <v>2901</v>
      </c>
      <c r="C1398" s="40" t="s">
        <v>2902</v>
      </c>
      <c r="D1398" s="40" t="s">
        <v>234</v>
      </c>
      <c r="E1398" s="39">
        <v>101222</v>
      </c>
      <c r="F1398" s="41">
        <v>138</v>
      </c>
      <c r="G1398" s="39">
        <v>2</v>
      </c>
      <c r="H1398" s="40" t="s">
        <v>247</v>
      </c>
      <c r="I1398" s="39">
        <v>3337420457</v>
      </c>
    </row>
    <row r="1399" spans="1:9" ht="60" hidden="1">
      <c r="A1399" s="39">
        <v>24459</v>
      </c>
      <c r="B1399" s="40" t="s">
        <v>2903</v>
      </c>
      <c r="C1399" s="40" t="s">
        <v>2904</v>
      </c>
      <c r="D1399" s="40" t="s">
        <v>223</v>
      </c>
      <c r="E1399" s="39">
        <v>100834</v>
      </c>
      <c r="F1399" s="41">
        <v>115</v>
      </c>
      <c r="G1399" s="39">
        <v>2</v>
      </c>
      <c r="H1399" s="40" t="s">
        <v>218</v>
      </c>
      <c r="I1399" s="39">
        <v>3337420467</v>
      </c>
    </row>
    <row r="1400" spans="1:9" ht="45" hidden="1">
      <c r="A1400" s="39">
        <v>24485</v>
      </c>
      <c r="B1400" s="40" t="s">
        <v>2905</v>
      </c>
      <c r="C1400" s="40" t="s">
        <v>2906</v>
      </c>
      <c r="D1400" s="40" t="s">
        <v>442</v>
      </c>
      <c r="E1400" s="39">
        <v>100994</v>
      </c>
      <c r="F1400" s="41">
        <v>115</v>
      </c>
      <c r="G1400" s="39">
        <v>5</v>
      </c>
      <c r="H1400" s="40" t="s">
        <v>218</v>
      </c>
      <c r="I1400" s="39">
        <v>3337420488</v>
      </c>
    </row>
    <row r="1401" spans="1:9" ht="60" hidden="1">
      <c r="A1401" s="39">
        <v>24552</v>
      </c>
      <c r="B1401" s="40" t="s">
        <v>2907</v>
      </c>
      <c r="C1401" s="40" t="s">
        <v>2908</v>
      </c>
      <c r="D1401" s="40" t="s">
        <v>223</v>
      </c>
      <c r="E1401" s="39">
        <v>100834</v>
      </c>
      <c r="F1401" s="41">
        <v>115</v>
      </c>
      <c r="G1401" s="39">
        <v>2</v>
      </c>
      <c r="H1401" s="40" t="s">
        <v>202</v>
      </c>
      <c r="I1401" s="39">
        <v>3337420525</v>
      </c>
    </row>
    <row r="1402" spans="1:9" ht="45" hidden="1">
      <c r="A1402" s="39">
        <v>24554</v>
      </c>
      <c r="B1402" s="40" t="s">
        <v>2909</v>
      </c>
      <c r="C1402" s="40" t="s">
        <v>2910</v>
      </c>
      <c r="D1402" s="40" t="s">
        <v>210</v>
      </c>
      <c r="E1402" s="39">
        <v>116704</v>
      </c>
      <c r="F1402" s="41">
        <v>46</v>
      </c>
      <c r="G1402" s="39">
        <v>1</v>
      </c>
      <c r="H1402" s="40" t="s">
        <v>211</v>
      </c>
      <c r="I1402" s="39">
        <v>3349560023</v>
      </c>
    </row>
    <row r="1403" spans="1:9" ht="45" hidden="1">
      <c r="A1403" s="39">
        <v>24562</v>
      </c>
      <c r="B1403" s="40" t="s">
        <v>2911</v>
      </c>
      <c r="C1403" s="40" t="s">
        <v>2912</v>
      </c>
      <c r="D1403" s="40" t="s">
        <v>429</v>
      </c>
      <c r="E1403" s="39">
        <v>101374</v>
      </c>
      <c r="F1403" s="41">
        <v>230</v>
      </c>
      <c r="G1403" s="39">
        <v>1</v>
      </c>
      <c r="H1403" s="40" t="s">
        <v>202</v>
      </c>
      <c r="I1403" s="39">
        <v>3337420530</v>
      </c>
    </row>
    <row r="1404" spans="1:9" ht="60" hidden="1">
      <c r="A1404" s="39">
        <v>24597</v>
      </c>
      <c r="B1404" s="40" t="s">
        <v>2913</v>
      </c>
      <c r="C1404" s="40" t="s">
        <v>2914</v>
      </c>
      <c r="D1404" s="40" t="s">
        <v>223</v>
      </c>
      <c r="E1404" s="39">
        <v>100834</v>
      </c>
      <c r="F1404" s="41">
        <v>69</v>
      </c>
      <c r="G1404" s="39">
        <v>2</v>
      </c>
      <c r="H1404" s="40" t="s">
        <v>202</v>
      </c>
      <c r="I1404" s="39">
        <v>3352750002</v>
      </c>
    </row>
    <row r="1405" spans="1:9" ht="15" hidden="1">
      <c r="A1405" s="39">
        <v>24661</v>
      </c>
      <c r="B1405" s="40" t="s">
        <v>2915</v>
      </c>
      <c r="C1405" s="40" t="s">
        <v>2916</v>
      </c>
      <c r="D1405" s="40" t="s">
        <v>210</v>
      </c>
      <c r="E1405" s="39">
        <v>116704</v>
      </c>
      <c r="F1405" s="41">
        <v>69</v>
      </c>
      <c r="G1405" s="39">
        <v>2</v>
      </c>
      <c r="H1405" s="40" t="s">
        <v>226</v>
      </c>
      <c r="I1405" s="39">
        <v>3337420600</v>
      </c>
    </row>
    <row r="1406" spans="1:9" ht="45" hidden="1">
      <c r="A1406" s="39">
        <v>24816</v>
      </c>
      <c r="B1406" s="40" t="s">
        <v>2917</v>
      </c>
      <c r="C1406" s="40" t="s">
        <v>2918</v>
      </c>
      <c r="D1406" s="40" t="s">
        <v>210</v>
      </c>
      <c r="E1406" s="39">
        <v>116704</v>
      </c>
      <c r="F1406" s="41">
        <v>46</v>
      </c>
      <c r="G1406" s="39">
        <v>2</v>
      </c>
      <c r="H1406" s="40" t="s">
        <v>211</v>
      </c>
      <c r="I1406" s="39">
        <v>3349560126</v>
      </c>
    </row>
    <row r="1407" spans="1:9" ht="15" hidden="1">
      <c r="A1407" s="39">
        <v>24853</v>
      </c>
      <c r="B1407" s="40" t="s">
        <v>2919</v>
      </c>
      <c r="C1407" s="40" t="s">
        <v>2920</v>
      </c>
      <c r="D1407" s="40" t="s">
        <v>210</v>
      </c>
      <c r="E1407" s="39">
        <v>116704</v>
      </c>
      <c r="F1407" s="41">
        <v>69</v>
      </c>
      <c r="G1407" s="39">
        <v>3</v>
      </c>
      <c r="H1407" s="40" t="s">
        <v>226</v>
      </c>
      <c r="I1407" s="39">
        <v>3341136759</v>
      </c>
    </row>
    <row r="1408" spans="1:9" ht="15" hidden="1">
      <c r="A1408" s="39">
        <v>24926</v>
      </c>
      <c r="B1408" s="40" t="s">
        <v>2921</v>
      </c>
      <c r="C1408" s="40" t="s">
        <v>2922</v>
      </c>
      <c r="D1408" s="40" t="s">
        <v>210</v>
      </c>
      <c r="E1408" s="39">
        <v>116704</v>
      </c>
      <c r="F1408" s="41">
        <v>69</v>
      </c>
      <c r="G1408" s="39">
        <v>2</v>
      </c>
      <c r="H1408" s="40" t="s">
        <v>202</v>
      </c>
      <c r="I1408" s="39">
        <v>3337427308</v>
      </c>
    </row>
    <row r="1409" spans="1:9" ht="30" hidden="1">
      <c r="A1409" s="39">
        <v>24955</v>
      </c>
      <c r="B1409" s="40" t="s">
        <v>2923</v>
      </c>
      <c r="C1409" s="40" t="s">
        <v>2924</v>
      </c>
      <c r="D1409" s="40" t="s">
        <v>234</v>
      </c>
      <c r="E1409" s="39">
        <v>101222</v>
      </c>
      <c r="F1409" s="41">
        <v>69</v>
      </c>
      <c r="G1409" s="39">
        <v>3</v>
      </c>
      <c r="H1409" s="40" t="s">
        <v>202</v>
      </c>
      <c r="I1409" s="39">
        <v>3342618368</v>
      </c>
    </row>
    <row r="1410" spans="1:9" ht="30">
      <c r="A1410" s="39">
        <v>24957</v>
      </c>
      <c r="B1410" s="40" t="s">
        <v>2925</v>
      </c>
      <c r="C1410" s="40" t="s">
        <v>2924</v>
      </c>
      <c r="D1410" s="40" t="s">
        <v>201</v>
      </c>
      <c r="E1410" s="39">
        <v>100219</v>
      </c>
      <c r="F1410" s="41">
        <v>230</v>
      </c>
      <c r="G1410" s="39">
        <v>6</v>
      </c>
      <c r="H1410" s="40" t="s">
        <v>218</v>
      </c>
      <c r="I1410" s="39">
        <v>3337420777</v>
      </c>
    </row>
    <row r="1411" spans="1:9" ht="45" hidden="1">
      <c r="A1411" s="39">
        <v>24959</v>
      </c>
      <c r="B1411" s="40" t="s">
        <v>2926</v>
      </c>
      <c r="C1411" s="40" t="s">
        <v>2924</v>
      </c>
      <c r="D1411" s="40" t="s">
        <v>210</v>
      </c>
      <c r="E1411" s="39">
        <v>116704</v>
      </c>
      <c r="F1411" s="41">
        <v>46</v>
      </c>
      <c r="G1411" s="39">
        <v>2</v>
      </c>
      <c r="H1411" s="40" t="s">
        <v>211</v>
      </c>
      <c r="I1411" s="39">
        <v>3349559897</v>
      </c>
    </row>
    <row r="1412" spans="1:9" ht="30" hidden="1">
      <c r="A1412" s="39">
        <v>24982</v>
      </c>
      <c r="B1412" s="40" t="s">
        <v>2927</v>
      </c>
      <c r="C1412" s="40" t="s">
        <v>2928</v>
      </c>
      <c r="D1412" s="40" t="s">
        <v>348</v>
      </c>
      <c r="E1412" s="39">
        <v>126080</v>
      </c>
      <c r="F1412" s="41">
        <v>115</v>
      </c>
      <c r="G1412" s="39">
        <v>2</v>
      </c>
      <c r="H1412" s="40" t="s">
        <v>226</v>
      </c>
      <c r="I1412" s="39">
        <v>3337420787</v>
      </c>
    </row>
    <row r="1413" spans="1:9" ht="15" hidden="1">
      <c r="A1413" s="39">
        <v>25006</v>
      </c>
      <c r="B1413" s="40" t="s">
        <v>2929</v>
      </c>
      <c r="C1413" s="40" t="s">
        <v>2930</v>
      </c>
      <c r="D1413" s="40" t="s">
        <v>210</v>
      </c>
      <c r="E1413" s="39">
        <v>116704</v>
      </c>
      <c r="F1413" s="41">
        <v>69</v>
      </c>
      <c r="G1413" s="39">
        <v>1</v>
      </c>
      <c r="H1413" s="40" t="s">
        <v>202</v>
      </c>
      <c r="I1413" s="39">
        <v>3342617973</v>
      </c>
    </row>
    <row r="1414" spans="1:9" ht="45" hidden="1">
      <c r="A1414" s="39">
        <v>25014</v>
      </c>
      <c r="B1414" s="40" t="s">
        <v>2931</v>
      </c>
      <c r="C1414" s="40" t="s">
        <v>2932</v>
      </c>
      <c r="D1414" s="40" t="s">
        <v>274</v>
      </c>
      <c r="E1414" s="39">
        <v>102912</v>
      </c>
      <c r="F1414" s="41">
        <v>55</v>
      </c>
      <c r="G1414" s="39">
        <v>1</v>
      </c>
      <c r="H1414" s="40" t="s">
        <v>202</v>
      </c>
      <c r="I1414" s="39">
        <v>3353097657</v>
      </c>
    </row>
    <row r="1415" spans="1:9" ht="30" hidden="1">
      <c r="A1415" s="39">
        <v>25034</v>
      </c>
      <c r="B1415" s="40" t="s">
        <v>2933</v>
      </c>
      <c r="C1415" s="40" t="s">
        <v>2934</v>
      </c>
      <c r="D1415" s="40" t="s">
        <v>234</v>
      </c>
      <c r="E1415" s="39">
        <v>101222</v>
      </c>
      <c r="F1415" s="41">
        <v>46</v>
      </c>
      <c r="G1415" s="39">
        <v>3</v>
      </c>
      <c r="H1415" s="40" t="s">
        <v>202</v>
      </c>
      <c r="I1415" s="39">
        <v>3342618246</v>
      </c>
    </row>
    <row r="1416" spans="1:9" ht="45" hidden="1">
      <c r="A1416" s="39">
        <v>25043</v>
      </c>
      <c r="B1416" s="40" t="s">
        <v>2935</v>
      </c>
      <c r="C1416" s="40" t="s">
        <v>2936</v>
      </c>
      <c r="D1416" s="40" t="s">
        <v>210</v>
      </c>
      <c r="E1416" s="39">
        <v>116704</v>
      </c>
      <c r="F1416" s="41">
        <v>46</v>
      </c>
      <c r="G1416" s="39">
        <v>1</v>
      </c>
      <c r="H1416" s="40" t="s">
        <v>211</v>
      </c>
      <c r="I1416" s="39">
        <v>3349560296</v>
      </c>
    </row>
    <row r="1417" spans="1:9" ht="30" hidden="1">
      <c r="A1417" s="39">
        <v>25055</v>
      </c>
      <c r="B1417" s="40" t="s">
        <v>2937</v>
      </c>
      <c r="C1417" s="40" t="s">
        <v>2938</v>
      </c>
      <c r="D1417" s="40" t="s">
        <v>210</v>
      </c>
      <c r="E1417" s="39">
        <v>116704</v>
      </c>
      <c r="F1417" s="41">
        <v>345</v>
      </c>
      <c r="G1417" s="39">
        <v>6</v>
      </c>
      <c r="H1417" s="40" t="s">
        <v>218</v>
      </c>
      <c r="I1417" s="39">
        <v>3337420825</v>
      </c>
    </row>
    <row r="1418" spans="1:9" ht="30" hidden="1">
      <c r="A1418" s="39">
        <v>25056</v>
      </c>
      <c r="B1418" s="40" t="s">
        <v>2939</v>
      </c>
      <c r="C1418" s="40" t="s">
        <v>2938</v>
      </c>
      <c r="D1418" s="40" t="s">
        <v>210</v>
      </c>
      <c r="E1418" s="39">
        <v>116704</v>
      </c>
      <c r="F1418" s="41">
        <v>138</v>
      </c>
      <c r="G1418" s="39">
        <v>2</v>
      </c>
      <c r="H1418" s="40" t="s">
        <v>218</v>
      </c>
      <c r="I1418" s="39">
        <v>3349559755</v>
      </c>
    </row>
    <row r="1419" spans="1:9" ht="30" hidden="1">
      <c r="A1419" s="39">
        <v>25084</v>
      </c>
      <c r="B1419" s="40" t="s">
        <v>2940</v>
      </c>
      <c r="C1419" s="40" t="s">
        <v>2941</v>
      </c>
      <c r="D1419" s="40" t="s">
        <v>348</v>
      </c>
      <c r="E1419" s="39">
        <v>126080</v>
      </c>
      <c r="F1419" s="41">
        <v>115</v>
      </c>
      <c r="G1419" s="39">
        <v>3</v>
      </c>
      <c r="H1419" s="40" t="s">
        <v>226</v>
      </c>
      <c r="I1419" s="39">
        <v>3353097804</v>
      </c>
    </row>
    <row r="1420" spans="1:9" ht="15" hidden="1">
      <c r="A1420" s="39">
        <v>25111</v>
      </c>
      <c r="B1420" s="40" t="s">
        <v>2942</v>
      </c>
      <c r="C1420" s="40" t="s">
        <v>2943</v>
      </c>
      <c r="D1420" s="40" t="s">
        <v>210</v>
      </c>
      <c r="E1420" s="39">
        <v>116704</v>
      </c>
      <c r="F1420" s="41">
        <v>69</v>
      </c>
      <c r="G1420" s="39">
        <v>1</v>
      </c>
      <c r="H1420" s="40" t="s">
        <v>202</v>
      </c>
      <c r="I1420" s="39">
        <v>3337420861</v>
      </c>
    </row>
    <row r="1421" spans="1:9" ht="30" hidden="1">
      <c r="A1421" s="39">
        <v>25152</v>
      </c>
      <c r="B1421" s="40" t="s">
        <v>2944</v>
      </c>
      <c r="C1421" s="40" t="s">
        <v>2945</v>
      </c>
      <c r="D1421" s="40" t="s">
        <v>314</v>
      </c>
      <c r="E1421" s="39">
        <v>103565</v>
      </c>
      <c r="F1421" s="41">
        <v>115</v>
      </c>
      <c r="G1421" s="39">
        <v>1</v>
      </c>
      <c r="H1421" s="40" t="s">
        <v>202</v>
      </c>
      <c r="I1421" s="39">
        <v>3353098105</v>
      </c>
    </row>
    <row r="1422" spans="1:9" ht="30" hidden="1">
      <c r="A1422" s="39">
        <v>25239</v>
      </c>
      <c r="B1422" s="40" t="s">
        <v>2946</v>
      </c>
      <c r="C1422" s="40" t="s">
        <v>2947</v>
      </c>
      <c r="D1422" s="40" t="s">
        <v>210</v>
      </c>
      <c r="E1422" s="39">
        <v>116704</v>
      </c>
      <c r="F1422" s="41">
        <v>230</v>
      </c>
      <c r="G1422" s="39">
        <v>7</v>
      </c>
      <c r="H1422" s="40" t="s">
        <v>218</v>
      </c>
      <c r="I1422" s="39">
        <v>3337420941</v>
      </c>
    </row>
    <row r="1423" spans="1:9" ht="45" hidden="1">
      <c r="A1423" s="39">
        <v>25241</v>
      </c>
      <c r="B1423" s="40" t="s">
        <v>2948</v>
      </c>
      <c r="C1423" s="40" t="s">
        <v>2949</v>
      </c>
      <c r="D1423" s="40" t="s">
        <v>210</v>
      </c>
      <c r="E1423" s="39">
        <v>116704</v>
      </c>
      <c r="F1423" s="41">
        <v>69</v>
      </c>
      <c r="G1423" s="39">
        <v>1</v>
      </c>
      <c r="H1423" s="40" t="s">
        <v>247</v>
      </c>
      <c r="I1423" s="39">
        <v>3342617893</v>
      </c>
    </row>
    <row r="1424" spans="1:9" ht="15" hidden="1">
      <c r="A1424" s="39">
        <v>25250</v>
      </c>
      <c r="B1424" s="40" t="s">
        <v>2950</v>
      </c>
      <c r="C1424" s="40" t="s">
        <v>2951</v>
      </c>
      <c r="D1424" s="40" t="s">
        <v>210</v>
      </c>
      <c r="E1424" s="39">
        <v>116704</v>
      </c>
      <c r="F1424" s="41">
        <v>69</v>
      </c>
      <c r="G1424" s="39">
        <v>2</v>
      </c>
      <c r="H1424" s="40" t="s">
        <v>202</v>
      </c>
      <c r="I1424" s="39">
        <v>3352749845</v>
      </c>
    </row>
    <row r="1425" spans="1:9" ht="45" hidden="1">
      <c r="A1425" s="39">
        <v>25263</v>
      </c>
      <c r="B1425" s="40" t="s">
        <v>2952</v>
      </c>
      <c r="C1425" s="40" t="s">
        <v>2953</v>
      </c>
      <c r="D1425" s="40" t="s">
        <v>210</v>
      </c>
      <c r="E1425" s="39">
        <v>116704</v>
      </c>
      <c r="F1425" s="41">
        <v>46</v>
      </c>
      <c r="G1425" s="39">
        <v>1</v>
      </c>
      <c r="H1425" s="40" t="s">
        <v>211</v>
      </c>
      <c r="I1425" s="39">
        <v>3349560064</v>
      </c>
    </row>
    <row r="1426" spans="1:9" ht="45" hidden="1">
      <c r="A1426" s="39">
        <v>25274</v>
      </c>
      <c r="B1426" s="40" t="s">
        <v>2954</v>
      </c>
      <c r="C1426" s="40" t="s">
        <v>2955</v>
      </c>
      <c r="D1426" s="40" t="s">
        <v>326</v>
      </c>
      <c r="E1426" s="39">
        <v>100716</v>
      </c>
      <c r="F1426" s="41">
        <v>57</v>
      </c>
      <c r="G1426" s="39">
        <v>1</v>
      </c>
      <c r="H1426" s="40" t="s">
        <v>202</v>
      </c>
      <c r="I1426" s="39">
        <v>3342617842</v>
      </c>
    </row>
    <row r="1427" spans="1:9" ht="45" hidden="1">
      <c r="A1427" s="39">
        <v>25293</v>
      </c>
      <c r="B1427" s="40" t="s">
        <v>2956</v>
      </c>
      <c r="C1427" s="40" t="s">
        <v>2957</v>
      </c>
      <c r="D1427" s="40" t="s">
        <v>210</v>
      </c>
      <c r="E1427" s="39">
        <v>116704</v>
      </c>
      <c r="F1427" s="41">
        <v>46</v>
      </c>
      <c r="G1427" s="39">
        <v>2</v>
      </c>
      <c r="H1427" s="40" t="s">
        <v>211</v>
      </c>
      <c r="I1427" s="39">
        <v>3349560171</v>
      </c>
    </row>
    <row r="1428" spans="1:9" ht="45" hidden="1">
      <c r="A1428" s="39">
        <v>25305</v>
      </c>
      <c r="B1428" s="40" t="s">
        <v>2958</v>
      </c>
      <c r="C1428" s="40" t="s">
        <v>2959</v>
      </c>
      <c r="D1428" s="40" t="s">
        <v>326</v>
      </c>
      <c r="E1428" s="39">
        <v>100716</v>
      </c>
      <c r="F1428" s="41">
        <v>57</v>
      </c>
      <c r="G1428" s="39">
        <v>2</v>
      </c>
      <c r="H1428" s="40" t="s">
        <v>202</v>
      </c>
      <c r="I1428" s="39">
        <v>3337420983</v>
      </c>
    </row>
    <row r="1429" spans="1:9" ht="45" hidden="1">
      <c r="A1429" s="39">
        <v>25306</v>
      </c>
      <c r="B1429" s="40" t="s">
        <v>2960</v>
      </c>
      <c r="C1429" s="40" t="s">
        <v>2961</v>
      </c>
      <c r="D1429" s="40" t="s">
        <v>326</v>
      </c>
      <c r="E1429" s="39">
        <v>100716</v>
      </c>
      <c r="F1429" s="41">
        <v>115</v>
      </c>
      <c r="G1429" s="39">
        <v>4</v>
      </c>
      <c r="H1429" s="40" t="s">
        <v>202</v>
      </c>
      <c r="I1429" s="39">
        <v>3337420984</v>
      </c>
    </row>
    <row r="1430" spans="1:9" ht="45" hidden="1">
      <c r="A1430" s="39">
        <v>25308</v>
      </c>
      <c r="B1430" s="40" t="s">
        <v>2962</v>
      </c>
      <c r="C1430" s="40" t="s">
        <v>2963</v>
      </c>
      <c r="D1430" s="40" t="s">
        <v>326</v>
      </c>
      <c r="E1430" s="39">
        <v>100716</v>
      </c>
      <c r="F1430" s="41">
        <v>57</v>
      </c>
      <c r="G1430" s="39">
        <v>1</v>
      </c>
      <c r="H1430" s="40" t="s">
        <v>202</v>
      </c>
      <c r="I1430" s="39">
        <v>3337420986</v>
      </c>
    </row>
    <row r="1431" spans="1:9" ht="30">
      <c r="A1431" s="39">
        <v>25321</v>
      </c>
      <c r="B1431" s="40" t="s">
        <v>2964</v>
      </c>
      <c r="C1431" s="40" t="s">
        <v>2965</v>
      </c>
      <c r="D1431" s="40" t="s">
        <v>201</v>
      </c>
      <c r="E1431" s="39">
        <v>100219</v>
      </c>
      <c r="F1431" s="41">
        <v>115</v>
      </c>
      <c r="G1431" s="39">
        <v>2</v>
      </c>
      <c r="H1431" s="40" t="s">
        <v>218</v>
      </c>
      <c r="I1431" s="39">
        <v>3337420995</v>
      </c>
    </row>
    <row r="1432" spans="1:9" ht="60" hidden="1">
      <c r="A1432" s="39">
        <v>25334</v>
      </c>
      <c r="B1432" s="40" t="s">
        <v>2966</v>
      </c>
      <c r="C1432" s="40" t="s">
        <v>2967</v>
      </c>
      <c r="D1432" s="40" t="s">
        <v>223</v>
      </c>
      <c r="E1432" s="39">
        <v>100834</v>
      </c>
      <c r="F1432" s="41">
        <v>500</v>
      </c>
      <c r="G1432" s="39">
        <v>1</v>
      </c>
      <c r="H1432" s="40" t="s">
        <v>202</v>
      </c>
      <c r="I1432" s="39">
        <v>3337421005</v>
      </c>
    </row>
    <row r="1433" spans="1:9" ht="30" hidden="1">
      <c r="A1433" s="39">
        <v>25372</v>
      </c>
      <c r="B1433" s="40" t="s">
        <v>2968</v>
      </c>
      <c r="C1433" s="40" t="s">
        <v>2969</v>
      </c>
      <c r="D1433" s="40" t="s">
        <v>210</v>
      </c>
      <c r="E1433" s="39">
        <v>116704</v>
      </c>
      <c r="F1433" s="41">
        <v>230</v>
      </c>
      <c r="G1433" s="39">
        <v>3</v>
      </c>
      <c r="H1433" s="40" t="s">
        <v>218</v>
      </c>
      <c r="I1433" s="39">
        <v>3337421027</v>
      </c>
    </row>
    <row r="1434" spans="1:9" ht="45" hidden="1">
      <c r="A1434" s="39">
        <v>25380</v>
      </c>
      <c r="B1434" s="40" t="s">
        <v>2970</v>
      </c>
      <c r="C1434" s="40" t="s">
        <v>2971</v>
      </c>
      <c r="D1434" s="40" t="s">
        <v>210</v>
      </c>
      <c r="E1434" s="39">
        <v>116704</v>
      </c>
      <c r="F1434" s="41">
        <v>69</v>
      </c>
      <c r="G1434" s="39">
        <v>1</v>
      </c>
      <c r="H1434" s="40" t="s">
        <v>247</v>
      </c>
      <c r="I1434" s="39">
        <v>3342617941</v>
      </c>
    </row>
    <row r="1435" spans="1:9" ht="15" hidden="1">
      <c r="A1435" s="39">
        <v>25405</v>
      </c>
      <c r="B1435" s="40" t="s">
        <v>2972</v>
      </c>
      <c r="C1435" s="40" t="s">
        <v>2973</v>
      </c>
      <c r="D1435" s="40" t="s">
        <v>210</v>
      </c>
      <c r="E1435" s="39">
        <v>116704</v>
      </c>
      <c r="F1435" s="41">
        <v>69</v>
      </c>
      <c r="G1435" s="39">
        <v>2</v>
      </c>
      <c r="H1435" s="40" t="s">
        <v>202</v>
      </c>
      <c r="I1435" s="39">
        <v>3337421047</v>
      </c>
    </row>
    <row r="1436" spans="1:9" ht="45" hidden="1">
      <c r="A1436" s="39">
        <v>25425</v>
      </c>
      <c r="B1436" s="40" t="s">
        <v>2974</v>
      </c>
      <c r="C1436" s="40" t="s">
        <v>2975</v>
      </c>
      <c r="D1436" s="40" t="s">
        <v>210</v>
      </c>
      <c r="E1436" s="39">
        <v>116704</v>
      </c>
      <c r="F1436" s="41">
        <v>46</v>
      </c>
      <c r="G1436" s="39">
        <v>2</v>
      </c>
      <c r="H1436" s="40" t="s">
        <v>211</v>
      </c>
      <c r="I1436" s="39">
        <v>3349559793</v>
      </c>
    </row>
    <row r="1437" spans="1:9" ht="45" hidden="1">
      <c r="A1437" s="39">
        <v>25445</v>
      </c>
      <c r="B1437" s="40" t="s">
        <v>2976</v>
      </c>
      <c r="C1437" s="40" t="s">
        <v>2977</v>
      </c>
      <c r="D1437" s="40" t="s">
        <v>210</v>
      </c>
      <c r="E1437" s="39">
        <v>116704</v>
      </c>
      <c r="F1437" s="41">
        <v>46</v>
      </c>
      <c r="G1437" s="39">
        <v>1</v>
      </c>
      <c r="H1437" s="40" t="s">
        <v>211</v>
      </c>
      <c r="I1437" s="39">
        <v>3342617954</v>
      </c>
    </row>
    <row r="1438" spans="1:9" ht="30" hidden="1">
      <c r="A1438" s="39">
        <v>25455</v>
      </c>
      <c r="B1438" s="40" t="s">
        <v>2978</v>
      </c>
      <c r="C1438" s="40" t="s">
        <v>2979</v>
      </c>
      <c r="D1438" s="40" t="s">
        <v>234</v>
      </c>
      <c r="E1438" s="39">
        <v>101222</v>
      </c>
      <c r="F1438" s="41">
        <v>1000</v>
      </c>
      <c r="G1438" s="39">
        <v>4</v>
      </c>
      <c r="H1438" s="40" t="s">
        <v>202</v>
      </c>
      <c r="I1438" s="39">
        <v>3365669813</v>
      </c>
    </row>
    <row r="1439" spans="1:9" ht="30" hidden="1">
      <c r="A1439" s="39">
        <v>25486</v>
      </c>
      <c r="B1439" s="40" t="s">
        <v>2980</v>
      </c>
      <c r="C1439" s="40" t="s">
        <v>2981</v>
      </c>
      <c r="D1439" s="40" t="s">
        <v>348</v>
      </c>
      <c r="E1439" s="39">
        <v>126080</v>
      </c>
      <c r="F1439" s="41">
        <v>115</v>
      </c>
      <c r="G1439" s="39">
        <v>1</v>
      </c>
      <c r="H1439" s="40" t="s">
        <v>202</v>
      </c>
      <c r="I1439" s="39">
        <v>3337421115</v>
      </c>
    </row>
    <row r="1440" spans="1:9" ht="60" hidden="1">
      <c r="A1440" s="39">
        <v>25508</v>
      </c>
      <c r="B1440" s="40" t="s">
        <v>2982</v>
      </c>
      <c r="C1440" s="40" t="s">
        <v>2983</v>
      </c>
      <c r="D1440" s="40" t="s">
        <v>223</v>
      </c>
      <c r="E1440" s="39">
        <v>100834</v>
      </c>
      <c r="F1440" s="41">
        <v>115</v>
      </c>
      <c r="G1440" s="39">
        <v>2</v>
      </c>
      <c r="H1440" s="40" t="s">
        <v>202</v>
      </c>
      <c r="I1440" s="39">
        <v>3337421126</v>
      </c>
    </row>
    <row r="1441" spans="1:9" ht="30" hidden="1">
      <c r="A1441" s="39">
        <v>25537</v>
      </c>
      <c r="B1441" s="40" t="s">
        <v>2984</v>
      </c>
      <c r="C1441" s="40" t="s">
        <v>2985</v>
      </c>
      <c r="D1441" s="40" t="s">
        <v>348</v>
      </c>
      <c r="E1441" s="39">
        <v>126080</v>
      </c>
      <c r="F1441" s="41">
        <v>115</v>
      </c>
      <c r="G1441" s="39">
        <v>2</v>
      </c>
      <c r="H1441" s="40" t="s">
        <v>202</v>
      </c>
      <c r="I1441" s="39">
        <v>3353097520</v>
      </c>
    </row>
    <row r="1442" spans="1:9" ht="15" hidden="1">
      <c r="A1442" s="39">
        <v>25550</v>
      </c>
      <c r="B1442" s="40" t="s">
        <v>2986</v>
      </c>
      <c r="C1442" s="40" t="s">
        <v>2987</v>
      </c>
      <c r="D1442" s="40" t="s">
        <v>210</v>
      </c>
      <c r="E1442" s="39">
        <v>116704</v>
      </c>
      <c r="F1442" s="41">
        <v>46</v>
      </c>
      <c r="G1442" s="39">
        <v>1</v>
      </c>
      <c r="H1442" s="40" t="s">
        <v>226</v>
      </c>
      <c r="I1442" s="39">
        <v>3349559658</v>
      </c>
    </row>
    <row r="1443" spans="1:9" ht="45" hidden="1">
      <c r="A1443" s="39">
        <v>25565</v>
      </c>
      <c r="B1443" s="40" t="s">
        <v>2988</v>
      </c>
      <c r="C1443" s="40" t="s">
        <v>2989</v>
      </c>
      <c r="D1443" s="40" t="s">
        <v>234</v>
      </c>
      <c r="E1443" s="39">
        <v>101222</v>
      </c>
      <c r="F1443" s="41">
        <v>138</v>
      </c>
      <c r="G1443" s="39">
        <v>1</v>
      </c>
      <c r="H1443" s="40" t="s">
        <v>247</v>
      </c>
      <c r="I1443" s="39">
        <v>3342618208</v>
      </c>
    </row>
    <row r="1444" spans="1:9" ht="15">
      <c r="A1444" s="39">
        <v>25577</v>
      </c>
      <c r="B1444" s="40" t="s">
        <v>2990</v>
      </c>
      <c r="C1444" s="40" t="s">
        <v>2991</v>
      </c>
      <c r="D1444" s="40" t="s">
        <v>201</v>
      </c>
      <c r="E1444" s="39">
        <v>100219</v>
      </c>
      <c r="F1444" s="41">
        <v>115</v>
      </c>
      <c r="G1444" s="39">
        <v>3</v>
      </c>
      <c r="H1444" s="40" t="s">
        <v>226</v>
      </c>
      <c r="I1444" s="39">
        <v>3337421167</v>
      </c>
    </row>
    <row r="1445" spans="1:9" ht="60" hidden="1">
      <c r="A1445" s="39">
        <v>25590</v>
      </c>
      <c r="B1445" s="40" t="s">
        <v>2992</v>
      </c>
      <c r="C1445" s="40" t="s">
        <v>2993</v>
      </c>
      <c r="D1445" s="40" t="s">
        <v>223</v>
      </c>
      <c r="E1445" s="39">
        <v>100834</v>
      </c>
      <c r="F1445" s="41">
        <v>115</v>
      </c>
      <c r="G1445" s="39">
        <v>2</v>
      </c>
      <c r="H1445" s="40" t="s">
        <v>218</v>
      </c>
      <c r="I1445" s="39">
        <v>3337421177</v>
      </c>
    </row>
    <row r="1446" spans="1:9" ht="15">
      <c r="A1446" s="39">
        <v>25591</v>
      </c>
      <c r="B1446" s="40" t="s">
        <v>2994</v>
      </c>
      <c r="C1446" s="40" t="s">
        <v>2993</v>
      </c>
      <c r="D1446" s="40" t="s">
        <v>201</v>
      </c>
      <c r="E1446" s="39">
        <v>100219</v>
      </c>
      <c r="F1446" s="41">
        <v>230</v>
      </c>
      <c r="G1446" s="39">
        <v>1</v>
      </c>
      <c r="H1446" s="40" t="s">
        <v>202</v>
      </c>
      <c r="I1446" s="39">
        <v>3337421176</v>
      </c>
    </row>
    <row r="1447" spans="1:9" ht="45" hidden="1">
      <c r="A1447" s="39">
        <v>25622</v>
      </c>
      <c r="B1447" s="40" t="s">
        <v>2995</v>
      </c>
      <c r="C1447" s="40" t="s">
        <v>2996</v>
      </c>
      <c r="D1447" s="40" t="s">
        <v>210</v>
      </c>
      <c r="E1447" s="39">
        <v>116704</v>
      </c>
      <c r="F1447" s="41">
        <v>69</v>
      </c>
      <c r="G1447" s="39">
        <v>1</v>
      </c>
      <c r="H1447" s="40" t="s">
        <v>247</v>
      </c>
      <c r="I1447" s="39">
        <v>3342617928</v>
      </c>
    </row>
    <row r="1448" spans="1:9" ht="15" hidden="1">
      <c r="A1448" s="39">
        <v>25631</v>
      </c>
      <c r="B1448" s="40" t="s">
        <v>2997</v>
      </c>
      <c r="C1448" s="40" t="s">
        <v>2998</v>
      </c>
      <c r="D1448" s="40" t="s">
        <v>210</v>
      </c>
      <c r="E1448" s="39">
        <v>116704</v>
      </c>
      <c r="F1448" s="41">
        <v>115</v>
      </c>
      <c r="G1448" s="39">
        <v>2</v>
      </c>
      <c r="H1448" s="40" t="s">
        <v>202</v>
      </c>
      <c r="I1448" s="39">
        <v>3337427537</v>
      </c>
    </row>
    <row r="1449" spans="1:9" ht="15">
      <c r="A1449" s="39">
        <v>25703</v>
      </c>
      <c r="B1449" s="40" t="s">
        <v>2999</v>
      </c>
      <c r="C1449" s="40" t="s">
        <v>3000</v>
      </c>
      <c r="D1449" s="40" t="s">
        <v>201</v>
      </c>
      <c r="E1449" s="39">
        <v>100219</v>
      </c>
      <c r="F1449" s="41">
        <v>115</v>
      </c>
      <c r="G1449" s="39">
        <v>1</v>
      </c>
      <c r="H1449" s="40" t="s">
        <v>202</v>
      </c>
      <c r="I1449" s="39">
        <v>3337421235</v>
      </c>
    </row>
    <row r="1450" spans="1:9" ht="60" hidden="1">
      <c r="A1450" s="39">
        <v>25704</v>
      </c>
      <c r="B1450" s="40" t="s">
        <v>3001</v>
      </c>
      <c r="C1450" s="40" t="s">
        <v>3002</v>
      </c>
      <c r="D1450" s="40" t="s">
        <v>385</v>
      </c>
      <c r="E1450" s="39">
        <v>101617</v>
      </c>
      <c r="F1450" s="41">
        <v>69</v>
      </c>
      <c r="G1450" s="39">
        <v>3</v>
      </c>
      <c r="H1450" s="40" t="s">
        <v>202</v>
      </c>
      <c r="I1450" s="39">
        <v>3352750253</v>
      </c>
    </row>
    <row r="1451" spans="1:9" ht="30" hidden="1">
      <c r="A1451" s="39">
        <v>25726</v>
      </c>
      <c r="B1451" s="40" t="s">
        <v>3003</v>
      </c>
      <c r="C1451" s="40" t="s">
        <v>3004</v>
      </c>
      <c r="D1451" s="40" t="s">
        <v>210</v>
      </c>
      <c r="E1451" s="39">
        <v>116704</v>
      </c>
      <c r="F1451" s="41">
        <v>69</v>
      </c>
      <c r="G1451" s="39">
        <v>3</v>
      </c>
      <c r="H1451" s="40" t="s">
        <v>218</v>
      </c>
      <c r="I1451" s="39">
        <v>3337421249</v>
      </c>
    </row>
    <row r="1452" spans="1:9" ht="15" hidden="1">
      <c r="A1452" s="39">
        <v>25775</v>
      </c>
      <c r="B1452" s="40" t="s">
        <v>3005</v>
      </c>
      <c r="C1452" s="40" t="s">
        <v>3006</v>
      </c>
      <c r="D1452" s="40" t="s">
        <v>210</v>
      </c>
      <c r="E1452" s="39">
        <v>116704</v>
      </c>
      <c r="F1452" s="41">
        <v>138</v>
      </c>
      <c r="G1452" s="39">
        <v>4</v>
      </c>
      <c r="H1452" s="40" t="s">
        <v>202</v>
      </c>
      <c r="I1452" s="39">
        <v>3342618078</v>
      </c>
    </row>
    <row r="1453" spans="1:9" ht="45" hidden="1">
      <c r="A1453" s="39">
        <v>25786</v>
      </c>
      <c r="B1453" s="40" t="s">
        <v>3007</v>
      </c>
      <c r="C1453" s="40" t="s">
        <v>3008</v>
      </c>
      <c r="D1453" s="40" t="s">
        <v>210</v>
      </c>
      <c r="E1453" s="39">
        <v>116704</v>
      </c>
      <c r="F1453" s="41">
        <v>46</v>
      </c>
      <c r="G1453" s="39">
        <v>1</v>
      </c>
      <c r="H1453" s="40" t="s">
        <v>211</v>
      </c>
      <c r="I1453" s="39">
        <v>3349559936</v>
      </c>
    </row>
    <row r="1454" spans="1:9" ht="60" hidden="1">
      <c r="A1454" s="39">
        <v>25796</v>
      </c>
      <c r="B1454" s="40" t="s">
        <v>3009</v>
      </c>
      <c r="C1454" s="40" t="s">
        <v>3010</v>
      </c>
      <c r="D1454" s="40" t="s">
        <v>223</v>
      </c>
      <c r="E1454" s="39">
        <v>100834</v>
      </c>
      <c r="F1454" s="41">
        <v>115</v>
      </c>
      <c r="G1454" s="39">
        <v>1</v>
      </c>
      <c r="H1454" s="40" t="s">
        <v>247</v>
      </c>
      <c r="I1454" s="39">
        <v>3337421285</v>
      </c>
    </row>
    <row r="1455" spans="1:9" ht="15" hidden="1">
      <c r="A1455" s="39">
        <v>25841</v>
      </c>
      <c r="B1455" s="40" t="s">
        <v>3011</v>
      </c>
      <c r="C1455" s="40" t="s">
        <v>3012</v>
      </c>
      <c r="D1455" s="40" t="s">
        <v>210</v>
      </c>
      <c r="E1455" s="39">
        <v>116704</v>
      </c>
      <c r="F1455" s="41">
        <v>115</v>
      </c>
      <c r="G1455" s="39">
        <v>2</v>
      </c>
      <c r="H1455" s="40" t="s">
        <v>202</v>
      </c>
      <c r="I1455" s="39">
        <v>3352749875</v>
      </c>
    </row>
    <row r="1456" spans="1:9" ht="45" hidden="1">
      <c r="A1456" s="39">
        <v>25869</v>
      </c>
      <c r="B1456" s="40" t="s">
        <v>3013</v>
      </c>
      <c r="C1456" s="40" t="s">
        <v>3014</v>
      </c>
      <c r="D1456" s="40" t="s">
        <v>210</v>
      </c>
      <c r="E1456" s="39">
        <v>116704</v>
      </c>
      <c r="F1456" s="41">
        <v>46</v>
      </c>
      <c r="G1456" s="39">
        <v>1</v>
      </c>
      <c r="H1456" s="40" t="s">
        <v>211</v>
      </c>
      <c r="I1456" s="39">
        <v>3349560092</v>
      </c>
    </row>
    <row r="1457" spans="1:9" ht="45" hidden="1">
      <c r="A1457" s="39">
        <v>25872</v>
      </c>
      <c r="B1457" s="40" t="s">
        <v>3015</v>
      </c>
      <c r="C1457" s="40" t="s">
        <v>3016</v>
      </c>
      <c r="D1457" s="40" t="s">
        <v>210</v>
      </c>
      <c r="E1457" s="39">
        <v>116704</v>
      </c>
      <c r="F1457" s="41">
        <v>46</v>
      </c>
      <c r="G1457" s="39">
        <v>1</v>
      </c>
      <c r="H1457" s="40" t="s">
        <v>211</v>
      </c>
      <c r="I1457" s="39">
        <v>3349559954</v>
      </c>
    </row>
    <row r="1458" spans="1:9" ht="15" hidden="1">
      <c r="A1458" s="39">
        <v>25880</v>
      </c>
      <c r="B1458" s="40" t="s">
        <v>3017</v>
      </c>
      <c r="C1458" s="40" t="s">
        <v>3018</v>
      </c>
      <c r="D1458" s="40" t="s">
        <v>210</v>
      </c>
      <c r="E1458" s="39">
        <v>116704</v>
      </c>
      <c r="F1458" s="41">
        <v>115</v>
      </c>
      <c r="G1458" s="39">
        <v>4</v>
      </c>
      <c r="H1458" s="40" t="s">
        <v>202</v>
      </c>
      <c r="I1458" s="39">
        <v>3337427567</v>
      </c>
    </row>
    <row r="1459" spans="1:9" ht="60" hidden="1">
      <c r="A1459" s="39">
        <v>25893</v>
      </c>
      <c r="B1459" s="40" t="s">
        <v>3019</v>
      </c>
      <c r="C1459" s="40" t="s">
        <v>3020</v>
      </c>
      <c r="D1459" s="40" t="s">
        <v>223</v>
      </c>
      <c r="E1459" s="39">
        <v>100834</v>
      </c>
      <c r="F1459" s="41">
        <v>115</v>
      </c>
      <c r="G1459" s="39">
        <v>1</v>
      </c>
      <c r="H1459" s="40" t="s">
        <v>202</v>
      </c>
      <c r="I1459" s="39">
        <v>3337421340</v>
      </c>
    </row>
    <row r="1460" spans="1:9" ht="15" hidden="1">
      <c r="A1460" s="39">
        <v>25911</v>
      </c>
      <c r="B1460" s="40" t="s">
        <v>3021</v>
      </c>
      <c r="C1460" s="40" t="s">
        <v>3022</v>
      </c>
      <c r="D1460" s="40" t="s">
        <v>210</v>
      </c>
      <c r="E1460" s="39">
        <v>116704</v>
      </c>
      <c r="F1460" s="41">
        <v>69</v>
      </c>
      <c r="G1460" s="39">
        <v>2</v>
      </c>
      <c r="H1460" s="40" t="s">
        <v>202</v>
      </c>
      <c r="I1460" s="39">
        <v>3337428244</v>
      </c>
    </row>
    <row r="1461" spans="1:9" ht="15">
      <c r="A1461" s="39">
        <v>25958</v>
      </c>
      <c r="B1461" s="40" t="s">
        <v>3023</v>
      </c>
      <c r="C1461" s="40" t="s">
        <v>3024</v>
      </c>
      <c r="D1461" s="40" t="s">
        <v>201</v>
      </c>
      <c r="E1461" s="39">
        <v>100219</v>
      </c>
      <c r="F1461" s="41">
        <v>115</v>
      </c>
      <c r="G1461" s="39">
        <v>2</v>
      </c>
      <c r="H1461" s="40" t="s">
        <v>202</v>
      </c>
      <c r="I1461" s="39">
        <v>3337421382</v>
      </c>
    </row>
    <row r="1462" spans="1:9" ht="30" hidden="1">
      <c r="A1462" s="39">
        <v>25964</v>
      </c>
      <c r="B1462" s="40" t="s">
        <v>3025</v>
      </c>
      <c r="C1462" s="40" t="s">
        <v>3026</v>
      </c>
      <c r="D1462" s="40" t="s">
        <v>234</v>
      </c>
      <c r="E1462" s="39">
        <v>101222</v>
      </c>
      <c r="F1462" s="41">
        <v>69</v>
      </c>
      <c r="G1462" s="39">
        <v>1</v>
      </c>
      <c r="H1462" s="40" t="s">
        <v>202</v>
      </c>
      <c r="I1462" s="39">
        <v>3342618310</v>
      </c>
    </row>
    <row r="1463" spans="1:9" ht="15" hidden="1">
      <c r="A1463" s="39">
        <v>26041</v>
      </c>
      <c r="B1463" s="40" t="s">
        <v>3027</v>
      </c>
      <c r="C1463" s="40" t="s">
        <v>3028</v>
      </c>
      <c r="D1463" s="40" t="s">
        <v>210</v>
      </c>
      <c r="E1463" s="39">
        <v>116704</v>
      </c>
      <c r="F1463" s="41">
        <v>46</v>
      </c>
      <c r="G1463" s="39">
        <v>2</v>
      </c>
      <c r="H1463" s="40" t="s">
        <v>226</v>
      </c>
      <c r="I1463" s="39">
        <v>3349559514</v>
      </c>
    </row>
    <row r="1464" spans="1:9" ht="30" hidden="1">
      <c r="A1464" s="39">
        <v>26047</v>
      </c>
      <c r="B1464" s="40" t="s">
        <v>3029</v>
      </c>
      <c r="C1464" s="40" t="s">
        <v>3030</v>
      </c>
      <c r="D1464" s="40" t="s">
        <v>234</v>
      </c>
      <c r="E1464" s="39">
        <v>101222</v>
      </c>
      <c r="F1464" s="41">
        <v>230</v>
      </c>
      <c r="G1464" s="39">
        <v>5</v>
      </c>
      <c r="H1464" s="40" t="s">
        <v>218</v>
      </c>
      <c r="I1464" s="39">
        <v>3337421435</v>
      </c>
    </row>
    <row r="1465" spans="1:9" ht="30" hidden="1">
      <c r="A1465" s="39">
        <v>26100</v>
      </c>
      <c r="B1465" s="40" t="s">
        <v>3031</v>
      </c>
      <c r="C1465" s="40" t="s">
        <v>3032</v>
      </c>
      <c r="D1465" s="40" t="s">
        <v>210</v>
      </c>
      <c r="E1465" s="39">
        <v>116704</v>
      </c>
      <c r="F1465" s="41">
        <v>138</v>
      </c>
      <c r="G1465" s="39">
        <v>2</v>
      </c>
      <c r="H1465" s="40" t="s">
        <v>218</v>
      </c>
      <c r="I1465" s="39">
        <v>3349559753</v>
      </c>
    </row>
    <row r="1466" spans="1:9" ht="60" hidden="1">
      <c r="A1466" s="39">
        <v>26156</v>
      </c>
      <c r="B1466" s="40" t="s">
        <v>3033</v>
      </c>
      <c r="C1466" s="40" t="s">
        <v>3034</v>
      </c>
      <c r="D1466" s="40" t="s">
        <v>223</v>
      </c>
      <c r="E1466" s="39">
        <v>100834</v>
      </c>
      <c r="F1466" s="41">
        <v>138</v>
      </c>
      <c r="G1466" s="39">
        <v>2</v>
      </c>
      <c r="H1466" s="40" t="s">
        <v>202</v>
      </c>
      <c r="I1466" s="39">
        <v>3337421507</v>
      </c>
    </row>
    <row r="1467" spans="1:9" ht="45" hidden="1">
      <c r="A1467" s="39">
        <v>26167</v>
      </c>
      <c r="B1467" s="40" t="s">
        <v>3035</v>
      </c>
      <c r="C1467" s="40" t="s">
        <v>3036</v>
      </c>
      <c r="D1467" s="40" t="s">
        <v>210</v>
      </c>
      <c r="E1467" s="39">
        <v>116704</v>
      </c>
      <c r="F1467" s="41">
        <v>230</v>
      </c>
      <c r="G1467" s="39">
        <v>4</v>
      </c>
      <c r="H1467" s="40" t="s">
        <v>211</v>
      </c>
      <c r="I1467" s="39">
        <v>3337421512</v>
      </c>
    </row>
    <row r="1468" spans="1:9" ht="60" hidden="1">
      <c r="A1468" s="39">
        <v>26184</v>
      </c>
      <c r="B1468" s="40" t="s">
        <v>3037</v>
      </c>
      <c r="C1468" s="40" t="s">
        <v>3038</v>
      </c>
      <c r="D1468" s="40" t="s">
        <v>223</v>
      </c>
      <c r="E1468" s="39">
        <v>100834</v>
      </c>
      <c r="F1468" s="41">
        <v>115</v>
      </c>
      <c r="G1468" s="39">
        <v>1</v>
      </c>
      <c r="H1468" s="40" t="s">
        <v>202</v>
      </c>
      <c r="I1468" s="39">
        <v>3337421525</v>
      </c>
    </row>
    <row r="1469" spans="1:9" ht="45" hidden="1">
      <c r="A1469" s="39">
        <v>26190</v>
      </c>
      <c r="B1469" s="40" t="s">
        <v>3039</v>
      </c>
      <c r="C1469" s="40" t="s">
        <v>3040</v>
      </c>
      <c r="D1469" s="40" t="s">
        <v>210</v>
      </c>
      <c r="E1469" s="39">
        <v>116704</v>
      </c>
      <c r="F1469" s="41">
        <v>46</v>
      </c>
      <c r="G1469" s="39">
        <v>1</v>
      </c>
      <c r="H1469" s="40" t="s">
        <v>211</v>
      </c>
      <c r="I1469" s="39">
        <v>3349559937</v>
      </c>
    </row>
    <row r="1470" spans="1:9" ht="60" hidden="1">
      <c r="A1470" s="39">
        <v>26221</v>
      </c>
      <c r="B1470" s="40" t="s">
        <v>3041</v>
      </c>
      <c r="C1470" s="40" t="s">
        <v>3042</v>
      </c>
      <c r="D1470" s="40" t="s">
        <v>223</v>
      </c>
      <c r="E1470" s="39">
        <v>100834</v>
      </c>
      <c r="F1470" s="41">
        <v>115</v>
      </c>
      <c r="G1470" s="39">
        <v>1</v>
      </c>
      <c r="H1470" s="40" t="s">
        <v>202</v>
      </c>
      <c r="I1470" s="39">
        <v>3337421544</v>
      </c>
    </row>
    <row r="1471" spans="1:9" ht="45" hidden="1">
      <c r="A1471" s="39">
        <v>26259</v>
      </c>
      <c r="B1471" s="40" t="s">
        <v>3043</v>
      </c>
      <c r="C1471" s="40" t="s">
        <v>3044</v>
      </c>
      <c r="D1471" s="40" t="s">
        <v>207</v>
      </c>
      <c r="E1471" s="39">
        <v>100912</v>
      </c>
      <c r="F1471" s="41">
        <v>69</v>
      </c>
      <c r="G1471" s="39">
        <v>2</v>
      </c>
      <c r="H1471" s="40" t="s">
        <v>202</v>
      </c>
      <c r="I1471" s="39">
        <v>3352749804</v>
      </c>
    </row>
    <row r="1472" spans="1:9" ht="45" hidden="1">
      <c r="A1472" s="39">
        <v>26268</v>
      </c>
      <c r="B1472" s="40" t="s">
        <v>3045</v>
      </c>
      <c r="C1472" s="40" t="s">
        <v>3046</v>
      </c>
      <c r="D1472" s="40" t="s">
        <v>210</v>
      </c>
      <c r="E1472" s="39">
        <v>116704</v>
      </c>
      <c r="F1472" s="41">
        <v>46</v>
      </c>
      <c r="G1472" s="39">
        <v>1</v>
      </c>
      <c r="H1472" s="40" t="s">
        <v>211</v>
      </c>
      <c r="I1472" s="39">
        <v>3342617950</v>
      </c>
    </row>
    <row r="1473" spans="1:9" ht="45" hidden="1">
      <c r="A1473" s="39">
        <v>26315</v>
      </c>
      <c r="B1473" s="40" t="s">
        <v>3047</v>
      </c>
      <c r="C1473" s="40" t="s">
        <v>3048</v>
      </c>
      <c r="D1473" s="40" t="s">
        <v>210</v>
      </c>
      <c r="E1473" s="39">
        <v>116704</v>
      </c>
      <c r="F1473" s="41">
        <v>46</v>
      </c>
      <c r="G1473" s="39">
        <v>1</v>
      </c>
      <c r="H1473" s="40" t="s">
        <v>211</v>
      </c>
      <c r="I1473" s="39">
        <v>3337416647</v>
      </c>
    </row>
    <row r="1474" spans="1:9" ht="15">
      <c r="A1474" s="39">
        <v>26317</v>
      </c>
      <c r="B1474" s="40" t="s">
        <v>3049</v>
      </c>
      <c r="C1474" s="40" t="s">
        <v>3050</v>
      </c>
      <c r="D1474" s="40" t="s">
        <v>201</v>
      </c>
      <c r="E1474" s="39">
        <v>100219</v>
      </c>
      <c r="F1474" s="41">
        <v>10</v>
      </c>
      <c r="G1474" s="39">
        <v>1</v>
      </c>
      <c r="H1474" s="40" t="s">
        <v>226</v>
      </c>
      <c r="I1474" s="39">
        <v>3337421596</v>
      </c>
    </row>
    <row r="1475" spans="1:9" ht="45" hidden="1">
      <c r="A1475" s="39">
        <v>26326</v>
      </c>
      <c r="B1475" s="40" t="s">
        <v>3051</v>
      </c>
      <c r="C1475" s="40" t="s">
        <v>3052</v>
      </c>
      <c r="D1475" s="40" t="s">
        <v>210</v>
      </c>
      <c r="E1475" s="39">
        <v>116704</v>
      </c>
      <c r="F1475" s="41">
        <v>69</v>
      </c>
      <c r="G1475" s="39">
        <v>1</v>
      </c>
      <c r="H1475" s="40" t="s">
        <v>211</v>
      </c>
      <c r="I1475" s="39">
        <v>3349559695</v>
      </c>
    </row>
    <row r="1476" spans="1:9" ht="60" hidden="1">
      <c r="A1476" s="39">
        <v>26342</v>
      </c>
      <c r="B1476" s="40" t="s">
        <v>3053</v>
      </c>
      <c r="C1476" s="40" t="s">
        <v>3054</v>
      </c>
      <c r="D1476" s="40" t="s">
        <v>223</v>
      </c>
      <c r="E1476" s="39">
        <v>100834</v>
      </c>
      <c r="F1476" s="41">
        <v>500</v>
      </c>
      <c r="G1476" s="39">
        <v>12</v>
      </c>
      <c r="H1476" s="40" t="s">
        <v>202</v>
      </c>
      <c r="I1476" s="39">
        <v>3337421613</v>
      </c>
    </row>
    <row r="1477" spans="1:9" ht="30" hidden="1">
      <c r="A1477" s="39">
        <v>26365</v>
      </c>
      <c r="B1477" s="40" t="s">
        <v>3055</v>
      </c>
      <c r="C1477" s="40" t="s">
        <v>3056</v>
      </c>
      <c r="D1477" s="40" t="s">
        <v>210</v>
      </c>
      <c r="E1477" s="39">
        <v>116704</v>
      </c>
      <c r="F1477" s="41">
        <v>69</v>
      </c>
      <c r="G1477" s="39">
        <v>1</v>
      </c>
      <c r="H1477" s="40" t="s">
        <v>218</v>
      </c>
      <c r="I1477" s="39">
        <v>3342618066</v>
      </c>
    </row>
    <row r="1478" spans="1:9" ht="60" hidden="1">
      <c r="A1478" s="39">
        <v>26367</v>
      </c>
      <c r="B1478" s="40" t="s">
        <v>3057</v>
      </c>
      <c r="C1478" s="40" t="s">
        <v>3056</v>
      </c>
      <c r="D1478" s="40" t="s">
        <v>223</v>
      </c>
      <c r="E1478" s="39">
        <v>100834</v>
      </c>
      <c r="F1478" s="41">
        <v>345</v>
      </c>
      <c r="G1478" s="39">
        <v>4</v>
      </c>
      <c r="H1478" s="40" t="s">
        <v>218</v>
      </c>
      <c r="I1478" s="39">
        <v>3337421624</v>
      </c>
    </row>
    <row r="1479" spans="1:9" ht="60" hidden="1">
      <c r="A1479" s="39">
        <v>26373</v>
      </c>
      <c r="B1479" s="40" t="s">
        <v>3058</v>
      </c>
      <c r="C1479" s="40" t="s">
        <v>3059</v>
      </c>
      <c r="D1479" s="40" t="s">
        <v>223</v>
      </c>
      <c r="E1479" s="39">
        <v>100834</v>
      </c>
      <c r="F1479" s="41">
        <v>69</v>
      </c>
      <c r="G1479" s="39">
        <v>1</v>
      </c>
      <c r="H1479" s="40" t="s">
        <v>218</v>
      </c>
      <c r="I1479" s="39">
        <v>3337427680</v>
      </c>
    </row>
    <row r="1480" spans="1:9" ht="15">
      <c r="A1480" s="39">
        <v>26409</v>
      </c>
      <c r="B1480" s="40" t="s">
        <v>3060</v>
      </c>
      <c r="C1480" s="40" t="s">
        <v>3061</v>
      </c>
      <c r="D1480" s="40" t="s">
        <v>201</v>
      </c>
      <c r="E1480" s="39">
        <v>100219</v>
      </c>
      <c r="F1480" s="41">
        <v>115</v>
      </c>
      <c r="G1480" s="39">
        <v>1</v>
      </c>
      <c r="H1480" s="40" t="s">
        <v>202</v>
      </c>
      <c r="I1480" s="39">
        <v>3337421640</v>
      </c>
    </row>
    <row r="1481" spans="1:9" ht="45" hidden="1">
      <c r="A1481" s="39">
        <v>26418</v>
      </c>
      <c r="B1481" s="40" t="s">
        <v>3062</v>
      </c>
      <c r="C1481" s="40" t="s">
        <v>3063</v>
      </c>
      <c r="D1481" s="40" t="s">
        <v>210</v>
      </c>
      <c r="E1481" s="39">
        <v>116704</v>
      </c>
      <c r="F1481" s="41">
        <v>69</v>
      </c>
      <c r="G1481" s="39">
        <v>2</v>
      </c>
      <c r="H1481" s="40" t="s">
        <v>211</v>
      </c>
      <c r="I1481" s="39">
        <v>3349560342</v>
      </c>
    </row>
    <row r="1482" spans="1:9" ht="15" hidden="1">
      <c r="A1482" s="39">
        <v>26437</v>
      </c>
      <c r="B1482" s="40" t="s">
        <v>3064</v>
      </c>
      <c r="C1482" s="40" t="s">
        <v>3065</v>
      </c>
      <c r="D1482" s="40" t="s">
        <v>210</v>
      </c>
      <c r="E1482" s="39">
        <v>116704</v>
      </c>
      <c r="F1482" s="41">
        <v>69</v>
      </c>
      <c r="G1482" s="39">
        <v>1</v>
      </c>
      <c r="H1482" s="40" t="s">
        <v>202</v>
      </c>
      <c r="I1482" s="39">
        <v>3337427558</v>
      </c>
    </row>
    <row r="1483" spans="1:9" ht="15" hidden="1">
      <c r="A1483" s="39">
        <v>26446</v>
      </c>
      <c r="B1483" s="40" t="s">
        <v>3066</v>
      </c>
      <c r="C1483" s="40" t="s">
        <v>3067</v>
      </c>
      <c r="D1483" s="40" t="s">
        <v>210</v>
      </c>
      <c r="E1483" s="39">
        <v>116704</v>
      </c>
      <c r="F1483" s="41">
        <v>69</v>
      </c>
      <c r="G1483" s="39">
        <v>2</v>
      </c>
      <c r="H1483" s="40" t="s">
        <v>202</v>
      </c>
      <c r="I1483" s="39">
        <v>3342617939</v>
      </c>
    </row>
    <row r="1484" spans="1:9" ht="45" hidden="1">
      <c r="A1484" s="39">
        <v>26468</v>
      </c>
      <c r="B1484" s="40" t="s">
        <v>3068</v>
      </c>
      <c r="C1484" s="40" t="s">
        <v>3069</v>
      </c>
      <c r="D1484" s="40" t="s">
        <v>210</v>
      </c>
      <c r="E1484" s="39">
        <v>116704</v>
      </c>
      <c r="F1484" s="41">
        <v>46</v>
      </c>
      <c r="G1484" s="39">
        <v>1</v>
      </c>
      <c r="H1484" s="40" t="s">
        <v>211</v>
      </c>
      <c r="I1484" s="39">
        <v>3349559924</v>
      </c>
    </row>
    <row r="1485" spans="1:9" ht="30" hidden="1">
      <c r="A1485" s="39">
        <v>26481</v>
      </c>
      <c r="B1485" s="40" t="s">
        <v>3070</v>
      </c>
      <c r="C1485" s="40" t="s">
        <v>3071</v>
      </c>
      <c r="D1485" s="40" t="s">
        <v>210</v>
      </c>
      <c r="E1485" s="39">
        <v>116704</v>
      </c>
      <c r="F1485" s="41">
        <v>69</v>
      </c>
      <c r="G1485" s="39">
        <v>1</v>
      </c>
      <c r="H1485" s="40" t="s">
        <v>218</v>
      </c>
      <c r="I1485" s="39">
        <v>3349559682</v>
      </c>
    </row>
    <row r="1486" spans="1:9" ht="75" hidden="1">
      <c r="A1486" s="39">
        <v>26507</v>
      </c>
      <c r="B1486" s="40" t="s">
        <v>3072</v>
      </c>
      <c r="C1486" s="40" t="s">
        <v>3073</v>
      </c>
      <c r="D1486" s="40" t="s">
        <v>225</v>
      </c>
      <c r="E1486" s="39">
        <v>101071</v>
      </c>
      <c r="F1486" s="41">
        <v>115</v>
      </c>
      <c r="G1486" s="39">
        <v>4</v>
      </c>
      <c r="H1486" s="40" t="s">
        <v>218</v>
      </c>
      <c r="I1486" s="39">
        <v>3337421697</v>
      </c>
    </row>
    <row r="1487" spans="1:9" ht="75" hidden="1">
      <c r="A1487" s="39">
        <v>26508</v>
      </c>
      <c r="B1487" s="40" t="s">
        <v>3074</v>
      </c>
      <c r="C1487" s="40" t="s">
        <v>3073</v>
      </c>
      <c r="D1487" s="40" t="s">
        <v>225</v>
      </c>
      <c r="E1487" s="39">
        <v>101071</v>
      </c>
      <c r="F1487" s="41">
        <v>35</v>
      </c>
      <c r="G1487" s="39">
        <v>1</v>
      </c>
      <c r="H1487" s="40" t="s">
        <v>211</v>
      </c>
      <c r="I1487" s="39">
        <v>3338290386</v>
      </c>
    </row>
    <row r="1488" spans="1:9" ht="15" hidden="1">
      <c r="A1488" s="39">
        <v>26522</v>
      </c>
      <c r="B1488" s="40" t="s">
        <v>3075</v>
      </c>
      <c r="C1488" s="40" t="s">
        <v>3076</v>
      </c>
      <c r="D1488" s="40" t="s">
        <v>210</v>
      </c>
      <c r="E1488" s="39">
        <v>116704</v>
      </c>
      <c r="F1488" s="41">
        <v>230</v>
      </c>
      <c r="G1488" s="39">
        <v>4</v>
      </c>
      <c r="H1488" s="40" t="s">
        <v>202</v>
      </c>
      <c r="I1488" s="39">
        <v>3337427914</v>
      </c>
    </row>
    <row r="1489" spans="1:9" ht="30" hidden="1">
      <c r="A1489" s="39">
        <v>26523</v>
      </c>
      <c r="B1489" s="40" t="s">
        <v>3077</v>
      </c>
      <c r="C1489" s="40" t="s">
        <v>3078</v>
      </c>
      <c r="D1489" s="40" t="s">
        <v>348</v>
      </c>
      <c r="E1489" s="39">
        <v>126080</v>
      </c>
      <c r="F1489" s="41">
        <v>115</v>
      </c>
      <c r="G1489" s="39">
        <v>2</v>
      </c>
      <c r="H1489" s="40" t="s">
        <v>226</v>
      </c>
      <c r="I1489" s="39">
        <v>3337421705</v>
      </c>
    </row>
    <row r="1490" spans="1:9" ht="45" hidden="1">
      <c r="A1490" s="39">
        <v>26524</v>
      </c>
      <c r="B1490" s="40" t="s">
        <v>3079</v>
      </c>
      <c r="C1490" s="40" t="s">
        <v>3080</v>
      </c>
      <c r="D1490" s="40" t="s">
        <v>326</v>
      </c>
      <c r="E1490" s="39">
        <v>100716</v>
      </c>
      <c r="F1490" s="41">
        <v>57</v>
      </c>
      <c r="G1490" s="39">
        <v>2</v>
      </c>
      <c r="H1490" s="40" t="s">
        <v>202</v>
      </c>
      <c r="I1490" s="39">
        <v>3342617838</v>
      </c>
    </row>
    <row r="1491" spans="1:9" ht="45" hidden="1">
      <c r="A1491" s="39">
        <v>26530</v>
      </c>
      <c r="B1491" s="40" t="s">
        <v>3081</v>
      </c>
      <c r="C1491" s="40" t="s">
        <v>3082</v>
      </c>
      <c r="D1491" s="40" t="s">
        <v>210</v>
      </c>
      <c r="E1491" s="39">
        <v>116704</v>
      </c>
      <c r="F1491" s="41">
        <v>46</v>
      </c>
      <c r="G1491" s="39">
        <v>2</v>
      </c>
      <c r="H1491" s="40" t="s">
        <v>211</v>
      </c>
      <c r="I1491" s="39">
        <v>3349560111</v>
      </c>
    </row>
    <row r="1492" spans="1:9" ht="15" hidden="1">
      <c r="A1492" s="39">
        <v>26531</v>
      </c>
      <c r="B1492" s="40" t="s">
        <v>3083</v>
      </c>
      <c r="C1492" s="40" t="s">
        <v>3082</v>
      </c>
      <c r="D1492" s="40" t="s">
        <v>210</v>
      </c>
      <c r="E1492" s="39">
        <v>116704</v>
      </c>
      <c r="F1492" s="41">
        <v>69</v>
      </c>
      <c r="G1492" s="39">
        <v>2</v>
      </c>
      <c r="H1492" s="40" t="s">
        <v>226</v>
      </c>
      <c r="I1492" s="39">
        <v>3337421709</v>
      </c>
    </row>
    <row r="1493" spans="1:9" ht="15" hidden="1">
      <c r="A1493" s="39">
        <v>26567</v>
      </c>
      <c r="B1493" s="40" t="s">
        <v>3084</v>
      </c>
      <c r="C1493" s="40" t="s">
        <v>3085</v>
      </c>
      <c r="D1493" s="40" t="s">
        <v>210</v>
      </c>
      <c r="E1493" s="39">
        <v>116704</v>
      </c>
      <c r="F1493" s="41">
        <v>46</v>
      </c>
      <c r="G1493" s="39">
        <v>1</v>
      </c>
      <c r="H1493" s="40" t="s">
        <v>226</v>
      </c>
      <c r="I1493" s="39">
        <v>3349559649</v>
      </c>
    </row>
    <row r="1494" spans="1:9" ht="15" hidden="1">
      <c r="A1494" s="39">
        <v>26571</v>
      </c>
      <c r="B1494" s="40" t="s">
        <v>3086</v>
      </c>
      <c r="C1494" s="40" t="s">
        <v>162</v>
      </c>
      <c r="D1494" s="40" t="s">
        <v>210</v>
      </c>
      <c r="E1494" s="39">
        <v>116704</v>
      </c>
      <c r="F1494" s="41">
        <v>115</v>
      </c>
      <c r="G1494" s="39">
        <v>3</v>
      </c>
      <c r="H1494" s="40" t="s">
        <v>202</v>
      </c>
      <c r="I1494" s="39">
        <v>3342617896</v>
      </c>
    </row>
    <row r="1495" spans="1:9" ht="30" hidden="1">
      <c r="A1495" s="39">
        <v>26574</v>
      </c>
      <c r="B1495" s="40" t="s">
        <v>3087</v>
      </c>
      <c r="C1495" s="40" t="s">
        <v>3088</v>
      </c>
      <c r="D1495" s="40" t="s">
        <v>210</v>
      </c>
      <c r="E1495" s="39">
        <v>116704</v>
      </c>
      <c r="F1495" s="41">
        <v>115</v>
      </c>
      <c r="G1495" s="39">
        <v>3</v>
      </c>
      <c r="H1495" s="40" t="s">
        <v>218</v>
      </c>
      <c r="I1495" s="39">
        <v>3342617897</v>
      </c>
    </row>
    <row r="1496" spans="1:9" ht="15" hidden="1">
      <c r="A1496" s="39">
        <v>26622</v>
      </c>
      <c r="B1496" s="40" t="s">
        <v>3089</v>
      </c>
      <c r="C1496" s="40" t="s">
        <v>3090</v>
      </c>
      <c r="D1496" s="40" t="s">
        <v>210</v>
      </c>
      <c r="E1496" s="39">
        <v>116704</v>
      </c>
      <c r="F1496" s="41">
        <v>69</v>
      </c>
      <c r="G1496" s="39">
        <v>2</v>
      </c>
      <c r="H1496" s="40" t="s">
        <v>202</v>
      </c>
      <c r="I1496" s="39">
        <v>3342618129</v>
      </c>
    </row>
    <row r="1497" spans="1:9" ht="15" hidden="1">
      <c r="A1497" s="39">
        <v>26629</v>
      </c>
      <c r="B1497" s="40" t="s">
        <v>3091</v>
      </c>
      <c r="C1497" s="40" t="s">
        <v>3090</v>
      </c>
      <c r="D1497" s="40" t="s">
        <v>210</v>
      </c>
      <c r="E1497" s="39">
        <v>116704</v>
      </c>
      <c r="F1497" s="41">
        <v>230</v>
      </c>
      <c r="G1497" s="39">
        <v>4</v>
      </c>
      <c r="H1497" s="40" t="s">
        <v>202</v>
      </c>
      <c r="I1497" s="39">
        <v>3337421763</v>
      </c>
    </row>
    <row r="1498" spans="1:9" ht="60" hidden="1">
      <c r="A1498" s="39">
        <v>26652</v>
      </c>
      <c r="B1498" s="40" t="s">
        <v>3092</v>
      </c>
      <c r="C1498" s="40" t="s">
        <v>3093</v>
      </c>
      <c r="D1498" s="40" t="s">
        <v>223</v>
      </c>
      <c r="E1498" s="39">
        <v>100834</v>
      </c>
      <c r="F1498" s="41">
        <v>115</v>
      </c>
      <c r="G1498" s="39">
        <v>2</v>
      </c>
      <c r="H1498" s="40" t="s">
        <v>202</v>
      </c>
      <c r="I1498" s="39">
        <v>3337421778</v>
      </c>
    </row>
    <row r="1499" spans="1:9" ht="45" hidden="1">
      <c r="A1499" s="39">
        <v>26656</v>
      </c>
      <c r="B1499" s="40" t="s">
        <v>3094</v>
      </c>
      <c r="C1499" s="40" t="s">
        <v>3095</v>
      </c>
      <c r="D1499" s="40" t="s">
        <v>210</v>
      </c>
      <c r="E1499" s="39">
        <v>116704</v>
      </c>
      <c r="F1499" s="41">
        <v>46</v>
      </c>
      <c r="G1499" s="39">
        <v>1</v>
      </c>
      <c r="H1499" s="40" t="s">
        <v>211</v>
      </c>
      <c r="I1499" s="39">
        <v>3349560083</v>
      </c>
    </row>
    <row r="1500" spans="1:9" ht="45" hidden="1">
      <c r="A1500" s="39">
        <v>26659</v>
      </c>
      <c r="B1500" s="40" t="s">
        <v>3096</v>
      </c>
      <c r="C1500" s="40" t="s">
        <v>3097</v>
      </c>
      <c r="D1500" s="40" t="s">
        <v>326</v>
      </c>
      <c r="E1500" s="39">
        <v>100716</v>
      </c>
      <c r="F1500" s="41">
        <v>57</v>
      </c>
      <c r="G1500" s="39">
        <v>2</v>
      </c>
      <c r="H1500" s="40" t="s">
        <v>202</v>
      </c>
      <c r="I1500" s="39">
        <v>3342617826</v>
      </c>
    </row>
    <row r="1501" spans="1:9" ht="45" hidden="1">
      <c r="A1501" s="39">
        <v>26668</v>
      </c>
      <c r="B1501" s="40" t="s">
        <v>3098</v>
      </c>
      <c r="C1501" s="40" t="s">
        <v>3099</v>
      </c>
      <c r="D1501" s="40" t="s">
        <v>210</v>
      </c>
      <c r="E1501" s="39">
        <v>116704</v>
      </c>
      <c r="F1501" s="41">
        <v>46</v>
      </c>
      <c r="G1501" s="39">
        <v>1</v>
      </c>
      <c r="H1501" s="40" t="s">
        <v>211</v>
      </c>
      <c r="I1501" s="39">
        <v>3349559846</v>
      </c>
    </row>
    <row r="1502" spans="1:9" ht="15" hidden="1">
      <c r="A1502" s="39">
        <v>26688</v>
      </c>
      <c r="B1502" s="40" t="s">
        <v>3100</v>
      </c>
      <c r="C1502" s="40" t="s">
        <v>3101</v>
      </c>
      <c r="D1502" s="40" t="s">
        <v>210</v>
      </c>
      <c r="E1502" s="39">
        <v>116704</v>
      </c>
      <c r="F1502" s="41">
        <v>69</v>
      </c>
      <c r="G1502" s="39">
        <v>4</v>
      </c>
      <c r="H1502" s="40" t="s">
        <v>202</v>
      </c>
      <c r="I1502" s="39">
        <v>3342618154</v>
      </c>
    </row>
    <row r="1503" spans="1:9" ht="45" hidden="1">
      <c r="A1503" s="39">
        <v>26716</v>
      </c>
      <c r="B1503" s="40" t="s">
        <v>3102</v>
      </c>
      <c r="C1503" s="40" t="s">
        <v>3103</v>
      </c>
      <c r="D1503" s="40" t="s">
        <v>429</v>
      </c>
      <c r="E1503" s="39">
        <v>101374</v>
      </c>
      <c r="F1503" s="41">
        <v>115</v>
      </c>
      <c r="G1503" s="39">
        <v>2</v>
      </c>
      <c r="H1503" s="40" t="s">
        <v>202</v>
      </c>
      <c r="I1503" s="39">
        <v>3352750313</v>
      </c>
    </row>
    <row r="1504" spans="1:9" ht="45" hidden="1">
      <c r="A1504" s="39">
        <v>26744</v>
      </c>
      <c r="B1504" s="40" t="s">
        <v>3104</v>
      </c>
      <c r="C1504" s="40" t="s">
        <v>3105</v>
      </c>
      <c r="D1504" s="40" t="s">
        <v>210</v>
      </c>
      <c r="E1504" s="39">
        <v>116704</v>
      </c>
      <c r="F1504" s="41">
        <v>69</v>
      </c>
      <c r="G1504" s="39">
        <v>2</v>
      </c>
      <c r="H1504" s="40" t="s">
        <v>247</v>
      </c>
      <c r="I1504" s="39">
        <v>3342618059</v>
      </c>
    </row>
    <row r="1505" spans="1:9" ht="30" hidden="1">
      <c r="A1505" s="39">
        <v>26769</v>
      </c>
      <c r="B1505" s="40" t="s">
        <v>3106</v>
      </c>
      <c r="C1505" s="40" t="s">
        <v>3107</v>
      </c>
      <c r="D1505" s="40" t="s">
        <v>210</v>
      </c>
      <c r="E1505" s="39">
        <v>116704</v>
      </c>
      <c r="F1505" s="41">
        <v>138</v>
      </c>
      <c r="G1505" s="39">
        <v>4</v>
      </c>
      <c r="H1505" s="40" t="s">
        <v>218</v>
      </c>
      <c r="I1505" s="39">
        <v>3349559762</v>
      </c>
    </row>
    <row r="1506" spans="1:9" ht="30" hidden="1">
      <c r="A1506" s="39">
        <v>26771</v>
      </c>
      <c r="B1506" s="40" t="s">
        <v>3108</v>
      </c>
      <c r="C1506" s="40" t="s">
        <v>3107</v>
      </c>
      <c r="D1506" s="40" t="s">
        <v>234</v>
      </c>
      <c r="E1506" s="39">
        <v>101222</v>
      </c>
      <c r="F1506" s="41">
        <v>138</v>
      </c>
      <c r="G1506" s="39">
        <v>1</v>
      </c>
      <c r="H1506" s="40" t="s">
        <v>202</v>
      </c>
      <c r="I1506" s="39">
        <v>3342618221</v>
      </c>
    </row>
    <row r="1507" spans="1:9" ht="60" hidden="1">
      <c r="A1507" s="39">
        <v>26776</v>
      </c>
      <c r="B1507" s="40" t="s">
        <v>3109</v>
      </c>
      <c r="C1507" s="40" t="s">
        <v>3110</v>
      </c>
      <c r="D1507" s="40" t="s">
        <v>223</v>
      </c>
      <c r="E1507" s="39">
        <v>100834</v>
      </c>
      <c r="F1507" s="41">
        <v>115</v>
      </c>
      <c r="G1507" s="39">
        <v>2</v>
      </c>
      <c r="H1507" s="40" t="s">
        <v>218</v>
      </c>
      <c r="I1507" s="39">
        <v>3337421844</v>
      </c>
    </row>
    <row r="1508" spans="1:9" ht="45" hidden="1">
      <c r="A1508" s="39">
        <v>26791</v>
      </c>
      <c r="B1508" s="40" t="s">
        <v>3111</v>
      </c>
      <c r="C1508" s="40" t="s">
        <v>3112</v>
      </c>
      <c r="D1508" s="40" t="s">
        <v>210</v>
      </c>
      <c r="E1508" s="39">
        <v>116704</v>
      </c>
      <c r="F1508" s="41">
        <v>138</v>
      </c>
      <c r="G1508" s="39">
        <v>1</v>
      </c>
      <c r="H1508" s="40" t="s">
        <v>211</v>
      </c>
      <c r="I1508" s="39">
        <v>3349559987</v>
      </c>
    </row>
    <row r="1509" spans="1:9" ht="45" hidden="1">
      <c r="A1509" s="39">
        <v>26806</v>
      </c>
      <c r="B1509" s="40" t="s">
        <v>3113</v>
      </c>
      <c r="C1509" s="40" t="s">
        <v>3114</v>
      </c>
      <c r="D1509" s="40" t="s">
        <v>274</v>
      </c>
      <c r="E1509" s="39">
        <v>102912</v>
      </c>
      <c r="F1509" s="41">
        <v>115</v>
      </c>
      <c r="G1509" s="39">
        <v>3</v>
      </c>
      <c r="H1509" s="40" t="s">
        <v>226</v>
      </c>
      <c r="I1509" s="39">
        <v>3353097891</v>
      </c>
    </row>
    <row r="1510" spans="1:9" ht="45" hidden="1">
      <c r="A1510" s="39">
        <v>26825</v>
      </c>
      <c r="B1510" s="40" t="s">
        <v>3115</v>
      </c>
      <c r="C1510" s="40" t="s">
        <v>3116</v>
      </c>
      <c r="D1510" s="40" t="s">
        <v>326</v>
      </c>
      <c r="E1510" s="39">
        <v>100716</v>
      </c>
      <c r="F1510" s="41">
        <v>57</v>
      </c>
      <c r="G1510" s="39">
        <v>2</v>
      </c>
      <c r="H1510" s="40" t="s">
        <v>202</v>
      </c>
      <c r="I1510" s="39">
        <v>3342617820</v>
      </c>
    </row>
    <row r="1511" spans="1:9" ht="45" hidden="1">
      <c r="A1511" s="39">
        <v>26841</v>
      </c>
      <c r="B1511" s="40" t="s">
        <v>3117</v>
      </c>
      <c r="C1511" s="40" t="s">
        <v>3118</v>
      </c>
      <c r="D1511" s="40" t="s">
        <v>210</v>
      </c>
      <c r="E1511" s="39">
        <v>116704</v>
      </c>
      <c r="F1511" s="41">
        <v>138</v>
      </c>
      <c r="G1511" s="39">
        <v>1</v>
      </c>
      <c r="H1511" s="40" t="s">
        <v>211</v>
      </c>
      <c r="I1511" s="39">
        <v>3349560383</v>
      </c>
    </row>
    <row r="1512" spans="1:9" ht="15" hidden="1">
      <c r="A1512" s="39">
        <v>26844</v>
      </c>
      <c r="B1512" s="40" t="s">
        <v>3119</v>
      </c>
      <c r="C1512" s="40" t="s">
        <v>3120</v>
      </c>
      <c r="D1512" s="40" t="s">
        <v>210</v>
      </c>
      <c r="E1512" s="39">
        <v>116704</v>
      </c>
      <c r="F1512" s="41">
        <v>138</v>
      </c>
      <c r="G1512" s="39">
        <v>4</v>
      </c>
      <c r="H1512" s="40" t="s">
        <v>226</v>
      </c>
      <c r="I1512" s="39">
        <v>3349559617</v>
      </c>
    </row>
    <row r="1513" spans="1:9" ht="15" hidden="1">
      <c r="A1513" s="39">
        <v>26854</v>
      </c>
      <c r="B1513" s="40" t="s">
        <v>3121</v>
      </c>
      <c r="C1513" s="40" t="s">
        <v>3122</v>
      </c>
      <c r="D1513" s="40" t="s">
        <v>210</v>
      </c>
      <c r="E1513" s="39">
        <v>116704</v>
      </c>
      <c r="F1513" s="41">
        <v>161</v>
      </c>
      <c r="G1513" s="39">
        <v>10</v>
      </c>
      <c r="H1513" s="40" t="s">
        <v>202</v>
      </c>
      <c r="I1513" s="39">
        <v>3337421898</v>
      </c>
    </row>
    <row r="1514" spans="1:9" ht="60" hidden="1">
      <c r="A1514" s="39">
        <v>26881</v>
      </c>
      <c r="B1514" s="40" t="s">
        <v>3123</v>
      </c>
      <c r="C1514" s="40" t="s">
        <v>3124</v>
      </c>
      <c r="D1514" s="40" t="s">
        <v>223</v>
      </c>
      <c r="E1514" s="39">
        <v>100834</v>
      </c>
      <c r="F1514" s="41">
        <v>115</v>
      </c>
      <c r="G1514" s="39">
        <v>2</v>
      </c>
      <c r="H1514" s="40" t="s">
        <v>218</v>
      </c>
      <c r="I1514" s="39">
        <v>3337421916</v>
      </c>
    </row>
    <row r="1515" spans="1:9" ht="45" hidden="1">
      <c r="A1515" s="39">
        <v>26887</v>
      </c>
      <c r="B1515" s="40" t="s">
        <v>3125</v>
      </c>
      <c r="C1515" s="40" t="s">
        <v>3126</v>
      </c>
      <c r="D1515" s="40" t="s">
        <v>210</v>
      </c>
      <c r="E1515" s="39">
        <v>116704</v>
      </c>
      <c r="F1515" s="41">
        <v>69</v>
      </c>
      <c r="G1515" s="39">
        <v>1</v>
      </c>
      <c r="H1515" s="40" t="s">
        <v>211</v>
      </c>
      <c r="I1515" s="39">
        <v>3349559696</v>
      </c>
    </row>
    <row r="1516" spans="1:9" ht="30" hidden="1">
      <c r="A1516" s="39">
        <v>26927</v>
      </c>
      <c r="B1516" s="40" t="s">
        <v>3127</v>
      </c>
      <c r="C1516" s="40" t="s">
        <v>3128</v>
      </c>
      <c r="D1516" s="40" t="s">
        <v>3129</v>
      </c>
      <c r="E1516" s="39">
        <v>101179</v>
      </c>
      <c r="F1516" s="41">
        <v>69</v>
      </c>
      <c r="G1516" s="39">
        <v>2</v>
      </c>
      <c r="H1516" s="40" t="s">
        <v>202</v>
      </c>
      <c r="I1516" s="39">
        <v>3337421949</v>
      </c>
    </row>
    <row r="1517" spans="1:9" ht="15" hidden="1">
      <c r="A1517" s="39">
        <v>26935</v>
      </c>
      <c r="B1517" s="40" t="s">
        <v>3130</v>
      </c>
      <c r="C1517" s="40" t="s">
        <v>3131</v>
      </c>
      <c r="D1517" s="40" t="s">
        <v>210</v>
      </c>
      <c r="E1517" s="39">
        <v>116704</v>
      </c>
      <c r="F1517" s="41">
        <v>69</v>
      </c>
      <c r="G1517" s="39">
        <v>1</v>
      </c>
      <c r="H1517" s="40" t="s">
        <v>202</v>
      </c>
      <c r="I1517" s="39">
        <v>3342618174</v>
      </c>
    </row>
    <row r="1518" spans="1:9" ht="15" hidden="1">
      <c r="A1518" s="39">
        <v>26943</v>
      </c>
      <c r="B1518" s="40" t="s">
        <v>3132</v>
      </c>
      <c r="C1518" s="40" t="s">
        <v>3133</v>
      </c>
      <c r="D1518" s="40" t="s">
        <v>210</v>
      </c>
      <c r="E1518" s="39">
        <v>116704</v>
      </c>
      <c r="F1518" s="41">
        <v>46</v>
      </c>
      <c r="G1518" s="39">
        <v>2</v>
      </c>
      <c r="H1518" s="40" t="s">
        <v>226</v>
      </c>
      <c r="I1518" s="39">
        <v>3349559598</v>
      </c>
    </row>
    <row r="1519" spans="1:9" ht="15" hidden="1">
      <c r="A1519" s="39">
        <v>26969</v>
      </c>
      <c r="B1519" s="40" t="s">
        <v>3134</v>
      </c>
      <c r="C1519" s="40" t="s">
        <v>3135</v>
      </c>
      <c r="D1519" s="40" t="s">
        <v>210</v>
      </c>
      <c r="E1519" s="39">
        <v>116704</v>
      </c>
      <c r="F1519" s="41">
        <v>115</v>
      </c>
      <c r="G1519" s="39">
        <v>3</v>
      </c>
      <c r="H1519" s="40" t="s">
        <v>202</v>
      </c>
      <c r="I1519" s="39">
        <v>3337428247</v>
      </c>
    </row>
    <row r="1520" spans="1:9" ht="15" hidden="1">
      <c r="A1520" s="39">
        <v>26971</v>
      </c>
      <c r="B1520" s="40" t="s">
        <v>3136</v>
      </c>
      <c r="C1520" s="40" t="s">
        <v>3135</v>
      </c>
      <c r="D1520" s="40" t="s">
        <v>210</v>
      </c>
      <c r="E1520" s="39">
        <v>116704</v>
      </c>
      <c r="F1520" s="41">
        <v>115</v>
      </c>
      <c r="G1520" s="39">
        <v>2</v>
      </c>
      <c r="H1520" s="40" t="s">
        <v>226</v>
      </c>
      <c r="I1520" s="39">
        <v>3352750116</v>
      </c>
    </row>
    <row r="1521" spans="1:9" ht="30" hidden="1">
      <c r="A1521" s="39">
        <v>26991</v>
      </c>
      <c r="B1521" s="40" t="s">
        <v>3137</v>
      </c>
      <c r="C1521" s="40" t="s">
        <v>3138</v>
      </c>
      <c r="D1521" s="40" t="s">
        <v>210</v>
      </c>
      <c r="E1521" s="39">
        <v>116704</v>
      </c>
      <c r="F1521" s="41">
        <v>138</v>
      </c>
      <c r="G1521" s="39">
        <v>11</v>
      </c>
      <c r="H1521" s="40" t="s">
        <v>218</v>
      </c>
      <c r="I1521" s="39">
        <v>3349560053</v>
      </c>
    </row>
    <row r="1522" spans="1:9" ht="60" hidden="1">
      <c r="A1522" s="39">
        <v>26995</v>
      </c>
      <c r="B1522" s="40" t="s">
        <v>3139</v>
      </c>
      <c r="C1522" s="40" t="s">
        <v>3140</v>
      </c>
      <c r="D1522" s="40" t="s">
        <v>223</v>
      </c>
      <c r="E1522" s="39">
        <v>100834</v>
      </c>
      <c r="F1522" s="41">
        <v>230</v>
      </c>
      <c r="G1522" s="39">
        <v>2</v>
      </c>
      <c r="H1522" s="40" t="s">
        <v>226</v>
      </c>
      <c r="I1522" s="39">
        <v>3337421994</v>
      </c>
    </row>
    <row r="1523" spans="1:9" ht="60" hidden="1">
      <c r="A1523" s="39">
        <v>26996</v>
      </c>
      <c r="B1523" s="40" t="s">
        <v>3141</v>
      </c>
      <c r="C1523" s="40" t="s">
        <v>3142</v>
      </c>
      <c r="D1523" s="40" t="s">
        <v>223</v>
      </c>
      <c r="E1523" s="39">
        <v>100834</v>
      </c>
      <c r="F1523" s="41">
        <v>230</v>
      </c>
      <c r="G1523" s="39">
        <v>12</v>
      </c>
      <c r="H1523" s="40" t="s">
        <v>226</v>
      </c>
      <c r="I1523" s="39">
        <v>3352750174</v>
      </c>
    </row>
    <row r="1524" spans="1:9" ht="60" hidden="1">
      <c r="A1524" s="39">
        <v>26997</v>
      </c>
      <c r="B1524" s="40" t="s">
        <v>3143</v>
      </c>
      <c r="C1524" s="40" t="s">
        <v>3144</v>
      </c>
      <c r="D1524" s="40" t="s">
        <v>223</v>
      </c>
      <c r="E1524" s="39">
        <v>100834</v>
      </c>
      <c r="F1524" s="41">
        <v>-99</v>
      </c>
      <c r="G1524" s="39">
        <v>2</v>
      </c>
      <c r="H1524" s="40" t="s">
        <v>226</v>
      </c>
      <c r="I1524" s="39">
        <v>3352750173</v>
      </c>
    </row>
    <row r="1525" spans="1:9" ht="45" hidden="1">
      <c r="A1525" s="39">
        <v>27008</v>
      </c>
      <c r="B1525" s="40" t="s">
        <v>3145</v>
      </c>
      <c r="C1525" s="40" t="s">
        <v>3146</v>
      </c>
      <c r="D1525" s="40" t="s">
        <v>234</v>
      </c>
      <c r="E1525" s="39">
        <v>101222</v>
      </c>
      <c r="F1525" s="41">
        <v>138</v>
      </c>
      <c r="G1525" s="39">
        <v>1</v>
      </c>
      <c r="H1525" s="40" t="s">
        <v>247</v>
      </c>
      <c r="I1525" s="39">
        <v>3337422000</v>
      </c>
    </row>
    <row r="1526" spans="1:9" ht="30" hidden="1">
      <c r="A1526" s="39">
        <v>27041</v>
      </c>
      <c r="B1526" s="40" t="s">
        <v>3147</v>
      </c>
      <c r="C1526" s="40" t="s">
        <v>3148</v>
      </c>
      <c r="D1526" s="40" t="s">
        <v>210</v>
      </c>
      <c r="E1526" s="39">
        <v>116704</v>
      </c>
      <c r="F1526" s="41">
        <v>230</v>
      </c>
      <c r="G1526" s="39">
        <v>7</v>
      </c>
      <c r="H1526" s="40" t="s">
        <v>218</v>
      </c>
      <c r="I1526" s="39">
        <v>3337422020</v>
      </c>
    </row>
    <row r="1527" spans="1:9" ht="60" hidden="1">
      <c r="A1527" s="39">
        <v>27042</v>
      </c>
      <c r="B1527" s="40" t="s">
        <v>3149</v>
      </c>
      <c r="C1527" s="40" t="s">
        <v>3148</v>
      </c>
      <c r="D1527" s="40" t="s">
        <v>223</v>
      </c>
      <c r="E1527" s="39">
        <v>100834</v>
      </c>
      <c r="F1527" s="41">
        <v>138</v>
      </c>
      <c r="G1527" s="39">
        <v>2</v>
      </c>
      <c r="H1527" s="40" t="s">
        <v>247</v>
      </c>
      <c r="I1527" s="39">
        <v>3337422023</v>
      </c>
    </row>
    <row r="1528" spans="1:9" ht="60" hidden="1">
      <c r="A1528" s="39">
        <v>27047</v>
      </c>
      <c r="B1528" s="40" t="s">
        <v>3150</v>
      </c>
      <c r="C1528" s="40" t="s">
        <v>3151</v>
      </c>
      <c r="D1528" s="40" t="s">
        <v>223</v>
      </c>
      <c r="E1528" s="39">
        <v>100834</v>
      </c>
      <c r="F1528" s="41">
        <v>115</v>
      </c>
      <c r="G1528" s="39">
        <v>1</v>
      </c>
      <c r="H1528" s="40" t="s">
        <v>202</v>
      </c>
      <c r="I1528" s="39">
        <v>3337422028</v>
      </c>
    </row>
    <row r="1529" spans="1:9" ht="45" hidden="1">
      <c r="A1529" s="39">
        <v>27133</v>
      </c>
      <c r="B1529" s="40" t="s">
        <v>3152</v>
      </c>
      <c r="C1529" s="40" t="s">
        <v>3153</v>
      </c>
      <c r="D1529" s="40" t="s">
        <v>210</v>
      </c>
      <c r="E1529" s="39">
        <v>116704</v>
      </c>
      <c r="F1529" s="41">
        <v>69</v>
      </c>
      <c r="G1529" s="39">
        <v>4</v>
      </c>
      <c r="H1529" s="40" t="s">
        <v>247</v>
      </c>
      <c r="I1529" s="39">
        <v>3342618178</v>
      </c>
    </row>
    <row r="1530" spans="1:9" ht="15" hidden="1">
      <c r="A1530" s="39">
        <v>27136</v>
      </c>
      <c r="B1530" s="40" t="s">
        <v>3154</v>
      </c>
      <c r="C1530" s="40" t="s">
        <v>3155</v>
      </c>
      <c r="D1530" s="40" t="s">
        <v>210</v>
      </c>
      <c r="E1530" s="39">
        <v>116704</v>
      </c>
      <c r="F1530" s="41">
        <v>69</v>
      </c>
      <c r="G1530" s="39">
        <v>3</v>
      </c>
      <c r="H1530" s="40" t="s">
        <v>202</v>
      </c>
      <c r="I1530" s="39">
        <v>3337428086</v>
      </c>
    </row>
    <row r="1531" spans="1:9" ht="45" hidden="1">
      <c r="A1531" s="39">
        <v>27190</v>
      </c>
      <c r="B1531" s="40" t="s">
        <v>3156</v>
      </c>
      <c r="C1531" s="40" t="s">
        <v>3157</v>
      </c>
      <c r="D1531" s="40" t="s">
        <v>210</v>
      </c>
      <c r="E1531" s="39">
        <v>116704</v>
      </c>
      <c r="F1531" s="41">
        <v>69</v>
      </c>
      <c r="G1531" s="39">
        <v>3</v>
      </c>
      <c r="H1531" s="40" t="s">
        <v>211</v>
      </c>
      <c r="I1531" s="39">
        <v>3349560345</v>
      </c>
    </row>
    <row r="1532" spans="1:9" ht="30" hidden="1">
      <c r="A1532" s="39">
        <v>27219</v>
      </c>
      <c r="B1532" s="40" t="s">
        <v>3158</v>
      </c>
      <c r="C1532" s="40" t="s">
        <v>3159</v>
      </c>
      <c r="D1532" s="40" t="s">
        <v>210</v>
      </c>
      <c r="E1532" s="39">
        <v>116704</v>
      </c>
      <c r="F1532" s="41">
        <v>230</v>
      </c>
      <c r="G1532" s="39">
        <v>7</v>
      </c>
      <c r="H1532" s="40" t="s">
        <v>218</v>
      </c>
      <c r="I1532" s="39">
        <v>3337422137</v>
      </c>
    </row>
    <row r="1533" spans="1:9" ht="30" hidden="1">
      <c r="A1533" s="39">
        <v>27239</v>
      </c>
      <c r="B1533" s="40" t="s">
        <v>3160</v>
      </c>
      <c r="C1533" s="40" t="s">
        <v>3161</v>
      </c>
      <c r="D1533" s="40" t="s">
        <v>234</v>
      </c>
      <c r="E1533" s="39">
        <v>101222</v>
      </c>
      <c r="F1533" s="41">
        <v>46</v>
      </c>
      <c r="G1533" s="39">
        <v>4</v>
      </c>
      <c r="H1533" s="40" t="s">
        <v>202</v>
      </c>
      <c r="I1533" s="39">
        <v>3342618245</v>
      </c>
    </row>
    <row r="1534" spans="1:9" ht="30">
      <c r="A1534" s="39">
        <v>27240</v>
      </c>
      <c r="B1534" s="40" t="s">
        <v>3162</v>
      </c>
      <c r="C1534" s="40" t="s">
        <v>3161</v>
      </c>
      <c r="D1534" s="40" t="s">
        <v>201</v>
      </c>
      <c r="E1534" s="39">
        <v>100219</v>
      </c>
      <c r="F1534" s="41">
        <v>115</v>
      </c>
      <c r="G1534" s="39">
        <v>2</v>
      </c>
      <c r="H1534" s="40" t="s">
        <v>218</v>
      </c>
      <c r="I1534" s="39">
        <v>3337422151</v>
      </c>
    </row>
    <row r="1535" spans="1:9" ht="45" hidden="1">
      <c r="A1535" s="39">
        <v>27267</v>
      </c>
      <c r="B1535" s="40" t="s">
        <v>3163</v>
      </c>
      <c r="C1535" s="40" t="s">
        <v>3164</v>
      </c>
      <c r="D1535" s="40" t="s">
        <v>210</v>
      </c>
      <c r="E1535" s="39">
        <v>116704</v>
      </c>
      <c r="F1535" s="41">
        <v>69</v>
      </c>
      <c r="G1535" s="39">
        <v>2</v>
      </c>
      <c r="H1535" s="40" t="s">
        <v>211</v>
      </c>
      <c r="I1535" s="39">
        <v>3349559738</v>
      </c>
    </row>
    <row r="1536" spans="1:9" ht="60" hidden="1">
      <c r="A1536" s="39">
        <v>27318</v>
      </c>
      <c r="B1536" s="40" t="s">
        <v>3165</v>
      </c>
      <c r="C1536" s="40" t="s">
        <v>3166</v>
      </c>
      <c r="D1536" s="40" t="s">
        <v>223</v>
      </c>
      <c r="E1536" s="39">
        <v>100834</v>
      </c>
      <c r="F1536" s="41">
        <v>138</v>
      </c>
      <c r="G1536" s="39">
        <v>1</v>
      </c>
      <c r="H1536" s="40" t="s">
        <v>247</v>
      </c>
      <c r="I1536" s="39">
        <v>3337422198</v>
      </c>
    </row>
    <row r="1537" spans="1:9" ht="60" hidden="1">
      <c r="A1537" s="39">
        <v>27332</v>
      </c>
      <c r="B1537" s="40" t="s">
        <v>3167</v>
      </c>
      <c r="C1537" s="40" t="s">
        <v>3168</v>
      </c>
      <c r="D1537" s="40" t="s">
        <v>223</v>
      </c>
      <c r="E1537" s="39">
        <v>100834</v>
      </c>
      <c r="F1537" s="41">
        <v>230</v>
      </c>
      <c r="G1537" s="39">
        <v>5</v>
      </c>
      <c r="H1537" s="40" t="s">
        <v>202</v>
      </c>
      <c r="I1537" s="39">
        <v>3337422206</v>
      </c>
    </row>
    <row r="1538" spans="1:9" ht="15" hidden="1">
      <c r="A1538" s="39">
        <v>27334</v>
      </c>
      <c r="B1538" s="40" t="s">
        <v>3169</v>
      </c>
      <c r="C1538" s="40" t="s">
        <v>3170</v>
      </c>
      <c r="D1538" s="40" t="s">
        <v>210</v>
      </c>
      <c r="E1538" s="39">
        <v>116704</v>
      </c>
      <c r="F1538" s="41">
        <v>69</v>
      </c>
      <c r="G1538" s="39">
        <v>2</v>
      </c>
      <c r="H1538" s="40" t="s">
        <v>202</v>
      </c>
      <c r="I1538" s="39">
        <v>3352749889</v>
      </c>
    </row>
    <row r="1539" spans="1:9" ht="30">
      <c r="A1539" s="39">
        <v>27396</v>
      </c>
      <c r="B1539" s="40" t="s">
        <v>3171</v>
      </c>
      <c r="C1539" s="40" t="s">
        <v>3172</v>
      </c>
      <c r="D1539" s="40" t="s">
        <v>201</v>
      </c>
      <c r="E1539" s="39">
        <v>100219</v>
      </c>
      <c r="F1539" s="41">
        <v>115</v>
      </c>
      <c r="G1539" s="39">
        <v>2</v>
      </c>
      <c r="H1539" s="40" t="s">
        <v>218</v>
      </c>
      <c r="I1539" s="39">
        <v>3337422246</v>
      </c>
    </row>
    <row r="1540" spans="1:9" ht="15" hidden="1">
      <c r="A1540" s="39">
        <v>27418</v>
      </c>
      <c r="B1540" s="40" t="s">
        <v>3173</v>
      </c>
      <c r="C1540" s="40" t="s">
        <v>3174</v>
      </c>
      <c r="D1540" s="40" t="s">
        <v>210</v>
      </c>
      <c r="E1540" s="39">
        <v>116704</v>
      </c>
      <c r="F1540" s="41">
        <v>46</v>
      </c>
      <c r="G1540" s="39">
        <v>3</v>
      </c>
      <c r="H1540" s="40" t="s">
        <v>226</v>
      </c>
      <c r="I1540" s="39">
        <v>3349559576</v>
      </c>
    </row>
    <row r="1541" spans="1:9" ht="45" hidden="1">
      <c r="A1541" s="39">
        <v>27427</v>
      </c>
      <c r="B1541" s="40" t="s">
        <v>3175</v>
      </c>
      <c r="C1541" s="40" t="s">
        <v>3176</v>
      </c>
      <c r="D1541" s="40" t="s">
        <v>326</v>
      </c>
      <c r="E1541" s="39">
        <v>100716</v>
      </c>
      <c r="F1541" s="41">
        <v>34.5</v>
      </c>
      <c r="G1541" s="39">
        <v>2</v>
      </c>
      <c r="H1541" s="40" t="s">
        <v>218</v>
      </c>
      <c r="I1541" s="39">
        <v>3342617774</v>
      </c>
    </row>
    <row r="1542" spans="1:9" ht="15" hidden="1">
      <c r="A1542" s="39">
        <v>27429</v>
      </c>
      <c r="B1542" s="40" t="s">
        <v>3177</v>
      </c>
      <c r="C1542" s="40" t="s">
        <v>3178</v>
      </c>
      <c r="D1542" s="40" t="s">
        <v>210</v>
      </c>
      <c r="E1542" s="39">
        <v>116704</v>
      </c>
      <c r="F1542" s="41">
        <v>69</v>
      </c>
      <c r="G1542" s="39">
        <v>3</v>
      </c>
      <c r="H1542" s="40" t="s">
        <v>202</v>
      </c>
      <c r="I1542" s="39">
        <v>3337428061</v>
      </c>
    </row>
    <row r="1543" spans="1:9" ht="15" hidden="1">
      <c r="A1543" s="39">
        <v>27476</v>
      </c>
      <c r="B1543" s="40" t="s">
        <v>3179</v>
      </c>
      <c r="C1543" s="40" t="s">
        <v>3180</v>
      </c>
      <c r="D1543" s="40" t="s">
        <v>210</v>
      </c>
      <c r="E1543" s="39">
        <v>116704</v>
      </c>
      <c r="F1543" s="41">
        <v>69</v>
      </c>
      <c r="G1543" s="39">
        <v>4</v>
      </c>
      <c r="H1543" s="40" t="s">
        <v>202</v>
      </c>
      <c r="I1543" s="39">
        <v>3337428293</v>
      </c>
    </row>
    <row r="1544" spans="1:9" ht="30" hidden="1">
      <c r="A1544" s="39">
        <v>27479</v>
      </c>
      <c r="B1544" s="40" t="s">
        <v>3181</v>
      </c>
      <c r="C1544" s="40" t="s">
        <v>3182</v>
      </c>
      <c r="D1544" s="40" t="s">
        <v>580</v>
      </c>
      <c r="E1544" s="39">
        <v>100713</v>
      </c>
      <c r="F1544" s="41">
        <v>230</v>
      </c>
      <c r="G1544" s="39">
        <v>2</v>
      </c>
      <c r="H1544" s="40" t="s">
        <v>202</v>
      </c>
      <c r="I1544" s="39">
        <v>3337422288</v>
      </c>
    </row>
    <row r="1545" spans="1:9" ht="45" hidden="1">
      <c r="A1545" s="39">
        <v>27500</v>
      </c>
      <c r="B1545" s="40" t="s">
        <v>3183</v>
      </c>
      <c r="C1545" s="40" t="s">
        <v>3184</v>
      </c>
      <c r="D1545" s="40" t="s">
        <v>210</v>
      </c>
      <c r="E1545" s="39">
        <v>116704</v>
      </c>
      <c r="F1545" s="41">
        <v>69</v>
      </c>
      <c r="G1545" s="39">
        <v>2</v>
      </c>
      <c r="H1545" s="40" t="s">
        <v>247</v>
      </c>
      <c r="I1545" s="39">
        <v>3337422298</v>
      </c>
    </row>
    <row r="1546" spans="1:9" ht="60" hidden="1">
      <c r="A1546" s="39">
        <v>27530</v>
      </c>
      <c r="B1546" s="40" t="s">
        <v>3185</v>
      </c>
      <c r="C1546" s="40" t="s">
        <v>3186</v>
      </c>
      <c r="D1546" s="40" t="s">
        <v>223</v>
      </c>
      <c r="E1546" s="39">
        <v>100834</v>
      </c>
      <c r="F1546" s="41">
        <v>230</v>
      </c>
      <c r="G1546" s="39">
        <v>3</v>
      </c>
      <c r="H1546" s="40" t="s">
        <v>247</v>
      </c>
      <c r="I1546" s="39">
        <v>3337422316</v>
      </c>
    </row>
    <row r="1547" spans="1:9" ht="45" hidden="1">
      <c r="A1547" s="39">
        <v>27558</v>
      </c>
      <c r="B1547" s="40" t="s">
        <v>3187</v>
      </c>
      <c r="C1547" s="40" t="s">
        <v>3188</v>
      </c>
      <c r="D1547" s="40" t="s">
        <v>210</v>
      </c>
      <c r="E1547" s="39">
        <v>116704</v>
      </c>
      <c r="F1547" s="41">
        <v>138</v>
      </c>
      <c r="G1547" s="39">
        <v>1</v>
      </c>
      <c r="H1547" s="40" t="s">
        <v>211</v>
      </c>
      <c r="I1547" s="39">
        <v>3349559864</v>
      </c>
    </row>
    <row r="1548" spans="1:9" ht="15">
      <c r="A1548" s="39">
        <v>27560</v>
      </c>
      <c r="B1548" s="40" t="s">
        <v>3189</v>
      </c>
      <c r="C1548" s="40" t="s">
        <v>3190</v>
      </c>
      <c r="D1548" s="40" t="s">
        <v>201</v>
      </c>
      <c r="E1548" s="39">
        <v>100219</v>
      </c>
      <c r="F1548" s="41">
        <v>115</v>
      </c>
      <c r="G1548" s="39">
        <v>2</v>
      </c>
      <c r="H1548" s="40" t="s">
        <v>202</v>
      </c>
      <c r="I1548" s="39">
        <v>3337422337</v>
      </c>
    </row>
    <row r="1549" spans="1:9" ht="45" hidden="1">
      <c r="A1549" s="39">
        <v>27577</v>
      </c>
      <c r="B1549" s="40" t="s">
        <v>3191</v>
      </c>
      <c r="C1549" s="40" t="s">
        <v>3192</v>
      </c>
      <c r="D1549" s="40" t="s">
        <v>210</v>
      </c>
      <c r="E1549" s="39">
        <v>116704</v>
      </c>
      <c r="F1549" s="41">
        <v>46</v>
      </c>
      <c r="G1549" s="39">
        <v>2</v>
      </c>
      <c r="H1549" s="40" t="s">
        <v>211</v>
      </c>
      <c r="I1549" s="39">
        <v>3349559917</v>
      </c>
    </row>
    <row r="1550" spans="1:9" ht="60" hidden="1">
      <c r="A1550" s="39">
        <v>27589</v>
      </c>
      <c r="B1550" s="40" t="s">
        <v>3193</v>
      </c>
      <c r="C1550" s="40" t="s">
        <v>3194</v>
      </c>
      <c r="D1550" s="40" t="s">
        <v>223</v>
      </c>
      <c r="E1550" s="39">
        <v>100834</v>
      </c>
      <c r="F1550" s="41">
        <v>115</v>
      </c>
      <c r="G1550" s="39">
        <v>1</v>
      </c>
      <c r="H1550" s="40" t="s">
        <v>202</v>
      </c>
      <c r="I1550" s="39">
        <v>3337422351</v>
      </c>
    </row>
    <row r="1551" spans="1:9" ht="45" hidden="1">
      <c r="A1551" s="39">
        <v>27598</v>
      </c>
      <c r="B1551" s="40" t="s">
        <v>3195</v>
      </c>
      <c r="C1551" s="40" t="s">
        <v>3196</v>
      </c>
      <c r="D1551" s="40" t="s">
        <v>210</v>
      </c>
      <c r="E1551" s="39">
        <v>116704</v>
      </c>
      <c r="F1551" s="41">
        <v>69</v>
      </c>
      <c r="G1551" s="39">
        <v>1</v>
      </c>
      <c r="H1551" s="40" t="s">
        <v>247</v>
      </c>
      <c r="I1551" s="39">
        <v>3342618040</v>
      </c>
    </row>
    <row r="1552" spans="1:9" ht="15" hidden="1">
      <c r="A1552" s="39">
        <v>27602</v>
      </c>
      <c r="B1552" s="40" t="s">
        <v>3197</v>
      </c>
      <c r="C1552" s="40" t="s">
        <v>3198</v>
      </c>
      <c r="D1552" s="40" t="s">
        <v>210</v>
      </c>
      <c r="E1552" s="39">
        <v>116704</v>
      </c>
      <c r="F1552" s="41">
        <v>69</v>
      </c>
      <c r="G1552" s="39">
        <v>2</v>
      </c>
      <c r="H1552" s="40" t="s">
        <v>202</v>
      </c>
      <c r="I1552" s="39">
        <v>3337428254</v>
      </c>
    </row>
    <row r="1553" spans="1:9" ht="60" hidden="1">
      <c r="A1553" s="39">
        <v>27607</v>
      </c>
      <c r="B1553" s="40" t="s">
        <v>3199</v>
      </c>
      <c r="C1553" s="40" t="s">
        <v>3200</v>
      </c>
      <c r="D1553" s="40" t="s">
        <v>223</v>
      </c>
      <c r="E1553" s="39">
        <v>100834</v>
      </c>
      <c r="F1553" s="41">
        <v>115</v>
      </c>
      <c r="G1553" s="39">
        <v>1</v>
      </c>
      <c r="H1553" s="40" t="s">
        <v>202</v>
      </c>
      <c r="I1553" s="39">
        <v>3337422362</v>
      </c>
    </row>
    <row r="1554" spans="1:9" ht="45" hidden="1">
      <c r="A1554" s="39">
        <v>27651</v>
      </c>
      <c r="B1554" s="40" t="s">
        <v>3201</v>
      </c>
      <c r="C1554" s="40" t="s">
        <v>3202</v>
      </c>
      <c r="D1554" s="40" t="s">
        <v>210</v>
      </c>
      <c r="E1554" s="39">
        <v>116704</v>
      </c>
      <c r="F1554" s="41">
        <v>46</v>
      </c>
      <c r="G1554" s="39">
        <v>2</v>
      </c>
      <c r="H1554" s="40" t="s">
        <v>211</v>
      </c>
      <c r="I1554" s="39">
        <v>3349560277</v>
      </c>
    </row>
    <row r="1555" spans="1:9" ht="45" hidden="1">
      <c r="A1555" s="39">
        <v>27685</v>
      </c>
      <c r="B1555" s="40" t="s">
        <v>3203</v>
      </c>
      <c r="C1555" s="40" t="s">
        <v>3204</v>
      </c>
      <c r="D1555" s="40" t="s">
        <v>234</v>
      </c>
      <c r="E1555" s="39">
        <v>101222</v>
      </c>
      <c r="F1555" s="41">
        <v>46</v>
      </c>
      <c r="G1555" s="39">
        <v>1</v>
      </c>
      <c r="H1555" s="40" t="s">
        <v>247</v>
      </c>
      <c r="I1555" s="39">
        <v>3342618346</v>
      </c>
    </row>
    <row r="1556" spans="1:9" ht="45" hidden="1">
      <c r="A1556" s="39">
        <v>27717</v>
      </c>
      <c r="B1556" s="40" t="s">
        <v>3205</v>
      </c>
      <c r="C1556" s="40" t="s">
        <v>3206</v>
      </c>
      <c r="D1556" s="40" t="s">
        <v>210</v>
      </c>
      <c r="E1556" s="39">
        <v>116704</v>
      </c>
      <c r="F1556" s="41">
        <v>138</v>
      </c>
      <c r="G1556" s="39">
        <v>1</v>
      </c>
      <c r="H1556" s="40" t="s">
        <v>211</v>
      </c>
      <c r="I1556" s="39">
        <v>3337422426</v>
      </c>
    </row>
    <row r="1557" spans="1:9" ht="15">
      <c r="A1557" s="39">
        <v>27731</v>
      </c>
      <c r="B1557" s="40" t="s">
        <v>3207</v>
      </c>
      <c r="C1557" s="40" t="s">
        <v>3208</v>
      </c>
      <c r="D1557" s="40" t="s">
        <v>201</v>
      </c>
      <c r="E1557" s="39">
        <v>100219</v>
      </c>
      <c r="F1557" s="41">
        <v>115</v>
      </c>
      <c r="G1557" s="39">
        <v>2</v>
      </c>
      <c r="H1557" s="40" t="s">
        <v>202</v>
      </c>
      <c r="I1557" s="39">
        <v>3337428369</v>
      </c>
    </row>
    <row r="1558" spans="1:9" ht="45" hidden="1">
      <c r="A1558" s="39">
        <v>27783</v>
      </c>
      <c r="B1558" s="40" t="s">
        <v>3209</v>
      </c>
      <c r="C1558" s="40" t="s">
        <v>3210</v>
      </c>
      <c r="D1558" s="40" t="s">
        <v>326</v>
      </c>
      <c r="E1558" s="39">
        <v>100716</v>
      </c>
      <c r="F1558" s="41">
        <v>115</v>
      </c>
      <c r="G1558" s="39">
        <v>2</v>
      </c>
      <c r="H1558" s="40" t="s">
        <v>218</v>
      </c>
      <c r="I1558" s="39">
        <v>3337422472</v>
      </c>
    </row>
    <row r="1559" spans="1:9" ht="15" hidden="1">
      <c r="A1559" s="39">
        <v>27829</v>
      </c>
      <c r="B1559" s="40" t="s">
        <v>3211</v>
      </c>
      <c r="C1559" s="40" t="s">
        <v>3212</v>
      </c>
      <c r="D1559" s="40" t="s">
        <v>210</v>
      </c>
      <c r="E1559" s="39">
        <v>116704</v>
      </c>
      <c r="F1559" s="41">
        <v>46</v>
      </c>
      <c r="G1559" s="39">
        <v>1</v>
      </c>
      <c r="H1559" s="40" t="s">
        <v>226</v>
      </c>
      <c r="I1559" s="39">
        <v>3349559623</v>
      </c>
    </row>
    <row r="1560" spans="1:9" ht="15" hidden="1">
      <c r="A1560" s="39">
        <v>27830</v>
      </c>
      <c r="B1560" s="40" t="s">
        <v>3213</v>
      </c>
      <c r="C1560" s="40" t="s">
        <v>3212</v>
      </c>
      <c r="D1560" s="40" t="s">
        <v>210</v>
      </c>
      <c r="E1560" s="39">
        <v>116704</v>
      </c>
      <c r="F1560" s="41">
        <v>46</v>
      </c>
      <c r="G1560" s="39">
        <v>1</v>
      </c>
      <c r="H1560" s="40" t="s">
        <v>226</v>
      </c>
      <c r="I1560" s="39">
        <v>3349559606</v>
      </c>
    </row>
    <row r="1561" spans="1:9" ht="45" hidden="1">
      <c r="A1561" s="39">
        <v>27832</v>
      </c>
      <c r="B1561" s="40" t="s">
        <v>3214</v>
      </c>
      <c r="C1561" s="40" t="s">
        <v>3215</v>
      </c>
      <c r="D1561" s="40" t="s">
        <v>210</v>
      </c>
      <c r="E1561" s="39">
        <v>116704</v>
      </c>
      <c r="F1561" s="41">
        <v>46</v>
      </c>
      <c r="G1561" s="39">
        <v>1</v>
      </c>
      <c r="H1561" s="40" t="s">
        <v>211</v>
      </c>
      <c r="I1561" s="39">
        <v>3349559517</v>
      </c>
    </row>
    <row r="1562" spans="1:9" ht="45" hidden="1">
      <c r="A1562" s="39">
        <v>27833</v>
      </c>
      <c r="B1562" s="40" t="s">
        <v>3216</v>
      </c>
      <c r="C1562" s="40" t="s">
        <v>3215</v>
      </c>
      <c r="D1562" s="40" t="s">
        <v>210</v>
      </c>
      <c r="E1562" s="39">
        <v>116704</v>
      </c>
      <c r="F1562" s="41">
        <v>46</v>
      </c>
      <c r="G1562" s="39">
        <v>1</v>
      </c>
      <c r="H1562" s="40" t="s">
        <v>211</v>
      </c>
      <c r="I1562" s="39">
        <v>3349559516</v>
      </c>
    </row>
    <row r="1563" spans="1:9" ht="15" hidden="1">
      <c r="A1563" s="39">
        <v>27834</v>
      </c>
      <c r="B1563" s="40" t="s">
        <v>3217</v>
      </c>
      <c r="C1563" s="40" t="s">
        <v>3218</v>
      </c>
      <c r="D1563" s="40" t="s">
        <v>210</v>
      </c>
      <c r="E1563" s="39">
        <v>116704</v>
      </c>
      <c r="F1563" s="41">
        <v>46</v>
      </c>
      <c r="G1563" s="39">
        <v>1</v>
      </c>
      <c r="H1563" s="40" t="s">
        <v>226</v>
      </c>
      <c r="I1563" s="39">
        <v>3349559543</v>
      </c>
    </row>
    <row r="1564" spans="1:9" ht="15" hidden="1">
      <c r="A1564" s="39">
        <v>27835</v>
      </c>
      <c r="B1564" s="40" t="s">
        <v>3219</v>
      </c>
      <c r="C1564" s="40" t="s">
        <v>3220</v>
      </c>
      <c r="D1564" s="40" t="s">
        <v>210</v>
      </c>
      <c r="E1564" s="39">
        <v>116704</v>
      </c>
      <c r="F1564" s="41">
        <v>46</v>
      </c>
      <c r="G1564" s="39">
        <v>2</v>
      </c>
      <c r="H1564" s="40" t="s">
        <v>226</v>
      </c>
      <c r="I1564" s="39">
        <v>3349559573</v>
      </c>
    </row>
    <row r="1565" spans="1:9" ht="60" hidden="1">
      <c r="A1565" s="39">
        <v>27879</v>
      </c>
      <c r="B1565" s="40" t="s">
        <v>3221</v>
      </c>
      <c r="C1565" s="40" t="s">
        <v>3222</v>
      </c>
      <c r="D1565" s="40" t="s">
        <v>223</v>
      </c>
      <c r="E1565" s="39">
        <v>100834</v>
      </c>
      <c r="F1565" s="41">
        <v>115</v>
      </c>
      <c r="G1565" s="39">
        <v>2</v>
      </c>
      <c r="H1565" s="40" t="s">
        <v>202</v>
      </c>
      <c r="I1565" s="39">
        <v>3337422524</v>
      </c>
    </row>
    <row r="1566" spans="1:9" ht="60" hidden="1">
      <c r="A1566" s="39">
        <v>27880</v>
      </c>
      <c r="B1566" s="40" t="s">
        <v>3223</v>
      </c>
      <c r="C1566" s="40" t="s">
        <v>3224</v>
      </c>
      <c r="D1566" s="40" t="s">
        <v>223</v>
      </c>
      <c r="E1566" s="39">
        <v>100834</v>
      </c>
      <c r="F1566" s="41">
        <v>230</v>
      </c>
      <c r="G1566" s="39">
        <v>2</v>
      </c>
      <c r="H1566" s="40" t="s">
        <v>218</v>
      </c>
      <c r="I1566" s="39">
        <v>3337422525</v>
      </c>
    </row>
    <row r="1567" spans="1:9" ht="15" hidden="1">
      <c r="A1567" s="39">
        <v>27905</v>
      </c>
      <c r="B1567" s="40" t="s">
        <v>3225</v>
      </c>
      <c r="C1567" s="40" t="s">
        <v>3226</v>
      </c>
      <c r="D1567" s="40" t="s">
        <v>210</v>
      </c>
      <c r="E1567" s="39">
        <v>116704</v>
      </c>
      <c r="F1567" s="41">
        <v>69</v>
      </c>
      <c r="G1567" s="39">
        <v>5</v>
      </c>
      <c r="H1567" s="40" t="s">
        <v>202</v>
      </c>
      <c r="I1567" s="39">
        <v>3337422540</v>
      </c>
    </row>
    <row r="1568" spans="1:9" ht="15" hidden="1">
      <c r="A1568" s="39">
        <v>27908</v>
      </c>
      <c r="B1568" s="40" t="s">
        <v>3227</v>
      </c>
      <c r="C1568" s="40" t="s">
        <v>3228</v>
      </c>
      <c r="D1568" s="40" t="s">
        <v>210</v>
      </c>
      <c r="E1568" s="39">
        <v>116704</v>
      </c>
      <c r="F1568" s="41">
        <v>115</v>
      </c>
      <c r="G1568" s="39">
        <v>5</v>
      </c>
      <c r="H1568" s="40" t="s">
        <v>202</v>
      </c>
      <c r="I1568" s="39">
        <v>3337428279</v>
      </c>
    </row>
    <row r="1569" spans="1:9" ht="30" hidden="1">
      <c r="A1569" s="39">
        <v>27924</v>
      </c>
      <c r="B1569" s="40" t="s">
        <v>3229</v>
      </c>
      <c r="C1569" s="40" t="s">
        <v>3230</v>
      </c>
      <c r="D1569" s="40" t="s">
        <v>234</v>
      </c>
      <c r="E1569" s="39">
        <v>101222</v>
      </c>
      <c r="F1569" s="41">
        <v>138</v>
      </c>
      <c r="G1569" s="39">
        <v>1</v>
      </c>
      <c r="H1569" s="40" t="s">
        <v>202</v>
      </c>
      <c r="I1569" s="39">
        <v>3342618261</v>
      </c>
    </row>
    <row r="1570" spans="1:9" ht="30" hidden="1">
      <c r="A1570" s="39">
        <v>27932</v>
      </c>
      <c r="B1570" s="40" t="s">
        <v>3231</v>
      </c>
      <c r="C1570" s="40" t="s">
        <v>3232</v>
      </c>
      <c r="D1570" s="40" t="s">
        <v>210</v>
      </c>
      <c r="E1570" s="39">
        <v>116704</v>
      </c>
      <c r="F1570" s="41">
        <v>138</v>
      </c>
      <c r="G1570" s="39">
        <v>2</v>
      </c>
      <c r="H1570" s="40" t="s">
        <v>218</v>
      </c>
      <c r="I1570" s="39">
        <v>3337422557</v>
      </c>
    </row>
    <row r="1571" spans="1:9" ht="60" hidden="1">
      <c r="A1571" s="39">
        <v>28027</v>
      </c>
      <c r="B1571" s="40" t="s">
        <v>3233</v>
      </c>
      <c r="C1571" s="40" t="s">
        <v>3234</v>
      </c>
      <c r="D1571" s="40" t="s">
        <v>223</v>
      </c>
      <c r="E1571" s="39">
        <v>100834</v>
      </c>
      <c r="F1571" s="41">
        <v>115</v>
      </c>
      <c r="G1571" s="39">
        <v>2</v>
      </c>
      <c r="H1571" s="40" t="s">
        <v>226</v>
      </c>
      <c r="I1571" s="39">
        <v>3337422642</v>
      </c>
    </row>
    <row r="1572" spans="1:9" ht="45" hidden="1">
      <c r="A1572" s="39">
        <v>28041</v>
      </c>
      <c r="B1572" s="40" t="s">
        <v>3235</v>
      </c>
      <c r="C1572" s="40" t="s">
        <v>3236</v>
      </c>
      <c r="D1572" s="40" t="s">
        <v>210</v>
      </c>
      <c r="E1572" s="39">
        <v>116704</v>
      </c>
      <c r="F1572" s="41">
        <v>46</v>
      </c>
      <c r="G1572" s="39">
        <v>3</v>
      </c>
      <c r="H1572" s="40" t="s">
        <v>211</v>
      </c>
      <c r="I1572" s="39">
        <v>3349559866</v>
      </c>
    </row>
    <row r="1573" spans="1:9" ht="45" hidden="1">
      <c r="A1573" s="39">
        <v>28068</v>
      </c>
      <c r="B1573" s="40" t="s">
        <v>3237</v>
      </c>
      <c r="C1573" s="40" t="s">
        <v>3238</v>
      </c>
      <c r="D1573" s="40" t="s">
        <v>234</v>
      </c>
      <c r="E1573" s="39">
        <v>101222</v>
      </c>
      <c r="F1573" s="41">
        <v>69</v>
      </c>
      <c r="G1573" s="39">
        <v>3</v>
      </c>
      <c r="H1573" s="40" t="s">
        <v>247</v>
      </c>
      <c r="I1573" s="39">
        <v>3337422663</v>
      </c>
    </row>
    <row r="1574" spans="1:9" ht="15" hidden="1">
      <c r="A1574" s="39">
        <v>28079</v>
      </c>
      <c r="B1574" s="40" t="s">
        <v>3239</v>
      </c>
      <c r="C1574" s="40" t="s">
        <v>3240</v>
      </c>
      <c r="D1574" s="40" t="s">
        <v>210</v>
      </c>
      <c r="E1574" s="39">
        <v>116704</v>
      </c>
      <c r="F1574" s="41">
        <v>69</v>
      </c>
      <c r="G1574" s="39">
        <v>3</v>
      </c>
      <c r="H1574" s="40" t="s">
        <v>202</v>
      </c>
      <c r="I1574" s="39">
        <v>3337422671</v>
      </c>
    </row>
    <row r="1575" spans="1:9" ht="45" hidden="1">
      <c r="A1575" s="39">
        <v>28088</v>
      </c>
      <c r="B1575" s="40" t="s">
        <v>3241</v>
      </c>
      <c r="C1575" s="40" t="s">
        <v>3242</v>
      </c>
      <c r="D1575" s="40" t="s">
        <v>210</v>
      </c>
      <c r="E1575" s="39">
        <v>116704</v>
      </c>
      <c r="F1575" s="41">
        <v>46</v>
      </c>
      <c r="G1575" s="39">
        <v>2</v>
      </c>
      <c r="H1575" s="40" t="s">
        <v>211</v>
      </c>
      <c r="I1575" s="39">
        <v>3349560103</v>
      </c>
    </row>
    <row r="1576" spans="1:9" ht="30" hidden="1">
      <c r="A1576" s="39">
        <v>28115</v>
      </c>
      <c r="B1576" s="40" t="s">
        <v>3243</v>
      </c>
      <c r="C1576" s="40" t="s">
        <v>3244</v>
      </c>
      <c r="D1576" s="40" t="s">
        <v>348</v>
      </c>
      <c r="E1576" s="39">
        <v>126080</v>
      </c>
      <c r="F1576" s="41">
        <v>230</v>
      </c>
      <c r="G1576" s="39">
        <v>21</v>
      </c>
      <c r="H1576" s="40" t="s">
        <v>226</v>
      </c>
      <c r="I1576" s="39">
        <v>3337422702</v>
      </c>
    </row>
    <row r="1577" spans="1:9" ht="60" hidden="1">
      <c r="A1577" s="39">
        <v>28123</v>
      </c>
      <c r="B1577" s="40" t="s">
        <v>3245</v>
      </c>
      <c r="C1577" s="40" t="s">
        <v>3246</v>
      </c>
      <c r="D1577" s="40" t="s">
        <v>223</v>
      </c>
      <c r="E1577" s="39">
        <v>100834</v>
      </c>
      <c r="F1577" s="41">
        <v>115</v>
      </c>
      <c r="G1577" s="39">
        <v>2</v>
      </c>
      <c r="H1577" s="40" t="s">
        <v>202</v>
      </c>
      <c r="I1577" s="39">
        <v>3337422707</v>
      </c>
    </row>
    <row r="1578" spans="1:9" ht="45" hidden="1">
      <c r="A1578" s="39">
        <v>28177</v>
      </c>
      <c r="B1578" s="40" t="s">
        <v>3247</v>
      </c>
      <c r="C1578" s="40" t="s">
        <v>3248</v>
      </c>
      <c r="D1578" s="40" t="s">
        <v>207</v>
      </c>
      <c r="E1578" s="39">
        <v>100912</v>
      </c>
      <c r="F1578" s="41">
        <v>69</v>
      </c>
      <c r="G1578" s="39">
        <v>1</v>
      </c>
      <c r="H1578" s="40" t="s">
        <v>226</v>
      </c>
      <c r="I1578" s="39">
        <v>3356867391</v>
      </c>
    </row>
    <row r="1579" spans="1:9" ht="45" hidden="1">
      <c r="A1579" s="39">
        <v>28236</v>
      </c>
      <c r="B1579" s="40" t="s">
        <v>3249</v>
      </c>
      <c r="C1579" s="40" t="s">
        <v>3250</v>
      </c>
      <c r="D1579" s="40" t="s">
        <v>210</v>
      </c>
      <c r="E1579" s="39">
        <v>116704</v>
      </c>
      <c r="F1579" s="41">
        <v>34.5</v>
      </c>
      <c r="G1579" s="39">
        <v>2</v>
      </c>
      <c r="H1579" s="40" t="s">
        <v>211</v>
      </c>
      <c r="I1579" s="39">
        <v>3349559749</v>
      </c>
    </row>
    <row r="1580" spans="1:9" ht="60" hidden="1">
      <c r="A1580" s="39">
        <v>28238</v>
      </c>
      <c r="B1580" s="40" t="s">
        <v>3251</v>
      </c>
      <c r="C1580" s="40" t="s">
        <v>3252</v>
      </c>
      <c r="D1580" s="40" t="s">
        <v>223</v>
      </c>
      <c r="E1580" s="39">
        <v>100834</v>
      </c>
      <c r="F1580" s="41">
        <v>115</v>
      </c>
      <c r="G1580" s="39">
        <v>4</v>
      </c>
      <c r="H1580" s="40" t="s">
        <v>202</v>
      </c>
      <c r="I1580" s="39">
        <v>3337428664</v>
      </c>
    </row>
    <row r="1581" spans="1:9" ht="30" hidden="1">
      <c r="A1581" s="39">
        <v>28251</v>
      </c>
      <c r="B1581" s="40" t="s">
        <v>3253</v>
      </c>
      <c r="C1581" s="40" t="s">
        <v>3254</v>
      </c>
      <c r="D1581" s="40" t="s">
        <v>234</v>
      </c>
      <c r="E1581" s="39">
        <v>101222</v>
      </c>
      <c r="F1581" s="41">
        <v>500</v>
      </c>
      <c r="G1581" s="39">
        <v>2</v>
      </c>
      <c r="H1581" s="40" t="s">
        <v>202</v>
      </c>
      <c r="I1581" s="39">
        <v>3365669812</v>
      </c>
    </row>
    <row r="1582" spans="1:9" ht="45" hidden="1">
      <c r="A1582" s="39">
        <v>28252</v>
      </c>
      <c r="B1582" s="40" t="s">
        <v>3255</v>
      </c>
      <c r="C1582" s="40" t="s">
        <v>3254</v>
      </c>
      <c r="D1582" s="40" t="s">
        <v>1724</v>
      </c>
      <c r="E1582" s="39">
        <v>103436</v>
      </c>
      <c r="F1582" s="41">
        <v>69</v>
      </c>
      <c r="G1582" s="39">
        <v>1</v>
      </c>
      <c r="H1582" s="40" t="s">
        <v>202</v>
      </c>
      <c r="I1582" s="39">
        <v>3352749993</v>
      </c>
    </row>
    <row r="1583" spans="1:9" ht="60" hidden="1">
      <c r="A1583" s="39">
        <v>28260</v>
      </c>
      <c r="B1583" s="40" t="s">
        <v>3256</v>
      </c>
      <c r="C1583" s="40" t="s">
        <v>3257</v>
      </c>
      <c r="D1583" s="40" t="s">
        <v>223</v>
      </c>
      <c r="E1583" s="39">
        <v>100834</v>
      </c>
      <c r="F1583" s="41">
        <v>500</v>
      </c>
      <c r="G1583" s="39">
        <v>6</v>
      </c>
      <c r="H1583" s="40" t="s">
        <v>218</v>
      </c>
      <c r="I1583" s="39">
        <v>3337422785</v>
      </c>
    </row>
    <row r="1584" spans="1:9" ht="45" hidden="1">
      <c r="A1584" s="39">
        <v>28266</v>
      </c>
      <c r="B1584" s="40" t="s">
        <v>3258</v>
      </c>
      <c r="C1584" s="40" t="s">
        <v>3259</v>
      </c>
      <c r="D1584" s="40" t="s">
        <v>210</v>
      </c>
      <c r="E1584" s="39">
        <v>116704</v>
      </c>
      <c r="F1584" s="41">
        <v>69</v>
      </c>
      <c r="G1584" s="39">
        <v>3</v>
      </c>
      <c r="H1584" s="40" t="s">
        <v>247</v>
      </c>
      <c r="I1584" s="39">
        <v>3342618183</v>
      </c>
    </row>
    <row r="1585" spans="1:9" ht="60" hidden="1">
      <c r="A1585" s="39">
        <v>28287</v>
      </c>
      <c r="B1585" s="40" t="s">
        <v>3260</v>
      </c>
      <c r="C1585" s="40" t="s">
        <v>3261</v>
      </c>
      <c r="D1585" s="40" t="s">
        <v>223</v>
      </c>
      <c r="E1585" s="39">
        <v>100834</v>
      </c>
      <c r="F1585" s="41">
        <v>115</v>
      </c>
      <c r="G1585" s="39">
        <v>5</v>
      </c>
      <c r="H1585" s="40" t="s">
        <v>218</v>
      </c>
      <c r="I1585" s="39">
        <v>3337422802</v>
      </c>
    </row>
    <row r="1586" spans="1:9" ht="15">
      <c r="A1586" s="39">
        <v>28288</v>
      </c>
      <c r="B1586" s="40" t="s">
        <v>3262</v>
      </c>
      <c r="C1586" s="40" t="s">
        <v>3261</v>
      </c>
      <c r="D1586" s="40" t="s">
        <v>201</v>
      </c>
      <c r="E1586" s="39">
        <v>100219</v>
      </c>
      <c r="F1586" s="41">
        <v>115</v>
      </c>
      <c r="G1586" s="39">
        <v>3</v>
      </c>
      <c r="H1586" s="40" t="s">
        <v>202</v>
      </c>
      <c r="I1586" s="39">
        <v>3337427594</v>
      </c>
    </row>
    <row r="1587" spans="1:9" ht="45" hidden="1">
      <c r="A1587" s="39">
        <v>28290</v>
      </c>
      <c r="B1587" s="40" t="s">
        <v>3263</v>
      </c>
      <c r="C1587" s="40" t="s">
        <v>3264</v>
      </c>
      <c r="D1587" s="40" t="s">
        <v>210</v>
      </c>
      <c r="E1587" s="39">
        <v>116704</v>
      </c>
      <c r="F1587" s="41">
        <v>46</v>
      </c>
      <c r="G1587" s="39">
        <v>1</v>
      </c>
      <c r="H1587" s="40" t="s">
        <v>211</v>
      </c>
      <c r="I1587" s="39">
        <v>3349560182</v>
      </c>
    </row>
    <row r="1588" spans="1:9" ht="45" hidden="1">
      <c r="A1588" s="39">
        <v>28297</v>
      </c>
      <c r="B1588" s="40" t="s">
        <v>3265</v>
      </c>
      <c r="C1588" s="40" t="s">
        <v>3266</v>
      </c>
      <c r="D1588" s="40" t="s">
        <v>210</v>
      </c>
      <c r="E1588" s="39">
        <v>116704</v>
      </c>
      <c r="F1588" s="41">
        <v>69</v>
      </c>
      <c r="G1588" s="39">
        <v>1</v>
      </c>
      <c r="H1588" s="40" t="s">
        <v>247</v>
      </c>
      <c r="I1588" s="39">
        <v>3342618149</v>
      </c>
    </row>
    <row r="1589" spans="1:9" ht="15" hidden="1">
      <c r="A1589" s="39">
        <v>28300</v>
      </c>
      <c r="B1589" s="40" t="s">
        <v>3267</v>
      </c>
      <c r="C1589" s="40" t="s">
        <v>3268</v>
      </c>
      <c r="D1589" s="40" t="s">
        <v>210</v>
      </c>
      <c r="E1589" s="39">
        <v>116704</v>
      </c>
      <c r="F1589" s="41">
        <v>46</v>
      </c>
      <c r="G1589" s="39">
        <v>3</v>
      </c>
      <c r="H1589" s="40" t="s">
        <v>226</v>
      </c>
      <c r="I1589" s="39">
        <v>3349559522</v>
      </c>
    </row>
    <row r="1590" spans="1:9" ht="45" hidden="1">
      <c r="A1590" s="39">
        <v>28302</v>
      </c>
      <c r="B1590" s="40" t="s">
        <v>3269</v>
      </c>
      <c r="C1590" s="40" t="s">
        <v>3268</v>
      </c>
      <c r="D1590" s="40" t="s">
        <v>429</v>
      </c>
      <c r="E1590" s="39">
        <v>101374</v>
      </c>
      <c r="F1590" s="41">
        <v>57</v>
      </c>
      <c r="G1590" s="39">
        <v>2</v>
      </c>
      <c r="H1590" s="40" t="s">
        <v>202</v>
      </c>
      <c r="I1590" s="39">
        <v>3352750300</v>
      </c>
    </row>
    <row r="1591" spans="1:9" ht="45" hidden="1">
      <c r="A1591" s="39">
        <v>28338</v>
      </c>
      <c r="B1591" s="40" t="s">
        <v>3270</v>
      </c>
      <c r="C1591" s="40" t="s">
        <v>3271</v>
      </c>
      <c r="D1591" s="40" t="s">
        <v>210</v>
      </c>
      <c r="E1591" s="39">
        <v>116704</v>
      </c>
      <c r="F1591" s="41">
        <v>46</v>
      </c>
      <c r="G1591" s="39">
        <v>1</v>
      </c>
      <c r="H1591" s="40" t="s">
        <v>211</v>
      </c>
      <c r="I1591" s="39">
        <v>3349560065</v>
      </c>
    </row>
    <row r="1592" spans="1:9" ht="45" hidden="1">
      <c r="A1592" s="39">
        <v>28381</v>
      </c>
      <c r="B1592" s="40" t="s">
        <v>3272</v>
      </c>
      <c r="C1592" s="40" t="s">
        <v>3273</v>
      </c>
      <c r="D1592" s="40" t="s">
        <v>207</v>
      </c>
      <c r="E1592" s="39">
        <v>100912</v>
      </c>
      <c r="F1592" s="41">
        <v>115</v>
      </c>
      <c r="G1592" s="39">
        <v>1</v>
      </c>
      <c r="H1592" s="40" t="s">
        <v>202</v>
      </c>
      <c r="I1592" s="39">
        <v>3337422849</v>
      </c>
    </row>
    <row r="1593" spans="1:9" ht="45" hidden="1">
      <c r="A1593" s="39">
        <v>28383</v>
      </c>
      <c r="B1593" s="40" t="s">
        <v>3274</v>
      </c>
      <c r="C1593" s="40" t="s">
        <v>3275</v>
      </c>
      <c r="D1593" s="40" t="s">
        <v>207</v>
      </c>
      <c r="E1593" s="39">
        <v>100912</v>
      </c>
      <c r="F1593" s="41">
        <v>69</v>
      </c>
      <c r="G1593" s="39">
        <v>2</v>
      </c>
      <c r="H1593" s="40" t="s">
        <v>202</v>
      </c>
      <c r="I1593" s="39">
        <v>3356867397</v>
      </c>
    </row>
    <row r="1594" spans="1:9" ht="30" hidden="1">
      <c r="A1594" s="39">
        <v>28396</v>
      </c>
      <c r="B1594" s="40" t="s">
        <v>3276</v>
      </c>
      <c r="C1594" s="40" t="s">
        <v>3277</v>
      </c>
      <c r="D1594" s="40" t="s">
        <v>210</v>
      </c>
      <c r="E1594" s="39">
        <v>116704</v>
      </c>
      <c r="F1594" s="41">
        <v>138</v>
      </c>
      <c r="G1594" s="39">
        <v>7</v>
      </c>
      <c r="H1594" s="40" t="s">
        <v>218</v>
      </c>
      <c r="I1594" s="39">
        <v>3349560013</v>
      </c>
    </row>
    <row r="1595" spans="1:9" ht="60" hidden="1">
      <c r="A1595" s="39">
        <v>28407</v>
      </c>
      <c r="B1595" s="40" t="s">
        <v>3278</v>
      </c>
      <c r="C1595" s="40" t="s">
        <v>3279</v>
      </c>
      <c r="D1595" s="40" t="s">
        <v>223</v>
      </c>
      <c r="E1595" s="39">
        <v>100834</v>
      </c>
      <c r="F1595" s="41">
        <v>115</v>
      </c>
      <c r="G1595" s="39">
        <v>4</v>
      </c>
      <c r="H1595" s="40" t="s">
        <v>202</v>
      </c>
      <c r="I1595" s="39">
        <v>3337422864</v>
      </c>
    </row>
    <row r="1596" spans="1:9" ht="45" hidden="1">
      <c r="A1596" s="39">
        <v>28426</v>
      </c>
      <c r="B1596" s="40" t="s">
        <v>3280</v>
      </c>
      <c r="C1596" s="40" t="s">
        <v>3281</v>
      </c>
      <c r="D1596" s="40" t="s">
        <v>210</v>
      </c>
      <c r="E1596" s="39">
        <v>116704</v>
      </c>
      <c r="F1596" s="41">
        <v>46</v>
      </c>
      <c r="G1596" s="39">
        <v>2</v>
      </c>
      <c r="H1596" s="40" t="s">
        <v>211</v>
      </c>
      <c r="I1596" s="39">
        <v>3349560138</v>
      </c>
    </row>
    <row r="1597" spans="1:9" ht="60" hidden="1">
      <c r="A1597" s="39">
        <v>28467</v>
      </c>
      <c r="B1597" s="40" t="s">
        <v>3282</v>
      </c>
      <c r="C1597" s="40" t="s">
        <v>3283</v>
      </c>
      <c r="D1597" s="40" t="s">
        <v>223</v>
      </c>
      <c r="E1597" s="39">
        <v>100834</v>
      </c>
      <c r="F1597" s="41">
        <v>500</v>
      </c>
      <c r="G1597" s="39">
        <v>7</v>
      </c>
      <c r="H1597" s="40" t="s">
        <v>202</v>
      </c>
      <c r="I1597" s="39">
        <v>3337422900</v>
      </c>
    </row>
    <row r="1598" spans="1:9" ht="45" hidden="1">
      <c r="A1598" s="39">
        <v>28491</v>
      </c>
      <c r="B1598" s="40" t="s">
        <v>3284</v>
      </c>
      <c r="C1598" s="40" t="s">
        <v>3285</v>
      </c>
      <c r="D1598" s="40" t="s">
        <v>326</v>
      </c>
      <c r="E1598" s="39">
        <v>100716</v>
      </c>
      <c r="F1598" s="41">
        <v>57</v>
      </c>
      <c r="G1598" s="39">
        <v>2</v>
      </c>
      <c r="H1598" s="40" t="s">
        <v>202</v>
      </c>
      <c r="I1598" s="39">
        <v>3342617810</v>
      </c>
    </row>
    <row r="1599" spans="1:9" ht="45">
      <c r="A1599" s="39">
        <v>28542</v>
      </c>
      <c r="B1599" s="40" t="s">
        <v>3286</v>
      </c>
      <c r="C1599" s="40" t="s">
        <v>3287</v>
      </c>
      <c r="D1599" s="40" t="s">
        <v>201</v>
      </c>
      <c r="E1599" s="39">
        <v>100219</v>
      </c>
      <c r="F1599" s="41">
        <v>115</v>
      </c>
      <c r="G1599" s="39">
        <v>2</v>
      </c>
      <c r="H1599" s="40" t="s">
        <v>247</v>
      </c>
      <c r="I1599" s="39">
        <v>3337422941</v>
      </c>
    </row>
    <row r="1600" spans="1:9" ht="15" hidden="1">
      <c r="A1600" s="39">
        <v>28546</v>
      </c>
      <c r="B1600" s="40" t="s">
        <v>3288</v>
      </c>
      <c r="C1600" s="40" t="s">
        <v>3289</v>
      </c>
      <c r="D1600" s="40" t="s">
        <v>210</v>
      </c>
      <c r="E1600" s="39">
        <v>116704</v>
      </c>
      <c r="F1600" s="41">
        <v>115</v>
      </c>
      <c r="G1600" s="39">
        <v>3</v>
      </c>
      <c r="H1600" s="40" t="s">
        <v>202</v>
      </c>
      <c r="I1600" s="39">
        <v>3352749891</v>
      </c>
    </row>
    <row r="1601" spans="1:9" ht="60" hidden="1">
      <c r="A1601" s="39">
        <v>28573</v>
      </c>
      <c r="B1601" s="40" t="s">
        <v>3290</v>
      </c>
      <c r="C1601" s="40" t="s">
        <v>3291</v>
      </c>
      <c r="D1601" s="40" t="s">
        <v>223</v>
      </c>
      <c r="E1601" s="39">
        <v>100834</v>
      </c>
      <c r="F1601" s="41">
        <v>115</v>
      </c>
      <c r="G1601" s="39">
        <v>1</v>
      </c>
      <c r="H1601" s="40" t="s">
        <v>202</v>
      </c>
      <c r="I1601" s="39">
        <v>3337422957</v>
      </c>
    </row>
    <row r="1602" spans="1:9" ht="30" hidden="1">
      <c r="A1602" s="39">
        <v>28580</v>
      </c>
      <c r="B1602" s="40" t="s">
        <v>3292</v>
      </c>
      <c r="C1602" s="40" t="s">
        <v>3293</v>
      </c>
      <c r="D1602" s="40" t="s">
        <v>348</v>
      </c>
      <c r="E1602" s="39">
        <v>126080</v>
      </c>
      <c r="F1602" s="41">
        <v>115</v>
      </c>
      <c r="G1602" s="39">
        <v>1</v>
      </c>
      <c r="H1602" s="40" t="s">
        <v>202</v>
      </c>
      <c r="I1602" s="39">
        <v>3353097529</v>
      </c>
    </row>
    <row r="1603" spans="1:9" ht="60" hidden="1">
      <c r="A1603" s="39">
        <v>28584</v>
      </c>
      <c r="B1603" s="40" t="s">
        <v>3294</v>
      </c>
      <c r="C1603" s="40" t="s">
        <v>3295</v>
      </c>
      <c r="D1603" s="40" t="s">
        <v>223</v>
      </c>
      <c r="E1603" s="39">
        <v>100834</v>
      </c>
      <c r="F1603" s="41">
        <v>500</v>
      </c>
      <c r="G1603" s="39">
        <v>5</v>
      </c>
      <c r="H1603" s="40" t="s">
        <v>202</v>
      </c>
      <c r="I1603" s="39">
        <v>3337422960</v>
      </c>
    </row>
    <row r="1604" spans="1:9" ht="30" hidden="1">
      <c r="A1604" s="39">
        <v>28595</v>
      </c>
      <c r="B1604" s="40" t="s">
        <v>3296</v>
      </c>
      <c r="C1604" s="40" t="s">
        <v>3297</v>
      </c>
      <c r="D1604" s="40" t="s">
        <v>210</v>
      </c>
      <c r="E1604" s="39">
        <v>116704</v>
      </c>
      <c r="F1604" s="41">
        <v>46</v>
      </c>
      <c r="G1604" s="39">
        <v>3</v>
      </c>
      <c r="H1604" s="40" t="s">
        <v>218</v>
      </c>
      <c r="I1604" s="39">
        <v>3349559810</v>
      </c>
    </row>
    <row r="1605" spans="1:9" ht="45" hidden="1">
      <c r="A1605" s="39">
        <v>28598</v>
      </c>
      <c r="B1605" s="40" t="s">
        <v>3298</v>
      </c>
      <c r="C1605" s="40" t="s">
        <v>3299</v>
      </c>
      <c r="D1605" s="40" t="s">
        <v>326</v>
      </c>
      <c r="E1605" s="39">
        <v>100716</v>
      </c>
      <c r="F1605" s="41">
        <v>57</v>
      </c>
      <c r="G1605" s="39">
        <v>2</v>
      </c>
      <c r="H1605" s="40" t="s">
        <v>202</v>
      </c>
      <c r="I1605" s="39">
        <v>3342617840</v>
      </c>
    </row>
    <row r="1606" spans="1:9" ht="45" hidden="1">
      <c r="A1606" s="39">
        <v>28601</v>
      </c>
      <c r="B1606" s="40" t="s">
        <v>3300</v>
      </c>
      <c r="C1606" s="40" t="s">
        <v>3301</v>
      </c>
      <c r="D1606" s="40" t="s">
        <v>210</v>
      </c>
      <c r="E1606" s="39">
        <v>116704</v>
      </c>
      <c r="F1606" s="41">
        <v>46</v>
      </c>
      <c r="G1606" s="39">
        <v>2</v>
      </c>
      <c r="H1606" s="40" t="s">
        <v>211</v>
      </c>
      <c r="I1606" s="39">
        <v>3349559916</v>
      </c>
    </row>
    <row r="1607" spans="1:9" ht="45" hidden="1">
      <c r="A1607" s="39">
        <v>28602</v>
      </c>
      <c r="B1607" s="40" t="s">
        <v>3302</v>
      </c>
      <c r="C1607" s="40" t="s">
        <v>3303</v>
      </c>
      <c r="D1607" s="40" t="s">
        <v>210</v>
      </c>
      <c r="E1607" s="39">
        <v>116704</v>
      </c>
      <c r="F1607" s="41">
        <v>345</v>
      </c>
      <c r="G1607" s="39">
        <v>6</v>
      </c>
      <c r="H1607" s="40" t="s">
        <v>211</v>
      </c>
      <c r="I1607" s="39">
        <v>3349559909</v>
      </c>
    </row>
    <row r="1608" spans="1:9" ht="45" hidden="1">
      <c r="A1608" s="39">
        <v>28603</v>
      </c>
      <c r="B1608" s="40" t="s">
        <v>3304</v>
      </c>
      <c r="C1608" s="40" t="s">
        <v>3305</v>
      </c>
      <c r="D1608" s="40" t="s">
        <v>429</v>
      </c>
      <c r="E1608" s="39">
        <v>101374</v>
      </c>
      <c r="F1608" s="41">
        <v>57</v>
      </c>
      <c r="G1608" s="39">
        <v>2</v>
      </c>
      <c r="H1608" s="40" t="s">
        <v>202</v>
      </c>
      <c r="I1608" s="39">
        <v>3352750216</v>
      </c>
    </row>
    <row r="1609" spans="1:9" ht="60" hidden="1">
      <c r="A1609" s="39">
        <v>28605</v>
      </c>
      <c r="B1609" s="40" t="s">
        <v>3306</v>
      </c>
      <c r="C1609" s="40" t="s">
        <v>3307</v>
      </c>
      <c r="D1609" s="40" t="s">
        <v>223</v>
      </c>
      <c r="E1609" s="39">
        <v>100834</v>
      </c>
      <c r="F1609" s="41">
        <v>115</v>
      </c>
      <c r="G1609" s="39">
        <v>2</v>
      </c>
      <c r="H1609" s="40" t="s">
        <v>218</v>
      </c>
      <c r="I1609" s="39">
        <v>3337422973</v>
      </c>
    </row>
    <row r="1610" spans="1:9" ht="15" hidden="1">
      <c r="A1610" s="39">
        <v>28619</v>
      </c>
      <c r="B1610" s="40" t="s">
        <v>3308</v>
      </c>
      <c r="C1610" s="40" t="s">
        <v>3309</v>
      </c>
      <c r="D1610" s="40" t="s">
        <v>210</v>
      </c>
      <c r="E1610" s="39">
        <v>116704</v>
      </c>
      <c r="F1610" s="41">
        <v>69</v>
      </c>
      <c r="G1610" s="39">
        <v>2</v>
      </c>
      <c r="H1610" s="40" t="s">
        <v>202</v>
      </c>
      <c r="I1610" s="39">
        <v>3341136801</v>
      </c>
    </row>
    <row r="1611" spans="1:9" ht="45" hidden="1">
      <c r="A1611" s="39">
        <v>28625</v>
      </c>
      <c r="B1611" s="40" t="s">
        <v>3310</v>
      </c>
      <c r="C1611" s="40" t="s">
        <v>3311</v>
      </c>
      <c r="D1611" s="40" t="s">
        <v>274</v>
      </c>
      <c r="E1611" s="39">
        <v>102912</v>
      </c>
      <c r="F1611" s="41">
        <v>55</v>
      </c>
      <c r="G1611" s="39">
        <v>3</v>
      </c>
      <c r="H1611" s="40" t="s">
        <v>202</v>
      </c>
      <c r="I1611" s="39">
        <v>3353097655</v>
      </c>
    </row>
    <row r="1612" spans="1:9" ht="45">
      <c r="A1612" s="39">
        <v>28626</v>
      </c>
      <c r="B1612" s="40" t="s">
        <v>3312</v>
      </c>
      <c r="C1612" s="40" t="s">
        <v>3311</v>
      </c>
      <c r="D1612" s="40" t="s">
        <v>201</v>
      </c>
      <c r="E1612" s="39">
        <v>100219</v>
      </c>
      <c r="F1612" s="41">
        <v>115</v>
      </c>
      <c r="G1612" s="39">
        <v>1</v>
      </c>
      <c r="H1612" s="40" t="s">
        <v>211</v>
      </c>
      <c r="I1612" s="39">
        <v>3337422986</v>
      </c>
    </row>
    <row r="1613" spans="1:9" ht="60" hidden="1">
      <c r="A1613" s="39">
        <v>28635</v>
      </c>
      <c r="B1613" s="40" t="s">
        <v>3313</v>
      </c>
      <c r="C1613" s="40" t="s">
        <v>3314</v>
      </c>
      <c r="D1613" s="40" t="s">
        <v>223</v>
      </c>
      <c r="E1613" s="39">
        <v>100834</v>
      </c>
      <c r="F1613" s="41">
        <v>115</v>
      </c>
      <c r="G1613" s="39">
        <v>1</v>
      </c>
      <c r="H1613" s="40" t="s">
        <v>202</v>
      </c>
      <c r="I1613" s="39">
        <v>3337411140</v>
      </c>
    </row>
    <row r="1614" spans="1:9" ht="30" hidden="1">
      <c r="A1614" s="39">
        <v>28644</v>
      </c>
      <c r="B1614" s="40" t="s">
        <v>3315</v>
      </c>
      <c r="C1614" s="40" t="s">
        <v>3316</v>
      </c>
      <c r="D1614" s="40" t="s">
        <v>210</v>
      </c>
      <c r="E1614" s="39">
        <v>116704</v>
      </c>
      <c r="F1614" s="41">
        <v>138</v>
      </c>
      <c r="G1614" s="39">
        <v>4</v>
      </c>
      <c r="H1614" s="40" t="s">
        <v>218</v>
      </c>
      <c r="I1614" s="39">
        <v>3337423001</v>
      </c>
    </row>
    <row r="1615" spans="1:9" ht="15" hidden="1">
      <c r="A1615" s="39">
        <v>28702</v>
      </c>
      <c r="B1615" s="40" t="s">
        <v>3317</v>
      </c>
      <c r="C1615" s="40" t="s">
        <v>3318</v>
      </c>
      <c r="D1615" s="40" t="s">
        <v>210</v>
      </c>
      <c r="E1615" s="39">
        <v>116704</v>
      </c>
      <c r="F1615" s="41">
        <v>115</v>
      </c>
      <c r="G1615" s="39">
        <v>2</v>
      </c>
      <c r="H1615" s="40" t="s">
        <v>202</v>
      </c>
      <c r="I1615" s="39">
        <v>3352750152</v>
      </c>
    </row>
    <row r="1616" spans="1:9" ht="60" hidden="1">
      <c r="A1616" s="39">
        <v>28724</v>
      </c>
      <c r="B1616" s="40" t="s">
        <v>3319</v>
      </c>
      <c r="C1616" s="40" t="s">
        <v>3320</v>
      </c>
      <c r="D1616" s="40" t="s">
        <v>223</v>
      </c>
      <c r="E1616" s="39">
        <v>100834</v>
      </c>
      <c r="F1616" s="41">
        <v>138</v>
      </c>
      <c r="G1616" s="39">
        <v>1</v>
      </c>
      <c r="H1616" s="40" t="s">
        <v>247</v>
      </c>
      <c r="I1616" s="39">
        <v>3342618326</v>
      </c>
    </row>
    <row r="1617" spans="1:9" ht="60" hidden="1">
      <c r="A1617" s="39">
        <v>28745</v>
      </c>
      <c r="B1617" s="40" t="s">
        <v>3321</v>
      </c>
      <c r="C1617" s="40" t="s">
        <v>3322</v>
      </c>
      <c r="D1617" s="40" t="s">
        <v>223</v>
      </c>
      <c r="E1617" s="39">
        <v>100834</v>
      </c>
      <c r="F1617" s="41">
        <v>115</v>
      </c>
      <c r="G1617" s="39">
        <v>1</v>
      </c>
      <c r="H1617" s="40" t="s">
        <v>202</v>
      </c>
      <c r="I1617" s="39">
        <v>3337423060</v>
      </c>
    </row>
    <row r="1618" spans="1:9" ht="30" hidden="1">
      <c r="A1618" s="39">
        <v>28767</v>
      </c>
      <c r="B1618" s="40" t="s">
        <v>3323</v>
      </c>
      <c r="C1618" s="40" t="s">
        <v>3324</v>
      </c>
      <c r="D1618" s="40" t="s">
        <v>348</v>
      </c>
      <c r="E1618" s="39">
        <v>126080</v>
      </c>
      <c r="F1618" s="41">
        <v>115</v>
      </c>
      <c r="G1618" s="39">
        <v>3</v>
      </c>
      <c r="H1618" s="40" t="s">
        <v>202</v>
      </c>
      <c r="I1618" s="39">
        <v>3353097533</v>
      </c>
    </row>
    <row r="1619" spans="1:9" ht="15" hidden="1">
      <c r="A1619" s="39">
        <v>28768</v>
      </c>
      <c r="B1619" s="40" t="s">
        <v>3325</v>
      </c>
      <c r="C1619" s="40" t="s">
        <v>3326</v>
      </c>
      <c r="D1619" s="40" t="s">
        <v>210</v>
      </c>
      <c r="E1619" s="39">
        <v>116704</v>
      </c>
      <c r="F1619" s="41">
        <v>69</v>
      </c>
      <c r="G1619" s="39">
        <v>2</v>
      </c>
      <c r="H1619" s="40" t="s">
        <v>202</v>
      </c>
      <c r="I1619" s="39">
        <v>3337423074</v>
      </c>
    </row>
    <row r="1620" spans="1:9" ht="45" hidden="1">
      <c r="A1620" s="39">
        <v>28769</v>
      </c>
      <c r="B1620" s="40" t="s">
        <v>3327</v>
      </c>
      <c r="C1620" s="40" t="s">
        <v>3328</v>
      </c>
      <c r="D1620" s="40" t="s">
        <v>326</v>
      </c>
      <c r="E1620" s="39">
        <v>100716</v>
      </c>
      <c r="F1620" s="41">
        <v>42</v>
      </c>
      <c r="G1620" s="39">
        <v>1</v>
      </c>
      <c r="H1620" s="40" t="s">
        <v>218</v>
      </c>
      <c r="I1620" s="39">
        <v>3338290474</v>
      </c>
    </row>
    <row r="1621" spans="1:9" ht="15" hidden="1">
      <c r="A1621" s="39">
        <v>28771</v>
      </c>
      <c r="B1621" s="40" t="s">
        <v>3329</v>
      </c>
      <c r="C1621" s="40" t="s">
        <v>3330</v>
      </c>
      <c r="D1621" s="40" t="s">
        <v>210</v>
      </c>
      <c r="E1621" s="39">
        <v>116704</v>
      </c>
      <c r="F1621" s="41">
        <v>115</v>
      </c>
      <c r="G1621" s="39">
        <v>4</v>
      </c>
      <c r="H1621" s="40" t="s">
        <v>202</v>
      </c>
      <c r="I1621" s="39">
        <v>3337428284</v>
      </c>
    </row>
    <row r="1622" spans="1:9" ht="60" hidden="1">
      <c r="A1622" s="39">
        <v>28781</v>
      </c>
      <c r="B1622" s="40" t="s">
        <v>3331</v>
      </c>
      <c r="C1622" s="40" t="s">
        <v>3332</v>
      </c>
      <c r="D1622" s="40" t="s">
        <v>223</v>
      </c>
      <c r="E1622" s="39">
        <v>100834</v>
      </c>
      <c r="F1622" s="41">
        <v>115</v>
      </c>
      <c r="G1622" s="39">
        <v>2</v>
      </c>
      <c r="H1622" s="40" t="s">
        <v>218</v>
      </c>
      <c r="I1622" s="39">
        <v>3337423081</v>
      </c>
    </row>
    <row r="1623" spans="1:9" ht="15" hidden="1">
      <c r="A1623" s="39">
        <v>28786</v>
      </c>
      <c r="B1623" s="40" t="s">
        <v>3333</v>
      </c>
      <c r="C1623" s="40" t="s">
        <v>3334</v>
      </c>
      <c r="D1623" s="40" t="s">
        <v>210</v>
      </c>
      <c r="E1623" s="39">
        <v>116704</v>
      </c>
      <c r="F1623" s="41">
        <v>115</v>
      </c>
      <c r="G1623" s="39">
        <v>2</v>
      </c>
      <c r="H1623" s="40" t="s">
        <v>202</v>
      </c>
      <c r="I1623" s="39">
        <v>3352749832</v>
      </c>
    </row>
    <row r="1624" spans="1:9" ht="45" hidden="1">
      <c r="A1624" s="39">
        <v>28815</v>
      </c>
      <c r="B1624" s="40" t="s">
        <v>3335</v>
      </c>
      <c r="C1624" s="40" t="s">
        <v>3336</v>
      </c>
      <c r="D1624" s="40" t="s">
        <v>326</v>
      </c>
      <c r="E1624" s="39">
        <v>100716</v>
      </c>
      <c r="F1624" s="41">
        <v>42</v>
      </c>
      <c r="G1624" s="39">
        <v>1</v>
      </c>
      <c r="H1624" s="40" t="s">
        <v>218</v>
      </c>
      <c r="I1624" s="39">
        <v>3338290378</v>
      </c>
    </row>
    <row r="1625" spans="1:9" ht="45" hidden="1">
      <c r="A1625" s="39">
        <v>28849</v>
      </c>
      <c r="B1625" s="40" t="s">
        <v>3337</v>
      </c>
      <c r="C1625" s="40" t="s">
        <v>3338</v>
      </c>
      <c r="D1625" s="40" t="s">
        <v>1418</v>
      </c>
      <c r="E1625" s="39">
        <v>101674</v>
      </c>
      <c r="F1625" s="41">
        <v>69</v>
      </c>
      <c r="G1625" s="39">
        <v>1</v>
      </c>
      <c r="H1625" s="40" t="s">
        <v>218</v>
      </c>
      <c r="I1625" s="39">
        <v>3352750010</v>
      </c>
    </row>
    <row r="1626" spans="1:9" ht="45" hidden="1">
      <c r="A1626" s="39">
        <v>28857</v>
      </c>
      <c r="B1626" s="40" t="s">
        <v>3339</v>
      </c>
      <c r="C1626" s="40" t="s">
        <v>3340</v>
      </c>
      <c r="D1626" s="40" t="s">
        <v>210</v>
      </c>
      <c r="E1626" s="39">
        <v>116704</v>
      </c>
      <c r="F1626" s="41">
        <v>69</v>
      </c>
      <c r="G1626" s="39">
        <v>1</v>
      </c>
      <c r="H1626" s="40" t="s">
        <v>211</v>
      </c>
      <c r="I1626" s="39">
        <v>3349559716</v>
      </c>
    </row>
    <row r="1627" spans="1:9" ht="45" hidden="1">
      <c r="A1627" s="39">
        <v>28865</v>
      </c>
      <c r="B1627" s="40" t="s">
        <v>3341</v>
      </c>
      <c r="C1627" s="40" t="s">
        <v>3342</v>
      </c>
      <c r="D1627" s="40" t="s">
        <v>210</v>
      </c>
      <c r="E1627" s="39">
        <v>116704</v>
      </c>
      <c r="F1627" s="41">
        <v>46</v>
      </c>
      <c r="G1627" s="39">
        <v>4</v>
      </c>
      <c r="H1627" s="40" t="s">
        <v>211</v>
      </c>
      <c r="I1627" s="39">
        <v>3349559765</v>
      </c>
    </row>
    <row r="1628" spans="1:9" ht="30" hidden="1">
      <c r="A1628" s="39">
        <v>28901</v>
      </c>
      <c r="B1628" s="40" t="s">
        <v>3343</v>
      </c>
      <c r="C1628" s="40" t="s">
        <v>3344</v>
      </c>
      <c r="D1628" s="40" t="s">
        <v>210</v>
      </c>
      <c r="E1628" s="39">
        <v>116704</v>
      </c>
      <c r="F1628" s="41">
        <v>69</v>
      </c>
      <c r="G1628" s="39">
        <v>1</v>
      </c>
      <c r="H1628" s="40" t="s">
        <v>218</v>
      </c>
      <c r="I1628" s="39">
        <v>3349560061</v>
      </c>
    </row>
    <row r="1629" spans="1:9" ht="45" hidden="1">
      <c r="A1629" s="39">
        <v>28952</v>
      </c>
      <c r="B1629" s="40" t="s">
        <v>3345</v>
      </c>
      <c r="C1629" s="40" t="s">
        <v>3346</v>
      </c>
      <c r="D1629" s="40" t="s">
        <v>210</v>
      </c>
      <c r="E1629" s="39">
        <v>116704</v>
      </c>
      <c r="F1629" s="41">
        <v>46</v>
      </c>
      <c r="G1629" s="39">
        <v>2</v>
      </c>
      <c r="H1629" s="40" t="s">
        <v>211</v>
      </c>
      <c r="I1629" s="39">
        <v>3349560164</v>
      </c>
    </row>
    <row r="1630" spans="1:9" ht="15" hidden="1">
      <c r="A1630" s="39">
        <v>28965</v>
      </c>
      <c r="B1630" s="40" t="s">
        <v>3347</v>
      </c>
      <c r="C1630" s="40" t="s">
        <v>3348</v>
      </c>
      <c r="D1630" s="40" t="s">
        <v>210</v>
      </c>
      <c r="E1630" s="39">
        <v>116704</v>
      </c>
      <c r="F1630" s="41">
        <v>69</v>
      </c>
      <c r="G1630" s="39">
        <v>1</v>
      </c>
      <c r="H1630" s="40" t="s">
        <v>226</v>
      </c>
      <c r="I1630" s="39">
        <v>3337423187</v>
      </c>
    </row>
    <row r="1631" spans="1:9" ht="45" hidden="1">
      <c r="A1631" s="39">
        <v>28967</v>
      </c>
      <c r="B1631" s="40" t="s">
        <v>3349</v>
      </c>
      <c r="C1631" s="40" t="s">
        <v>3350</v>
      </c>
      <c r="D1631" s="40" t="s">
        <v>210</v>
      </c>
      <c r="E1631" s="39">
        <v>116704</v>
      </c>
      <c r="F1631" s="41">
        <v>69</v>
      </c>
      <c r="G1631" s="39">
        <v>1</v>
      </c>
      <c r="H1631" s="40" t="s">
        <v>247</v>
      </c>
      <c r="I1631" s="39">
        <v>3342618133</v>
      </c>
    </row>
    <row r="1632" spans="1:9" ht="30">
      <c r="A1632" s="39">
        <v>28986</v>
      </c>
      <c r="B1632" s="40" t="s">
        <v>3351</v>
      </c>
      <c r="C1632" s="40" t="s">
        <v>3352</v>
      </c>
      <c r="D1632" s="40" t="s">
        <v>201</v>
      </c>
      <c r="E1632" s="39">
        <v>100219</v>
      </c>
      <c r="F1632" s="41">
        <v>230</v>
      </c>
      <c r="G1632" s="39">
        <v>4</v>
      </c>
      <c r="H1632" s="40" t="s">
        <v>218</v>
      </c>
      <c r="I1632" s="39">
        <v>3337423199</v>
      </c>
    </row>
    <row r="1633" spans="1:9" ht="45" hidden="1">
      <c r="A1633" s="39">
        <v>29065</v>
      </c>
      <c r="B1633" s="40" t="s">
        <v>3353</v>
      </c>
      <c r="C1633" s="40" t="s">
        <v>3354</v>
      </c>
      <c r="D1633" s="40" t="s">
        <v>210</v>
      </c>
      <c r="E1633" s="39">
        <v>116704</v>
      </c>
      <c r="F1633" s="41">
        <v>46</v>
      </c>
      <c r="G1633" s="39">
        <v>2</v>
      </c>
      <c r="H1633" s="40" t="s">
        <v>247</v>
      </c>
      <c r="I1633" s="39">
        <v>3342618177</v>
      </c>
    </row>
    <row r="1634" spans="1:9" ht="60" hidden="1">
      <c r="A1634" s="39">
        <v>29070</v>
      </c>
      <c r="B1634" s="40" t="s">
        <v>3355</v>
      </c>
      <c r="C1634" s="40" t="s">
        <v>3356</v>
      </c>
      <c r="D1634" s="40" t="s">
        <v>223</v>
      </c>
      <c r="E1634" s="39">
        <v>100834</v>
      </c>
      <c r="F1634" s="41">
        <v>500</v>
      </c>
      <c r="G1634" s="39">
        <v>12</v>
      </c>
      <c r="H1634" s="40" t="s">
        <v>202</v>
      </c>
      <c r="I1634" s="39">
        <v>3337423244</v>
      </c>
    </row>
    <row r="1635" spans="1:9" ht="30" hidden="1">
      <c r="A1635" s="39">
        <v>29101</v>
      </c>
      <c r="B1635" s="40" t="s">
        <v>3357</v>
      </c>
      <c r="C1635" s="40" t="s">
        <v>3358</v>
      </c>
      <c r="D1635" s="40" t="s">
        <v>210</v>
      </c>
      <c r="E1635" s="39">
        <v>116704</v>
      </c>
      <c r="F1635" s="41">
        <v>230</v>
      </c>
      <c r="G1635" s="39">
        <v>5</v>
      </c>
      <c r="H1635" s="40" t="s">
        <v>218</v>
      </c>
      <c r="I1635" s="39">
        <v>3337423263</v>
      </c>
    </row>
    <row r="1636" spans="1:9" ht="45" hidden="1">
      <c r="A1636" s="39">
        <v>29107</v>
      </c>
      <c r="B1636" s="40" t="s">
        <v>3359</v>
      </c>
      <c r="C1636" s="40" t="s">
        <v>3358</v>
      </c>
      <c r="D1636" s="40" t="s">
        <v>429</v>
      </c>
      <c r="E1636" s="39">
        <v>101374</v>
      </c>
      <c r="F1636" s="41">
        <v>115</v>
      </c>
      <c r="G1636" s="39">
        <v>2</v>
      </c>
      <c r="H1636" s="40" t="s">
        <v>202</v>
      </c>
      <c r="I1636" s="39">
        <v>3352750208</v>
      </c>
    </row>
    <row r="1637" spans="1:9" ht="45" hidden="1">
      <c r="A1637" s="39">
        <v>29137</v>
      </c>
      <c r="B1637" s="40" t="s">
        <v>3360</v>
      </c>
      <c r="C1637" s="40" t="s">
        <v>3361</v>
      </c>
      <c r="D1637" s="40" t="s">
        <v>429</v>
      </c>
      <c r="E1637" s="39">
        <v>101374</v>
      </c>
      <c r="F1637" s="41">
        <v>230</v>
      </c>
      <c r="G1637" s="39">
        <v>11</v>
      </c>
      <c r="H1637" s="40" t="s">
        <v>226</v>
      </c>
      <c r="I1637" s="39">
        <v>3337423288</v>
      </c>
    </row>
    <row r="1638" spans="1:9" ht="45" hidden="1">
      <c r="A1638" s="39">
        <v>29175</v>
      </c>
      <c r="B1638" s="40" t="s">
        <v>3362</v>
      </c>
      <c r="C1638" s="40" t="s">
        <v>3363</v>
      </c>
      <c r="D1638" s="40" t="s">
        <v>326</v>
      </c>
      <c r="E1638" s="39">
        <v>100716</v>
      </c>
      <c r="F1638" s="41">
        <v>115</v>
      </c>
      <c r="G1638" s="39">
        <v>3</v>
      </c>
      <c r="H1638" s="40" t="s">
        <v>218</v>
      </c>
      <c r="I1638" s="39">
        <v>3342617776</v>
      </c>
    </row>
    <row r="1639" spans="1:9" ht="30" hidden="1">
      <c r="A1639" s="39">
        <v>29200</v>
      </c>
      <c r="B1639" s="40" t="s">
        <v>3364</v>
      </c>
      <c r="C1639" s="40" t="s">
        <v>3365</v>
      </c>
      <c r="D1639" s="40" t="s">
        <v>580</v>
      </c>
      <c r="E1639" s="39">
        <v>100713</v>
      </c>
      <c r="F1639" s="41">
        <v>115</v>
      </c>
      <c r="G1639" s="39">
        <v>13</v>
      </c>
      <c r="H1639" s="40" t="s">
        <v>226</v>
      </c>
      <c r="I1639" s="39">
        <v>3337423321</v>
      </c>
    </row>
    <row r="1640" spans="1:9" ht="30" hidden="1">
      <c r="A1640" s="39">
        <v>29211</v>
      </c>
      <c r="B1640" s="40" t="s">
        <v>3366</v>
      </c>
      <c r="C1640" s="40" t="s">
        <v>3367</v>
      </c>
      <c r="D1640" s="40" t="s">
        <v>234</v>
      </c>
      <c r="E1640" s="39">
        <v>101222</v>
      </c>
      <c r="F1640" s="41">
        <v>500</v>
      </c>
      <c r="G1640" s="39">
        <v>6</v>
      </c>
      <c r="H1640" s="40" t="s">
        <v>226</v>
      </c>
      <c r="I1640" s="39">
        <v>3337423329</v>
      </c>
    </row>
    <row r="1641" spans="1:9" ht="15" hidden="1">
      <c r="A1641" s="39">
        <v>29212</v>
      </c>
      <c r="B1641" s="40" t="s">
        <v>3368</v>
      </c>
      <c r="C1641" s="40" t="s">
        <v>3369</v>
      </c>
      <c r="D1641" s="40" t="s">
        <v>210</v>
      </c>
      <c r="E1641" s="39">
        <v>116704</v>
      </c>
      <c r="F1641" s="41">
        <v>34.5</v>
      </c>
      <c r="G1641" s="39">
        <v>3</v>
      </c>
      <c r="H1641" s="40" t="s">
        <v>202</v>
      </c>
      <c r="I1641" s="39">
        <v>3342618025</v>
      </c>
    </row>
    <row r="1642" spans="1:9" ht="15" hidden="1">
      <c r="A1642" s="39">
        <v>29213</v>
      </c>
      <c r="B1642" s="40" t="s">
        <v>3370</v>
      </c>
      <c r="C1642" s="40" t="s">
        <v>3371</v>
      </c>
      <c r="D1642" s="40" t="s">
        <v>210</v>
      </c>
      <c r="E1642" s="39">
        <v>116704</v>
      </c>
      <c r="F1642" s="41">
        <v>69</v>
      </c>
      <c r="G1642" s="39">
        <v>2</v>
      </c>
      <c r="H1642" s="40" t="s">
        <v>226</v>
      </c>
      <c r="I1642" s="39">
        <v>3337423330</v>
      </c>
    </row>
    <row r="1643" spans="1:9" ht="60" hidden="1">
      <c r="A1643" s="39">
        <v>29270</v>
      </c>
      <c r="B1643" s="40" t="s">
        <v>3372</v>
      </c>
      <c r="C1643" s="40" t="s">
        <v>3373</v>
      </c>
      <c r="D1643" s="40" t="s">
        <v>223</v>
      </c>
      <c r="E1643" s="39">
        <v>100834</v>
      </c>
      <c r="F1643" s="41">
        <v>230</v>
      </c>
      <c r="G1643" s="39">
        <v>9</v>
      </c>
      <c r="H1643" s="40" t="s">
        <v>202</v>
      </c>
      <c r="I1643" s="39">
        <v>3337423364</v>
      </c>
    </row>
    <row r="1644" spans="1:9" ht="45" hidden="1">
      <c r="A1644" s="39">
        <v>29282</v>
      </c>
      <c r="B1644" s="40" t="s">
        <v>3374</v>
      </c>
      <c r="C1644" s="40" t="s">
        <v>3375</v>
      </c>
      <c r="D1644" s="40" t="s">
        <v>210</v>
      </c>
      <c r="E1644" s="39">
        <v>116704</v>
      </c>
      <c r="F1644" s="41">
        <v>46</v>
      </c>
      <c r="G1644" s="39">
        <v>1</v>
      </c>
      <c r="H1644" s="40" t="s">
        <v>211</v>
      </c>
      <c r="I1644" s="39">
        <v>3349560163</v>
      </c>
    </row>
    <row r="1645" spans="1:9" ht="30" hidden="1">
      <c r="A1645" s="39">
        <v>29286</v>
      </c>
      <c r="B1645" s="40" t="s">
        <v>3376</v>
      </c>
      <c r="C1645" s="40" t="s">
        <v>3377</v>
      </c>
      <c r="D1645" s="40" t="s">
        <v>210</v>
      </c>
      <c r="E1645" s="39">
        <v>116704</v>
      </c>
      <c r="F1645" s="41">
        <v>345</v>
      </c>
      <c r="G1645" s="39">
        <v>17</v>
      </c>
      <c r="H1645" s="40" t="s">
        <v>218</v>
      </c>
      <c r="I1645" s="39">
        <v>3337423371</v>
      </c>
    </row>
    <row r="1646" spans="1:9" ht="30" hidden="1">
      <c r="A1646" s="39">
        <v>29304</v>
      </c>
      <c r="B1646" s="40" t="s">
        <v>3378</v>
      </c>
      <c r="C1646" s="40" t="s">
        <v>3379</v>
      </c>
      <c r="D1646" s="40" t="s">
        <v>234</v>
      </c>
      <c r="E1646" s="39">
        <v>101222</v>
      </c>
      <c r="F1646" s="41">
        <v>138</v>
      </c>
      <c r="G1646" s="39">
        <v>2</v>
      </c>
      <c r="H1646" s="40" t="s">
        <v>218</v>
      </c>
      <c r="I1646" s="39">
        <v>3342618225</v>
      </c>
    </row>
    <row r="1647" spans="1:9" ht="60" hidden="1">
      <c r="A1647" s="39">
        <v>29307</v>
      </c>
      <c r="B1647" s="40" t="s">
        <v>3380</v>
      </c>
      <c r="C1647" s="40" t="s">
        <v>3381</v>
      </c>
      <c r="D1647" s="40" t="s">
        <v>223</v>
      </c>
      <c r="E1647" s="39">
        <v>100834</v>
      </c>
      <c r="F1647" s="41">
        <v>115</v>
      </c>
      <c r="G1647" s="39">
        <v>3</v>
      </c>
      <c r="H1647" s="40" t="s">
        <v>226</v>
      </c>
      <c r="I1647" s="39">
        <v>3337423381</v>
      </c>
    </row>
    <row r="1648" spans="1:9" ht="30" hidden="1">
      <c r="A1648" s="39">
        <v>29317</v>
      </c>
      <c r="B1648" s="40" t="s">
        <v>3382</v>
      </c>
      <c r="C1648" s="40" t="s">
        <v>3383</v>
      </c>
      <c r="D1648" s="40" t="s">
        <v>210</v>
      </c>
      <c r="E1648" s="39">
        <v>116704</v>
      </c>
      <c r="F1648" s="41">
        <v>138</v>
      </c>
      <c r="G1648" s="39">
        <v>4</v>
      </c>
      <c r="H1648" s="40" t="s">
        <v>218</v>
      </c>
      <c r="I1648" s="39">
        <v>3349560003</v>
      </c>
    </row>
    <row r="1649" spans="1:9" ht="60" hidden="1">
      <c r="A1649" s="39">
        <v>29319</v>
      </c>
      <c r="B1649" s="40" t="s">
        <v>3384</v>
      </c>
      <c r="C1649" s="40" t="s">
        <v>3383</v>
      </c>
      <c r="D1649" s="40" t="s">
        <v>223</v>
      </c>
      <c r="E1649" s="39">
        <v>100834</v>
      </c>
      <c r="F1649" s="41">
        <v>230</v>
      </c>
      <c r="G1649" s="39">
        <v>5</v>
      </c>
      <c r="H1649" s="40" t="s">
        <v>218</v>
      </c>
      <c r="I1649" s="39">
        <v>3337423386</v>
      </c>
    </row>
    <row r="1650" spans="1:9" ht="45" hidden="1">
      <c r="A1650" s="39">
        <v>29331</v>
      </c>
      <c r="B1650" s="40" t="s">
        <v>3385</v>
      </c>
      <c r="C1650" s="40" t="s">
        <v>3386</v>
      </c>
      <c r="D1650" s="40" t="s">
        <v>274</v>
      </c>
      <c r="E1650" s="39">
        <v>102912</v>
      </c>
      <c r="F1650" s="41">
        <v>115</v>
      </c>
      <c r="G1650" s="39">
        <v>3</v>
      </c>
      <c r="H1650" s="40" t="s">
        <v>226</v>
      </c>
      <c r="I1650" s="39">
        <v>3353097883</v>
      </c>
    </row>
    <row r="1651" spans="1:9" ht="15" hidden="1">
      <c r="A1651" s="39">
        <v>29344</v>
      </c>
      <c r="B1651" s="40" t="s">
        <v>3387</v>
      </c>
      <c r="C1651" s="40" t="s">
        <v>3388</v>
      </c>
      <c r="D1651" s="40" t="s">
        <v>210</v>
      </c>
      <c r="E1651" s="39">
        <v>116704</v>
      </c>
      <c r="F1651" s="41">
        <v>34.5</v>
      </c>
      <c r="G1651" s="39">
        <v>1</v>
      </c>
      <c r="H1651" s="40" t="s">
        <v>202</v>
      </c>
      <c r="I1651" s="39">
        <v>3342617975</v>
      </c>
    </row>
    <row r="1652" spans="1:9" ht="45" hidden="1">
      <c r="A1652" s="39">
        <v>29346</v>
      </c>
      <c r="B1652" s="40" t="s">
        <v>3389</v>
      </c>
      <c r="C1652" s="40" t="s">
        <v>3390</v>
      </c>
      <c r="D1652" s="40" t="s">
        <v>210</v>
      </c>
      <c r="E1652" s="39">
        <v>116704</v>
      </c>
      <c r="F1652" s="41">
        <v>46</v>
      </c>
      <c r="G1652" s="39">
        <v>1</v>
      </c>
      <c r="H1652" s="40" t="s">
        <v>211</v>
      </c>
      <c r="I1652" s="39">
        <v>3349560337</v>
      </c>
    </row>
    <row r="1653" spans="1:9" ht="45" hidden="1">
      <c r="A1653" s="39">
        <v>29353</v>
      </c>
      <c r="B1653" s="40" t="s">
        <v>3391</v>
      </c>
      <c r="C1653" s="40" t="s">
        <v>3392</v>
      </c>
      <c r="D1653" s="40" t="s">
        <v>429</v>
      </c>
      <c r="E1653" s="39">
        <v>101374</v>
      </c>
      <c r="F1653" s="41">
        <v>115</v>
      </c>
      <c r="G1653" s="39">
        <v>2</v>
      </c>
      <c r="H1653" s="40" t="s">
        <v>202</v>
      </c>
      <c r="I1653" s="39">
        <v>3352750272</v>
      </c>
    </row>
    <row r="1654" spans="1:9" ht="15" hidden="1">
      <c r="A1654" s="39">
        <v>29366</v>
      </c>
      <c r="B1654" s="40" t="s">
        <v>3393</v>
      </c>
      <c r="C1654" s="40" t="s">
        <v>3394</v>
      </c>
      <c r="D1654" s="40" t="s">
        <v>210</v>
      </c>
      <c r="E1654" s="39">
        <v>116704</v>
      </c>
      <c r="F1654" s="41">
        <v>69</v>
      </c>
      <c r="G1654" s="39">
        <v>1</v>
      </c>
      <c r="H1654" s="40" t="s">
        <v>202</v>
      </c>
      <c r="I1654" s="39">
        <v>3337423418</v>
      </c>
    </row>
    <row r="1655" spans="1:9" ht="45" hidden="1">
      <c r="A1655" s="39">
        <v>29369</v>
      </c>
      <c r="B1655" s="40" t="s">
        <v>3395</v>
      </c>
      <c r="C1655" s="40" t="s">
        <v>3396</v>
      </c>
      <c r="D1655" s="40" t="s">
        <v>234</v>
      </c>
      <c r="E1655" s="39">
        <v>101222</v>
      </c>
      <c r="F1655" s="41">
        <v>138</v>
      </c>
      <c r="G1655" s="39">
        <v>2</v>
      </c>
      <c r="H1655" s="40" t="s">
        <v>247</v>
      </c>
      <c r="I1655" s="39">
        <v>3342618296</v>
      </c>
    </row>
    <row r="1656" spans="1:9" ht="45" hidden="1">
      <c r="A1656" s="39">
        <v>29370</v>
      </c>
      <c r="B1656" s="40" t="s">
        <v>3397</v>
      </c>
      <c r="C1656" s="40" t="s">
        <v>3398</v>
      </c>
      <c r="D1656" s="40" t="s">
        <v>210</v>
      </c>
      <c r="E1656" s="39">
        <v>116704</v>
      </c>
      <c r="F1656" s="41">
        <v>46</v>
      </c>
      <c r="G1656" s="39">
        <v>1</v>
      </c>
      <c r="H1656" s="40" t="s">
        <v>247</v>
      </c>
      <c r="I1656" s="39">
        <v>3342618112</v>
      </c>
    </row>
    <row r="1657" spans="1:9" ht="45" hidden="1">
      <c r="A1657" s="39">
        <v>29397</v>
      </c>
      <c r="B1657" s="40" t="s">
        <v>3399</v>
      </c>
      <c r="C1657" s="40" t="s">
        <v>3400</v>
      </c>
      <c r="D1657" s="40" t="s">
        <v>210</v>
      </c>
      <c r="E1657" s="39">
        <v>116704</v>
      </c>
      <c r="F1657" s="41">
        <v>46</v>
      </c>
      <c r="G1657" s="39">
        <v>1</v>
      </c>
      <c r="H1657" s="40" t="s">
        <v>211</v>
      </c>
      <c r="I1657" s="39">
        <v>3349560048</v>
      </c>
    </row>
    <row r="1658" spans="1:9" ht="45" hidden="1">
      <c r="A1658" s="39">
        <v>29398</v>
      </c>
      <c r="B1658" s="40" t="s">
        <v>3401</v>
      </c>
      <c r="C1658" s="40" t="s">
        <v>3402</v>
      </c>
      <c r="D1658" s="40" t="s">
        <v>234</v>
      </c>
      <c r="E1658" s="39">
        <v>101222</v>
      </c>
      <c r="F1658" s="41">
        <v>138</v>
      </c>
      <c r="G1658" s="39">
        <v>1</v>
      </c>
      <c r="H1658" s="40" t="s">
        <v>247</v>
      </c>
      <c r="I1658" s="39">
        <v>3342618193</v>
      </c>
    </row>
    <row r="1659" spans="1:9" ht="45" hidden="1">
      <c r="A1659" s="39">
        <v>29415</v>
      </c>
      <c r="B1659" s="40" t="s">
        <v>3403</v>
      </c>
      <c r="C1659" s="40" t="s">
        <v>3404</v>
      </c>
      <c r="D1659" s="40" t="s">
        <v>234</v>
      </c>
      <c r="E1659" s="39">
        <v>101222</v>
      </c>
      <c r="F1659" s="41">
        <v>138</v>
      </c>
      <c r="G1659" s="39">
        <v>2</v>
      </c>
      <c r="H1659" s="40" t="s">
        <v>247</v>
      </c>
      <c r="I1659" s="39">
        <v>3342618192</v>
      </c>
    </row>
    <row r="1660" spans="1:9" ht="15" hidden="1">
      <c r="A1660" s="39">
        <v>29441</v>
      </c>
      <c r="B1660" s="40" t="s">
        <v>3405</v>
      </c>
      <c r="C1660" s="40" t="s">
        <v>3406</v>
      </c>
      <c r="D1660" s="40" t="s">
        <v>210</v>
      </c>
      <c r="E1660" s="39">
        <v>116704</v>
      </c>
      <c r="F1660" s="41">
        <v>46</v>
      </c>
      <c r="G1660" s="39">
        <v>3</v>
      </c>
      <c r="H1660" s="40" t="s">
        <v>226</v>
      </c>
      <c r="I1660" s="39">
        <v>3349559639</v>
      </c>
    </row>
    <row r="1661" spans="1:9" ht="45" hidden="1">
      <c r="A1661" s="39">
        <v>29480</v>
      </c>
      <c r="B1661" s="40" t="s">
        <v>3407</v>
      </c>
      <c r="C1661" s="40" t="s">
        <v>3408</v>
      </c>
      <c r="D1661" s="40" t="s">
        <v>210</v>
      </c>
      <c r="E1661" s="39">
        <v>116704</v>
      </c>
      <c r="F1661" s="41">
        <v>46</v>
      </c>
      <c r="G1661" s="39">
        <v>1</v>
      </c>
      <c r="H1661" s="40" t="s">
        <v>211</v>
      </c>
      <c r="I1661" s="39">
        <v>3349560036</v>
      </c>
    </row>
    <row r="1662" spans="1:9" ht="45" hidden="1">
      <c r="A1662" s="39">
        <v>29481</v>
      </c>
      <c r="B1662" s="40" t="s">
        <v>3409</v>
      </c>
      <c r="C1662" s="40" t="s">
        <v>3410</v>
      </c>
      <c r="D1662" s="40" t="s">
        <v>210</v>
      </c>
      <c r="E1662" s="39">
        <v>116704</v>
      </c>
      <c r="F1662" s="41">
        <v>46</v>
      </c>
      <c r="G1662" s="39">
        <v>3</v>
      </c>
      <c r="H1662" s="40" t="s">
        <v>211</v>
      </c>
      <c r="I1662" s="39">
        <v>3349560045</v>
      </c>
    </row>
    <row r="1663" spans="1:9" ht="45" hidden="1">
      <c r="A1663" s="39">
        <v>29495</v>
      </c>
      <c r="B1663" s="40" t="s">
        <v>3411</v>
      </c>
      <c r="C1663" s="40" t="s">
        <v>3412</v>
      </c>
      <c r="D1663" s="40" t="s">
        <v>210</v>
      </c>
      <c r="E1663" s="39">
        <v>116704</v>
      </c>
      <c r="F1663" s="41">
        <v>46</v>
      </c>
      <c r="G1663" s="39">
        <v>1</v>
      </c>
      <c r="H1663" s="40" t="s">
        <v>211</v>
      </c>
      <c r="I1663" s="39">
        <v>3349560293</v>
      </c>
    </row>
    <row r="1664" spans="1:9" ht="45" hidden="1">
      <c r="A1664" s="39">
        <v>29497</v>
      </c>
      <c r="B1664" s="40" t="s">
        <v>3413</v>
      </c>
      <c r="C1664" s="40" t="s">
        <v>3414</v>
      </c>
      <c r="D1664" s="40" t="s">
        <v>210</v>
      </c>
      <c r="E1664" s="39">
        <v>116704</v>
      </c>
      <c r="F1664" s="41">
        <v>46</v>
      </c>
      <c r="G1664" s="39">
        <v>1</v>
      </c>
      <c r="H1664" s="40" t="s">
        <v>211</v>
      </c>
      <c r="I1664" s="39">
        <v>3349560292</v>
      </c>
    </row>
    <row r="1665" spans="1:9" ht="15" hidden="1">
      <c r="A1665" s="39">
        <v>29504</v>
      </c>
      <c r="B1665" s="40" t="s">
        <v>3415</v>
      </c>
      <c r="C1665" s="40" t="s">
        <v>3416</v>
      </c>
      <c r="D1665" s="40" t="s">
        <v>2086</v>
      </c>
      <c r="E1665" s="39">
        <v>-99</v>
      </c>
      <c r="F1665" s="41">
        <v>69</v>
      </c>
      <c r="G1665" s="39">
        <v>1</v>
      </c>
      <c r="H1665" s="40" t="s">
        <v>202</v>
      </c>
      <c r="I1665" s="39">
        <v>3337423493</v>
      </c>
    </row>
    <row r="1666" spans="1:9" ht="15" hidden="1">
      <c r="A1666" s="39">
        <v>29550</v>
      </c>
      <c r="B1666" s="40" t="s">
        <v>3417</v>
      </c>
      <c r="C1666" s="40" t="s">
        <v>3418</v>
      </c>
      <c r="D1666" s="40" t="s">
        <v>210</v>
      </c>
      <c r="E1666" s="39">
        <v>116704</v>
      </c>
      <c r="F1666" s="41">
        <v>69</v>
      </c>
      <c r="G1666" s="39">
        <v>2</v>
      </c>
      <c r="H1666" s="40" t="s">
        <v>202</v>
      </c>
      <c r="I1666" s="39">
        <v>3342618152</v>
      </c>
    </row>
    <row r="1667" spans="1:9" ht="75" hidden="1">
      <c r="A1667" s="39">
        <v>29560</v>
      </c>
      <c r="B1667" s="40" t="s">
        <v>3419</v>
      </c>
      <c r="C1667" s="40" t="s">
        <v>3420</v>
      </c>
      <c r="D1667" s="40" t="s">
        <v>1936</v>
      </c>
      <c r="E1667" s="39">
        <v>101011</v>
      </c>
      <c r="F1667" s="41">
        <v>34.5</v>
      </c>
      <c r="G1667" s="39">
        <v>1</v>
      </c>
      <c r="H1667" s="40" t="s">
        <v>202</v>
      </c>
      <c r="I1667" s="39">
        <v>3342618351</v>
      </c>
    </row>
    <row r="1668" spans="1:9" ht="15" hidden="1">
      <c r="A1668" s="39">
        <v>29572</v>
      </c>
      <c r="B1668" s="40" t="s">
        <v>3421</v>
      </c>
      <c r="C1668" s="40" t="s">
        <v>3422</v>
      </c>
      <c r="D1668" s="40" t="s">
        <v>210</v>
      </c>
      <c r="E1668" s="39">
        <v>116704</v>
      </c>
      <c r="F1668" s="41">
        <v>69</v>
      </c>
      <c r="G1668" s="39">
        <v>2</v>
      </c>
      <c r="H1668" s="40" t="s">
        <v>226</v>
      </c>
      <c r="I1668" s="39">
        <v>3341136784</v>
      </c>
    </row>
    <row r="1669" spans="1:9" ht="30" hidden="1">
      <c r="A1669" s="39">
        <v>29573</v>
      </c>
      <c r="B1669" s="40" t="s">
        <v>3423</v>
      </c>
      <c r="C1669" s="40" t="s">
        <v>3424</v>
      </c>
      <c r="D1669" s="40" t="s">
        <v>348</v>
      </c>
      <c r="E1669" s="39">
        <v>126080</v>
      </c>
      <c r="F1669" s="41">
        <v>115</v>
      </c>
      <c r="G1669" s="39">
        <v>10</v>
      </c>
      <c r="H1669" s="40" t="s">
        <v>202</v>
      </c>
      <c r="I1669" s="39">
        <v>3353097517</v>
      </c>
    </row>
    <row r="1670" spans="1:9" ht="30" hidden="1">
      <c r="A1670" s="39">
        <v>29582</v>
      </c>
      <c r="B1670" s="40" t="s">
        <v>3425</v>
      </c>
      <c r="C1670" s="40" t="s">
        <v>3426</v>
      </c>
      <c r="D1670" s="40" t="s">
        <v>210</v>
      </c>
      <c r="E1670" s="39">
        <v>116704</v>
      </c>
      <c r="F1670" s="41">
        <v>138</v>
      </c>
      <c r="G1670" s="39">
        <v>7</v>
      </c>
      <c r="H1670" s="40" t="s">
        <v>218</v>
      </c>
      <c r="I1670" s="39">
        <v>3337423540</v>
      </c>
    </row>
    <row r="1671" spans="1:9" ht="30" hidden="1">
      <c r="A1671" s="39">
        <v>29587</v>
      </c>
      <c r="B1671" s="40" t="s">
        <v>3427</v>
      </c>
      <c r="C1671" s="40" t="s">
        <v>3428</v>
      </c>
      <c r="D1671" s="40" t="s">
        <v>210</v>
      </c>
      <c r="E1671" s="39">
        <v>116704</v>
      </c>
      <c r="F1671" s="41">
        <v>138</v>
      </c>
      <c r="G1671" s="39">
        <v>3</v>
      </c>
      <c r="H1671" s="40" t="s">
        <v>218</v>
      </c>
      <c r="I1671" s="39">
        <v>3349559988</v>
      </c>
    </row>
    <row r="1672" spans="1:9" ht="45" hidden="1">
      <c r="A1672" s="39">
        <v>29590</v>
      </c>
      <c r="B1672" s="40" t="s">
        <v>3429</v>
      </c>
      <c r="C1672" s="40" t="s">
        <v>3430</v>
      </c>
      <c r="D1672" s="40" t="s">
        <v>210</v>
      </c>
      <c r="E1672" s="39">
        <v>116704</v>
      </c>
      <c r="F1672" s="41">
        <v>138</v>
      </c>
      <c r="G1672" s="39">
        <v>1</v>
      </c>
      <c r="H1672" s="40" t="s">
        <v>211</v>
      </c>
      <c r="I1672" s="39">
        <v>3349560179</v>
      </c>
    </row>
    <row r="1673" spans="1:9" ht="30" hidden="1">
      <c r="A1673" s="39">
        <v>29617</v>
      </c>
      <c r="B1673" s="40" t="s">
        <v>3431</v>
      </c>
      <c r="C1673" s="40" t="s">
        <v>3432</v>
      </c>
      <c r="D1673" s="40" t="s">
        <v>3129</v>
      </c>
      <c r="E1673" s="39">
        <v>101179</v>
      </c>
      <c r="F1673" s="41">
        <v>69</v>
      </c>
      <c r="G1673" s="39">
        <v>1</v>
      </c>
      <c r="H1673" s="40" t="s">
        <v>218</v>
      </c>
      <c r="I1673" s="39">
        <v>3337423556</v>
      </c>
    </row>
    <row r="1674" spans="1:9" ht="15" hidden="1">
      <c r="A1674" s="39">
        <v>29626</v>
      </c>
      <c r="B1674" s="40" t="s">
        <v>3433</v>
      </c>
      <c r="C1674" s="40" t="s">
        <v>3434</v>
      </c>
      <c r="D1674" s="40" t="s">
        <v>210</v>
      </c>
      <c r="E1674" s="39">
        <v>116704</v>
      </c>
      <c r="F1674" s="41">
        <v>46</v>
      </c>
      <c r="G1674" s="39">
        <v>3</v>
      </c>
      <c r="H1674" s="40" t="s">
        <v>226</v>
      </c>
      <c r="I1674" s="39">
        <v>3349559637</v>
      </c>
    </row>
    <row r="1675" spans="1:9" ht="60" hidden="1">
      <c r="A1675" s="39">
        <v>29631</v>
      </c>
      <c r="B1675" s="40" t="s">
        <v>3435</v>
      </c>
      <c r="C1675" s="40" t="s">
        <v>3436</v>
      </c>
      <c r="D1675" s="40" t="s">
        <v>223</v>
      </c>
      <c r="E1675" s="39">
        <v>100834</v>
      </c>
      <c r="F1675" s="41">
        <v>115</v>
      </c>
      <c r="G1675" s="39">
        <v>2</v>
      </c>
      <c r="H1675" s="40" t="s">
        <v>202</v>
      </c>
      <c r="I1675" s="39">
        <v>3337423566</v>
      </c>
    </row>
    <row r="1676" spans="1:9" ht="45" hidden="1">
      <c r="A1676" s="39">
        <v>29634</v>
      </c>
      <c r="B1676" s="40" t="s">
        <v>3437</v>
      </c>
      <c r="C1676" s="40" t="s">
        <v>3438</v>
      </c>
      <c r="D1676" s="40" t="s">
        <v>274</v>
      </c>
      <c r="E1676" s="39">
        <v>102912</v>
      </c>
      <c r="F1676" s="41">
        <v>115</v>
      </c>
      <c r="G1676" s="39">
        <v>2</v>
      </c>
      <c r="H1676" s="40" t="s">
        <v>202</v>
      </c>
      <c r="I1676" s="39">
        <v>3353097638</v>
      </c>
    </row>
    <row r="1677" spans="1:9" ht="15" hidden="1">
      <c r="A1677" s="39">
        <v>29639</v>
      </c>
      <c r="B1677" s="40" t="s">
        <v>3439</v>
      </c>
      <c r="C1677" s="40" t="s">
        <v>3440</v>
      </c>
      <c r="D1677" s="40" t="s">
        <v>210</v>
      </c>
      <c r="E1677" s="39">
        <v>116704</v>
      </c>
      <c r="F1677" s="41">
        <v>69</v>
      </c>
      <c r="G1677" s="39">
        <v>2</v>
      </c>
      <c r="H1677" s="40" t="s">
        <v>202</v>
      </c>
      <c r="I1677" s="39">
        <v>3337423571</v>
      </c>
    </row>
    <row r="1678" spans="1:9" ht="15" hidden="1">
      <c r="A1678" s="39">
        <v>29652</v>
      </c>
      <c r="B1678" s="40" t="s">
        <v>3441</v>
      </c>
      <c r="C1678" s="40" t="s">
        <v>3442</v>
      </c>
      <c r="D1678" s="40" t="s">
        <v>210</v>
      </c>
      <c r="E1678" s="39">
        <v>116704</v>
      </c>
      <c r="F1678" s="41">
        <v>69</v>
      </c>
      <c r="G1678" s="39">
        <v>1</v>
      </c>
      <c r="H1678" s="40" t="s">
        <v>202</v>
      </c>
      <c r="I1678" s="39">
        <v>3342618100</v>
      </c>
    </row>
    <row r="1679" spans="1:9" ht="45" hidden="1">
      <c r="A1679" s="39">
        <v>29662</v>
      </c>
      <c r="B1679" s="40" t="s">
        <v>3443</v>
      </c>
      <c r="C1679" s="40" t="s">
        <v>3444</v>
      </c>
      <c r="D1679" s="40" t="s">
        <v>210</v>
      </c>
      <c r="E1679" s="39">
        <v>116704</v>
      </c>
      <c r="F1679" s="41">
        <v>46</v>
      </c>
      <c r="G1679" s="39">
        <v>1</v>
      </c>
      <c r="H1679" s="40" t="s">
        <v>211</v>
      </c>
      <c r="I1679" s="39">
        <v>3349560286</v>
      </c>
    </row>
    <row r="1680" spans="1:9" ht="45" hidden="1">
      <c r="A1680" s="39">
        <v>29663</v>
      </c>
      <c r="B1680" s="40" t="s">
        <v>3445</v>
      </c>
      <c r="C1680" s="40" t="s">
        <v>3446</v>
      </c>
      <c r="D1680" s="40" t="s">
        <v>210</v>
      </c>
      <c r="E1680" s="39">
        <v>116704</v>
      </c>
      <c r="F1680" s="41">
        <v>46</v>
      </c>
      <c r="G1680" s="39">
        <v>2</v>
      </c>
      <c r="H1680" s="40" t="s">
        <v>211</v>
      </c>
      <c r="I1680" s="39">
        <v>3349559797</v>
      </c>
    </row>
    <row r="1681" spans="1:9" ht="45" hidden="1">
      <c r="A1681" s="39">
        <v>29664</v>
      </c>
      <c r="B1681" s="40" t="s">
        <v>3447</v>
      </c>
      <c r="C1681" s="40" t="s">
        <v>3448</v>
      </c>
      <c r="D1681" s="40" t="s">
        <v>326</v>
      </c>
      <c r="E1681" s="39">
        <v>100716</v>
      </c>
      <c r="F1681" s="41">
        <v>57</v>
      </c>
      <c r="G1681" s="39">
        <v>2</v>
      </c>
      <c r="H1681" s="40" t="s">
        <v>202</v>
      </c>
      <c r="I1681" s="39">
        <v>3342617816</v>
      </c>
    </row>
    <row r="1682" spans="1:9" ht="30" hidden="1">
      <c r="A1682" s="39">
        <v>29666</v>
      </c>
      <c r="B1682" s="40" t="s">
        <v>3449</v>
      </c>
      <c r="C1682" s="40" t="s">
        <v>3450</v>
      </c>
      <c r="D1682" s="40" t="s">
        <v>210</v>
      </c>
      <c r="E1682" s="39">
        <v>116704</v>
      </c>
      <c r="F1682" s="41">
        <v>69</v>
      </c>
      <c r="G1682" s="39">
        <v>3</v>
      </c>
      <c r="H1682" s="40" t="s">
        <v>218</v>
      </c>
      <c r="I1682" s="39">
        <v>3337423586</v>
      </c>
    </row>
    <row r="1683" spans="1:9" ht="30" hidden="1">
      <c r="A1683" s="39">
        <v>29667</v>
      </c>
      <c r="B1683" s="40" t="s">
        <v>3451</v>
      </c>
      <c r="C1683" s="40" t="s">
        <v>3452</v>
      </c>
      <c r="D1683" s="40" t="s">
        <v>1566</v>
      </c>
      <c r="E1683" s="39">
        <v>103570</v>
      </c>
      <c r="F1683" s="41">
        <v>115</v>
      </c>
      <c r="G1683" s="39">
        <v>1</v>
      </c>
      <c r="H1683" s="40" t="s">
        <v>202</v>
      </c>
      <c r="I1683" s="39">
        <v>3337423587</v>
      </c>
    </row>
    <row r="1684" spans="1:9" ht="30" hidden="1">
      <c r="A1684" s="39">
        <v>29689</v>
      </c>
      <c r="B1684" s="40" t="s">
        <v>3453</v>
      </c>
      <c r="C1684" s="40" t="s">
        <v>3454</v>
      </c>
      <c r="D1684" s="40" t="s">
        <v>210</v>
      </c>
      <c r="E1684" s="39">
        <v>116704</v>
      </c>
      <c r="F1684" s="41">
        <v>138</v>
      </c>
      <c r="G1684" s="39">
        <v>3</v>
      </c>
      <c r="H1684" s="40" t="s">
        <v>218</v>
      </c>
      <c r="I1684" s="39">
        <v>3337423601</v>
      </c>
    </row>
    <row r="1685" spans="1:9" ht="45" hidden="1">
      <c r="A1685" s="39">
        <v>29695</v>
      </c>
      <c r="B1685" s="40" t="s">
        <v>3455</v>
      </c>
      <c r="C1685" s="40" t="s">
        <v>3456</v>
      </c>
      <c r="D1685" s="40" t="s">
        <v>210</v>
      </c>
      <c r="E1685" s="39">
        <v>116704</v>
      </c>
      <c r="F1685" s="41">
        <v>46</v>
      </c>
      <c r="G1685" s="39">
        <v>1</v>
      </c>
      <c r="H1685" s="40" t="s">
        <v>247</v>
      </c>
      <c r="I1685" s="39">
        <v>3342618124</v>
      </c>
    </row>
    <row r="1686" spans="1:9" ht="45" hidden="1">
      <c r="A1686" s="39">
        <v>29711</v>
      </c>
      <c r="B1686" s="40" t="s">
        <v>3457</v>
      </c>
      <c r="C1686" s="40" t="s">
        <v>3458</v>
      </c>
      <c r="D1686" s="40" t="s">
        <v>210</v>
      </c>
      <c r="E1686" s="39">
        <v>116704</v>
      </c>
      <c r="F1686" s="41">
        <v>46</v>
      </c>
      <c r="G1686" s="39">
        <v>1</v>
      </c>
      <c r="H1686" s="40" t="s">
        <v>211</v>
      </c>
      <c r="I1686" s="39">
        <v>3349559837</v>
      </c>
    </row>
    <row r="1687" spans="1:9" ht="45" hidden="1">
      <c r="A1687" s="39">
        <v>29712</v>
      </c>
      <c r="B1687" s="40" t="s">
        <v>3459</v>
      </c>
      <c r="C1687" s="40" t="s">
        <v>3460</v>
      </c>
      <c r="D1687" s="40" t="s">
        <v>210</v>
      </c>
      <c r="E1687" s="39">
        <v>116704</v>
      </c>
      <c r="F1687" s="41">
        <v>46</v>
      </c>
      <c r="G1687" s="39">
        <v>3</v>
      </c>
      <c r="H1687" s="40" t="s">
        <v>211</v>
      </c>
      <c r="I1687" s="39">
        <v>3349560391</v>
      </c>
    </row>
    <row r="1688" spans="1:9" ht="45" hidden="1">
      <c r="A1688" s="39">
        <v>29728</v>
      </c>
      <c r="B1688" s="40" t="s">
        <v>3461</v>
      </c>
      <c r="C1688" s="40" t="s">
        <v>3462</v>
      </c>
      <c r="D1688" s="40" t="s">
        <v>210</v>
      </c>
      <c r="E1688" s="39">
        <v>116704</v>
      </c>
      <c r="F1688" s="41">
        <v>46</v>
      </c>
      <c r="G1688" s="39">
        <v>1</v>
      </c>
      <c r="H1688" s="40" t="s">
        <v>211</v>
      </c>
      <c r="I1688" s="39">
        <v>3349560340</v>
      </c>
    </row>
    <row r="1689" spans="1:9" ht="15" hidden="1">
      <c r="A1689" s="39">
        <v>29770</v>
      </c>
      <c r="B1689" s="40" t="s">
        <v>3463</v>
      </c>
      <c r="C1689" s="40" t="s">
        <v>3464</v>
      </c>
      <c r="D1689" s="40" t="s">
        <v>210</v>
      </c>
      <c r="E1689" s="39">
        <v>116704</v>
      </c>
      <c r="F1689" s="41">
        <v>46</v>
      </c>
      <c r="G1689" s="39">
        <v>1</v>
      </c>
      <c r="H1689" s="40" t="s">
        <v>226</v>
      </c>
      <c r="I1689" s="39">
        <v>3349559624</v>
      </c>
    </row>
    <row r="1690" spans="1:9" ht="15" hidden="1">
      <c r="A1690" s="39">
        <v>29841</v>
      </c>
      <c r="B1690" s="40" t="s">
        <v>3465</v>
      </c>
      <c r="C1690" s="40" t="s">
        <v>3466</v>
      </c>
      <c r="D1690" s="40" t="s">
        <v>210</v>
      </c>
      <c r="E1690" s="39">
        <v>116704</v>
      </c>
      <c r="F1690" s="41">
        <v>69</v>
      </c>
      <c r="G1690" s="39">
        <v>1</v>
      </c>
      <c r="H1690" s="40" t="s">
        <v>202</v>
      </c>
      <c r="I1690" s="39">
        <v>3342617983</v>
      </c>
    </row>
    <row r="1691" spans="1:9" ht="45" hidden="1">
      <c r="A1691" s="39">
        <v>29865</v>
      </c>
      <c r="B1691" s="40" t="s">
        <v>3467</v>
      </c>
      <c r="C1691" s="40" t="s">
        <v>3468</v>
      </c>
      <c r="D1691" s="40" t="s">
        <v>210</v>
      </c>
      <c r="E1691" s="39">
        <v>116704</v>
      </c>
      <c r="F1691" s="41">
        <v>69</v>
      </c>
      <c r="G1691" s="39">
        <v>1</v>
      </c>
      <c r="H1691" s="40" t="s">
        <v>247</v>
      </c>
      <c r="I1691" s="39">
        <v>3342618144</v>
      </c>
    </row>
    <row r="1692" spans="1:9" ht="15" hidden="1">
      <c r="A1692" s="39">
        <v>29867</v>
      </c>
      <c r="B1692" s="40" t="s">
        <v>3469</v>
      </c>
      <c r="C1692" s="40" t="s">
        <v>3470</v>
      </c>
      <c r="D1692" s="40" t="s">
        <v>210</v>
      </c>
      <c r="E1692" s="39">
        <v>116704</v>
      </c>
      <c r="F1692" s="41">
        <v>115</v>
      </c>
      <c r="G1692" s="39">
        <v>1</v>
      </c>
      <c r="H1692" s="40" t="s">
        <v>202</v>
      </c>
      <c r="I1692" s="39">
        <v>3337428245</v>
      </c>
    </row>
    <row r="1693" spans="1:9" ht="30" hidden="1">
      <c r="A1693" s="39">
        <v>29868</v>
      </c>
      <c r="B1693" s="40" t="s">
        <v>3471</v>
      </c>
      <c r="C1693" s="40" t="s">
        <v>3472</v>
      </c>
      <c r="D1693" s="40" t="s">
        <v>210</v>
      </c>
      <c r="E1693" s="39">
        <v>116704</v>
      </c>
      <c r="F1693" s="41">
        <v>69</v>
      </c>
      <c r="G1693" s="39">
        <v>2</v>
      </c>
      <c r="H1693" s="40" t="s">
        <v>218</v>
      </c>
      <c r="I1693" s="39">
        <v>3337423714</v>
      </c>
    </row>
    <row r="1694" spans="1:9" ht="15" hidden="1">
      <c r="A1694" s="39">
        <v>29871</v>
      </c>
      <c r="B1694" s="40" t="s">
        <v>3473</v>
      </c>
      <c r="C1694" s="40" t="s">
        <v>3474</v>
      </c>
      <c r="D1694" s="40" t="s">
        <v>210</v>
      </c>
      <c r="E1694" s="39">
        <v>116704</v>
      </c>
      <c r="F1694" s="41">
        <v>34.5</v>
      </c>
      <c r="G1694" s="39">
        <v>1</v>
      </c>
      <c r="H1694" s="40" t="s">
        <v>202</v>
      </c>
      <c r="I1694" s="39">
        <v>3337423716</v>
      </c>
    </row>
    <row r="1695" spans="1:9" ht="60" hidden="1">
      <c r="A1695" s="39">
        <v>29873</v>
      </c>
      <c r="B1695" s="40" t="s">
        <v>3475</v>
      </c>
      <c r="C1695" s="40" t="s">
        <v>3476</v>
      </c>
      <c r="D1695" s="40" t="s">
        <v>223</v>
      </c>
      <c r="E1695" s="39">
        <v>100834</v>
      </c>
      <c r="F1695" s="41">
        <v>115</v>
      </c>
      <c r="G1695" s="39">
        <v>2</v>
      </c>
      <c r="H1695" s="40" t="s">
        <v>218</v>
      </c>
      <c r="I1695" s="39">
        <v>3337423717</v>
      </c>
    </row>
    <row r="1696" spans="1:9" ht="45" hidden="1">
      <c r="A1696" s="39">
        <v>29877</v>
      </c>
      <c r="B1696" s="40" t="s">
        <v>3477</v>
      </c>
      <c r="C1696" s="40" t="s">
        <v>3478</v>
      </c>
      <c r="D1696" s="40" t="s">
        <v>274</v>
      </c>
      <c r="E1696" s="39">
        <v>102912</v>
      </c>
      <c r="F1696" s="41">
        <v>115</v>
      </c>
      <c r="G1696" s="39">
        <v>4</v>
      </c>
      <c r="H1696" s="40" t="s">
        <v>226</v>
      </c>
      <c r="I1696" s="39">
        <v>3353097652</v>
      </c>
    </row>
    <row r="1697" spans="1:9" ht="45" hidden="1">
      <c r="A1697" s="39">
        <v>29885</v>
      </c>
      <c r="B1697" s="40" t="s">
        <v>3479</v>
      </c>
      <c r="C1697" s="40" t="s">
        <v>3480</v>
      </c>
      <c r="D1697" s="40" t="s">
        <v>210</v>
      </c>
      <c r="E1697" s="39">
        <v>116704</v>
      </c>
      <c r="F1697" s="41">
        <v>69</v>
      </c>
      <c r="G1697" s="39">
        <v>1</v>
      </c>
      <c r="H1697" s="40" t="s">
        <v>247</v>
      </c>
      <c r="I1697" s="39">
        <v>3342618173</v>
      </c>
    </row>
    <row r="1698" spans="1:9" ht="15" hidden="1">
      <c r="A1698" s="39">
        <v>29896</v>
      </c>
      <c r="B1698" s="40" t="s">
        <v>3481</v>
      </c>
      <c r="C1698" s="40" t="s">
        <v>3482</v>
      </c>
      <c r="D1698" s="40" t="s">
        <v>210</v>
      </c>
      <c r="E1698" s="39">
        <v>116704</v>
      </c>
      <c r="F1698" s="41">
        <v>69</v>
      </c>
      <c r="G1698" s="39">
        <v>3</v>
      </c>
      <c r="H1698" s="40" t="s">
        <v>202</v>
      </c>
      <c r="I1698" s="39">
        <v>3337428066</v>
      </c>
    </row>
    <row r="1699" spans="1:9" ht="30">
      <c r="A1699" s="39">
        <v>29928</v>
      </c>
      <c r="B1699" s="40" t="s">
        <v>3483</v>
      </c>
      <c r="C1699" s="40" t="s">
        <v>3484</v>
      </c>
      <c r="D1699" s="40" t="s">
        <v>201</v>
      </c>
      <c r="E1699" s="39">
        <v>100219</v>
      </c>
      <c r="F1699" s="41">
        <v>115</v>
      </c>
      <c r="G1699" s="39">
        <v>5</v>
      </c>
      <c r="H1699" s="40" t="s">
        <v>218</v>
      </c>
      <c r="I1699" s="39">
        <v>3342618411</v>
      </c>
    </row>
    <row r="1700" spans="1:9" ht="30" hidden="1">
      <c r="A1700" s="39">
        <v>29941</v>
      </c>
      <c r="B1700" s="40" t="s">
        <v>3485</v>
      </c>
      <c r="C1700" s="40" t="s">
        <v>3486</v>
      </c>
      <c r="D1700" s="40" t="s">
        <v>348</v>
      </c>
      <c r="E1700" s="39">
        <v>126080</v>
      </c>
      <c r="F1700" s="41">
        <v>115</v>
      </c>
      <c r="G1700" s="39">
        <v>2</v>
      </c>
      <c r="H1700" s="40" t="s">
        <v>202</v>
      </c>
      <c r="I1700" s="39">
        <v>3337423765</v>
      </c>
    </row>
    <row r="1701" spans="1:9" ht="45" hidden="1">
      <c r="A1701" s="39">
        <v>29958</v>
      </c>
      <c r="B1701" s="40" t="s">
        <v>3487</v>
      </c>
      <c r="C1701" s="40" t="s">
        <v>3488</v>
      </c>
      <c r="D1701" s="40" t="s">
        <v>210</v>
      </c>
      <c r="E1701" s="39">
        <v>116704</v>
      </c>
      <c r="F1701" s="41">
        <v>46</v>
      </c>
      <c r="G1701" s="39">
        <v>4</v>
      </c>
      <c r="H1701" s="40" t="s">
        <v>211</v>
      </c>
      <c r="I1701" s="39">
        <v>3349560219</v>
      </c>
    </row>
    <row r="1702" spans="1:9" ht="15">
      <c r="A1702" s="39">
        <v>29960</v>
      </c>
      <c r="B1702" s="40" t="s">
        <v>3489</v>
      </c>
      <c r="C1702" s="40" t="s">
        <v>3490</v>
      </c>
      <c r="D1702" s="40" t="s">
        <v>201</v>
      </c>
      <c r="E1702" s="39">
        <v>100219</v>
      </c>
      <c r="F1702" s="41">
        <v>115</v>
      </c>
      <c r="G1702" s="39">
        <v>1</v>
      </c>
      <c r="H1702" s="40" t="s">
        <v>202</v>
      </c>
      <c r="I1702" s="39">
        <v>3337423777</v>
      </c>
    </row>
    <row r="1703" spans="1:9" ht="15" hidden="1">
      <c r="A1703" s="39">
        <v>29965</v>
      </c>
      <c r="B1703" s="40" t="s">
        <v>3491</v>
      </c>
      <c r="C1703" s="40" t="s">
        <v>3492</v>
      </c>
      <c r="D1703" s="40" t="s">
        <v>210</v>
      </c>
      <c r="E1703" s="39">
        <v>116704</v>
      </c>
      <c r="F1703" s="41">
        <v>46</v>
      </c>
      <c r="G1703" s="39">
        <v>1</v>
      </c>
      <c r="H1703" s="40" t="s">
        <v>226</v>
      </c>
      <c r="I1703" s="39">
        <v>3349559619</v>
      </c>
    </row>
    <row r="1704" spans="1:9" ht="45" hidden="1">
      <c r="A1704" s="39">
        <v>29966</v>
      </c>
      <c r="B1704" s="40" t="s">
        <v>3493</v>
      </c>
      <c r="C1704" s="40" t="s">
        <v>3492</v>
      </c>
      <c r="D1704" s="40" t="s">
        <v>234</v>
      </c>
      <c r="E1704" s="39">
        <v>101222</v>
      </c>
      <c r="F1704" s="41">
        <v>46</v>
      </c>
      <c r="G1704" s="39">
        <v>2</v>
      </c>
      <c r="H1704" s="40" t="s">
        <v>247</v>
      </c>
      <c r="I1704" s="39">
        <v>3342618345</v>
      </c>
    </row>
    <row r="1705" spans="1:9" ht="30">
      <c r="A1705" s="39">
        <v>29979</v>
      </c>
      <c r="B1705" s="40" t="s">
        <v>3494</v>
      </c>
      <c r="C1705" s="40" t="s">
        <v>3495</v>
      </c>
      <c r="D1705" s="40" t="s">
        <v>201</v>
      </c>
      <c r="E1705" s="39">
        <v>100219</v>
      </c>
      <c r="F1705" s="41">
        <v>115</v>
      </c>
      <c r="G1705" s="39">
        <v>2</v>
      </c>
      <c r="H1705" s="40" t="s">
        <v>218</v>
      </c>
      <c r="I1705" s="39">
        <v>3337423788</v>
      </c>
    </row>
    <row r="1706" spans="1:9" ht="30" hidden="1">
      <c r="A1706" s="39">
        <v>30011</v>
      </c>
      <c r="B1706" s="40" t="s">
        <v>3496</v>
      </c>
      <c r="C1706" s="40" t="s">
        <v>3497</v>
      </c>
      <c r="D1706" s="40" t="s">
        <v>210</v>
      </c>
      <c r="E1706" s="39">
        <v>116704</v>
      </c>
      <c r="F1706" s="41">
        <v>230</v>
      </c>
      <c r="G1706" s="39">
        <v>3</v>
      </c>
      <c r="H1706" s="40" t="s">
        <v>218</v>
      </c>
      <c r="I1706" s="39">
        <v>3337423806</v>
      </c>
    </row>
    <row r="1707" spans="1:9" ht="45" hidden="1">
      <c r="A1707" s="39">
        <v>30021</v>
      </c>
      <c r="B1707" s="40" t="s">
        <v>3498</v>
      </c>
      <c r="C1707" s="40" t="s">
        <v>3499</v>
      </c>
      <c r="D1707" s="40" t="s">
        <v>210</v>
      </c>
      <c r="E1707" s="39">
        <v>116704</v>
      </c>
      <c r="F1707" s="41">
        <v>46</v>
      </c>
      <c r="G1707" s="39">
        <v>2</v>
      </c>
      <c r="H1707" s="40" t="s">
        <v>211</v>
      </c>
      <c r="I1707" s="39">
        <v>3349560240</v>
      </c>
    </row>
    <row r="1708" spans="1:9" ht="15" hidden="1">
      <c r="A1708" s="39">
        <v>30031</v>
      </c>
      <c r="B1708" s="40" t="s">
        <v>3500</v>
      </c>
      <c r="C1708" s="40" t="s">
        <v>3501</v>
      </c>
      <c r="D1708" s="40" t="s">
        <v>210</v>
      </c>
      <c r="E1708" s="39">
        <v>116704</v>
      </c>
      <c r="F1708" s="41">
        <v>46</v>
      </c>
      <c r="G1708" s="39">
        <v>5</v>
      </c>
      <c r="H1708" s="40" t="s">
        <v>226</v>
      </c>
      <c r="I1708" s="39">
        <v>3349559524</v>
      </c>
    </row>
    <row r="1709" spans="1:9" ht="15">
      <c r="A1709" s="39">
        <v>30034</v>
      </c>
      <c r="B1709" s="40" t="s">
        <v>3502</v>
      </c>
      <c r="C1709" s="40" t="s">
        <v>3501</v>
      </c>
      <c r="D1709" s="40" t="s">
        <v>201</v>
      </c>
      <c r="E1709" s="39">
        <v>100219</v>
      </c>
      <c r="F1709" s="41">
        <v>115</v>
      </c>
      <c r="G1709" s="39">
        <v>3</v>
      </c>
      <c r="H1709" s="40" t="s">
        <v>226</v>
      </c>
      <c r="I1709" s="39">
        <v>3337414904</v>
      </c>
    </row>
    <row r="1710" spans="1:9" ht="15" hidden="1">
      <c r="A1710" s="39">
        <v>30080</v>
      </c>
      <c r="B1710" s="40" t="s">
        <v>3503</v>
      </c>
      <c r="C1710" s="40" t="s">
        <v>3504</v>
      </c>
      <c r="D1710" s="40" t="s">
        <v>210</v>
      </c>
      <c r="E1710" s="39">
        <v>116704</v>
      </c>
      <c r="F1710" s="41">
        <v>46</v>
      </c>
      <c r="G1710" s="39">
        <v>3</v>
      </c>
      <c r="H1710" s="40" t="s">
        <v>226</v>
      </c>
      <c r="I1710" s="39">
        <v>3349559541</v>
      </c>
    </row>
    <row r="1711" spans="1:9" ht="45" hidden="1">
      <c r="A1711" s="39">
        <v>30081</v>
      </c>
      <c r="B1711" s="40" t="s">
        <v>3505</v>
      </c>
      <c r="C1711" s="40" t="s">
        <v>3504</v>
      </c>
      <c r="D1711" s="40" t="s">
        <v>442</v>
      </c>
      <c r="E1711" s="39">
        <v>100994</v>
      </c>
      <c r="F1711" s="41">
        <v>230</v>
      </c>
      <c r="G1711" s="39">
        <v>17</v>
      </c>
      <c r="H1711" s="40" t="s">
        <v>226</v>
      </c>
      <c r="I1711" s="39">
        <v>3337423849</v>
      </c>
    </row>
    <row r="1712" spans="1:9" ht="15">
      <c r="A1712" s="39">
        <v>30123</v>
      </c>
      <c r="B1712" s="40" t="s">
        <v>3506</v>
      </c>
      <c r="C1712" s="40" t="s">
        <v>3507</v>
      </c>
      <c r="D1712" s="40" t="s">
        <v>201</v>
      </c>
      <c r="E1712" s="39">
        <v>100219</v>
      </c>
      <c r="F1712" s="41">
        <v>115</v>
      </c>
      <c r="G1712" s="39">
        <v>2</v>
      </c>
      <c r="H1712" s="40" t="s">
        <v>202</v>
      </c>
      <c r="I1712" s="39">
        <v>3337423874</v>
      </c>
    </row>
    <row r="1713" spans="1:9" ht="15" hidden="1">
      <c r="A1713" s="39">
        <v>30127</v>
      </c>
      <c r="B1713" s="40" t="s">
        <v>3508</v>
      </c>
      <c r="C1713" s="40" t="s">
        <v>3509</v>
      </c>
      <c r="D1713" s="40" t="s">
        <v>210</v>
      </c>
      <c r="E1713" s="39">
        <v>116704</v>
      </c>
      <c r="F1713" s="41">
        <v>345</v>
      </c>
      <c r="G1713" s="39">
        <v>11</v>
      </c>
      <c r="H1713" s="40" t="s">
        <v>202</v>
      </c>
      <c r="I1713" s="39">
        <v>3337423876</v>
      </c>
    </row>
    <row r="1714" spans="1:9" ht="45" hidden="1">
      <c r="A1714" s="39">
        <v>30133</v>
      </c>
      <c r="B1714" s="40" t="s">
        <v>3510</v>
      </c>
      <c r="C1714" s="40" t="s">
        <v>3511</v>
      </c>
      <c r="D1714" s="40" t="s">
        <v>210</v>
      </c>
      <c r="E1714" s="39">
        <v>116704</v>
      </c>
      <c r="F1714" s="41">
        <v>69</v>
      </c>
      <c r="G1714" s="39">
        <v>1</v>
      </c>
      <c r="H1714" s="40" t="s">
        <v>211</v>
      </c>
      <c r="I1714" s="39">
        <v>3349559694</v>
      </c>
    </row>
    <row r="1715" spans="1:9" ht="60" hidden="1">
      <c r="A1715" s="39">
        <v>30135</v>
      </c>
      <c r="B1715" s="40" t="s">
        <v>3512</v>
      </c>
      <c r="C1715" s="40" t="s">
        <v>3513</v>
      </c>
      <c r="D1715" s="40" t="s">
        <v>223</v>
      </c>
      <c r="E1715" s="39">
        <v>100834</v>
      </c>
      <c r="F1715" s="41">
        <v>230</v>
      </c>
      <c r="G1715" s="39">
        <v>4</v>
      </c>
      <c r="H1715" s="40" t="s">
        <v>247</v>
      </c>
      <c r="I1715" s="39">
        <v>3337423880</v>
      </c>
    </row>
    <row r="1716" spans="1:9" ht="60" hidden="1">
      <c r="A1716" s="39">
        <v>30156</v>
      </c>
      <c r="B1716" s="40" t="s">
        <v>3514</v>
      </c>
      <c r="C1716" s="40" t="s">
        <v>3515</v>
      </c>
      <c r="D1716" s="40" t="s">
        <v>223</v>
      </c>
      <c r="E1716" s="39">
        <v>100834</v>
      </c>
      <c r="F1716" s="41">
        <v>115</v>
      </c>
      <c r="G1716" s="39">
        <v>1</v>
      </c>
      <c r="H1716" s="40" t="s">
        <v>218</v>
      </c>
      <c r="I1716" s="39">
        <v>3337423896</v>
      </c>
    </row>
    <row r="1717" spans="1:9" ht="15" hidden="1">
      <c r="A1717" s="39">
        <v>30192</v>
      </c>
      <c r="B1717" s="40" t="s">
        <v>3516</v>
      </c>
      <c r="C1717" s="40" t="s">
        <v>3517</v>
      </c>
      <c r="D1717" s="40" t="s">
        <v>210</v>
      </c>
      <c r="E1717" s="39">
        <v>116704</v>
      </c>
      <c r="F1717" s="41">
        <v>46</v>
      </c>
      <c r="G1717" s="39">
        <v>3</v>
      </c>
      <c r="H1717" s="40" t="s">
        <v>226</v>
      </c>
      <c r="I1717" s="39">
        <v>3349559611</v>
      </c>
    </row>
    <row r="1718" spans="1:9" ht="45" hidden="1">
      <c r="A1718" s="39">
        <v>30195</v>
      </c>
      <c r="B1718" s="40" t="s">
        <v>3518</v>
      </c>
      <c r="C1718" s="40" t="s">
        <v>3519</v>
      </c>
      <c r="D1718" s="40" t="s">
        <v>210</v>
      </c>
      <c r="E1718" s="39">
        <v>116704</v>
      </c>
      <c r="F1718" s="41">
        <v>46</v>
      </c>
      <c r="G1718" s="39">
        <v>2</v>
      </c>
      <c r="H1718" s="40" t="s">
        <v>211</v>
      </c>
      <c r="I1718" s="39">
        <v>3349559715</v>
      </c>
    </row>
    <row r="1719" spans="1:9" ht="60" hidden="1">
      <c r="A1719" s="39">
        <v>30205</v>
      </c>
      <c r="B1719" s="40" t="s">
        <v>3520</v>
      </c>
      <c r="C1719" s="40" t="s">
        <v>3521</v>
      </c>
      <c r="D1719" s="40" t="s">
        <v>223</v>
      </c>
      <c r="E1719" s="39">
        <v>100834</v>
      </c>
      <c r="F1719" s="41">
        <v>115</v>
      </c>
      <c r="G1719" s="39">
        <v>2</v>
      </c>
      <c r="H1719" s="40" t="s">
        <v>218</v>
      </c>
      <c r="I1719" s="39">
        <v>3337423926</v>
      </c>
    </row>
    <row r="1720" spans="1:9" ht="15">
      <c r="A1720" s="39">
        <v>30207</v>
      </c>
      <c r="B1720" s="40" t="s">
        <v>3522</v>
      </c>
      <c r="C1720" s="40" t="s">
        <v>3523</v>
      </c>
      <c r="D1720" s="40" t="s">
        <v>201</v>
      </c>
      <c r="E1720" s="39">
        <v>100219</v>
      </c>
      <c r="F1720" s="41">
        <v>115</v>
      </c>
      <c r="G1720" s="39">
        <v>1</v>
      </c>
      <c r="H1720" s="40" t="s">
        <v>202</v>
      </c>
      <c r="I1720" s="39">
        <v>3337423927</v>
      </c>
    </row>
    <row r="1721" spans="1:9" ht="30" hidden="1">
      <c r="A1721" s="39">
        <v>30213</v>
      </c>
      <c r="B1721" s="40" t="s">
        <v>3524</v>
      </c>
      <c r="C1721" s="40" t="s">
        <v>3525</v>
      </c>
      <c r="D1721" s="40" t="s">
        <v>348</v>
      </c>
      <c r="E1721" s="39">
        <v>126080</v>
      </c>
      <c r="F1721" s="41">
        <v>115</v>
      </c>
      <c r="G1721" s="39">
        <v>2</v>
      </c>
      <c r="H1721" s="40" t="s">
        <v>226</v>
      </c>
      <c r="I1721" s="39">
        <v>3337411489</v>
      </c>
    </row>
    <row r="1722" spans="1:9" ht="15" hidden="1">
      <c r="A1722" s="39">
        <v>30234</v>
      </c>
      <c r="B1722" s="40" t="s">
        <v>3526</v>
      </c>
      <c r="C1722" s="40" t="s">
        <v>3527</v>
      </c>
      <c r="D1722" s="40" t="s">
        <v>210</v>
      </c>
      <c r="E1722" s="39">
        <v>116704</v>
      </c>
      <c r="F1722" s="41">
        <v>69</v>
      </c>
      <c r="G1722" s="39">
        <v>2</v>
      </c>
      <c r="H1722" s="40" t="s">
        <v>202</v>
      </c>
      <c r="I1722" s="39">
        <v>3352749860</v>
      </c>
    </row>
    <row r="1723" spans="1:9" ht="45" hidden="1">
      <c r="A1723" s="39">
        <v>30245</v>
      </c>
      <c r="B1723" s="40" t="s">
        <v>3528</v>
      </c>
      <c r="C1723" s="40" t="s">
        <v>3529</v>
      </c>
      <c r="D1723" s="40" t="s">
        <v>210</v>
      </c>
      <c r="E1723" s="39">
        <v>116704</v>
      </c>
      <c r="F1723" s="41">
        <v>46</v>
      </c>
      <c r="G1723" s="39">
        <v>1</v>
      </c>
      <c r="H1723" s="40" t="s">
        <v>211</v>
      </c>
      <c r="I1723" s="39">
        <v>3349559898</v>
      </c>
    </row>
    <row r="1724" spans="1:9" ht="15" hidden="1">
      <c r="A1724" s="39">
        <v>30251</v>
      </c>
      <c r="B1724" s="40" t="s">
        <v>3530</v>
      </c>
      <c r="C1724" s="40" t="s">
        <v>3531</v>
      </c>
      <c r="D1724" s="40" t="s">
        <v>210</v>
      </c>
      <c r="E1724" s="39">
        <v>116704</v>
      </c>
      <c r="F1724" s="41">
        <v>115</v>
      </c>
      <c r="G1724" s="39">
        <v>2</v>
      </c>
      <c r="H1724" s="40" t="s">
        <v>202</v>
      </c>
      <c r="I1724" s="39">
        <v>3337423950</v>
      </c>
    </row>
    <row r="1725" spans="1:9" ht="45" hidden="1">
      <c r="A1725" s="39">
        <v>30275</v>
      </c>
      <c r="B1725" s="40" t="s">
        <v>3532</v>
      </c>
      <c r="C1725" s="40" t="s">
        <v>3533</v>
      </c>
      <c r="D1725" s="40" t="s">
        <v>210</v>
      </c>
      <c r="E1725" s="39">
        <v>116704</v>
      </c>
      <c r="F1725" s="41">
        <v>69</v>
      </c>
      <c r="G1725" s="39">
        <v>1</v>
      </c>
      <c r="H1725" s="40" t="s">
        <v>211</v>
      </c>
      <c r="I1725" s="39">
        <v>3349559737</v>
      </c>
    </row>
    <row r="1726" spans="1:9" ht="60" hidden="1">
      <c r="A1726" s="39">
        <v>30302</v>
      </c>
      <c r="B1726" s="40" t="s">
        <v>3534</v>
      </c>
      <c r="C1726" s="40" t="s">
        <v>3535</v>
      </c>
      <c r="D1726" s="40" t="s">
        <v>223</v>
      </c>
      <c r="E1726" s="39">
        <v>100834</v>
      </c>
      <c r="F1726" s="41">
        <v>115</v>
      </c>
      <c r="G1726" s="39">
        <v>2</v>
      </c>
      <c r="H1726" s="40" t="s">
        <v>202</v>
      </c>
      <c r="I1726" s="39">
        <v>3337423985</v>
      </c>
    </row>
    <row r="1727" spans="1:9" ht="45" hidden="1">
      <c r="A1727" s="39">
        <v>30367</v>
      </c>
      <c r="B1727" s="40" t="s">
        <v>3536</v>
      </c>
      <c r="C1727" s="40" t="s">
        <v>3537</v>
      </c>
      <c r="D1727" s="40" t="s">
        <v>210</v>
      </c>
      <c r="E1727" s="39">
        <v>116704</v>
      </c>
      <c r="F1727" s="41">
        <v>46</v>
      </c>
      <c r="G1727" s="39">
        <v>1</v>
      </c>
      <c r="H1727" s="40" t="s">
        <v>211</v>
      </c>
      <c r="I1727" s="39">
        <v>3349560037</v>
      </c>
    </row>
    <row r="1728" spans="1:9" ht="30" hidden="1">
      <c r="A1728" s="39">
        <v>30390</v>
      </c>
      <c r="B1728" s="40" t="s">
        <v>3538</v>
      </c>
      <c r="C1728" s="40" t="s">
        <v>3539</v>
      </c>
      <c r="D1728" s="40" t="s">
        <v>210</v>
      </c>
      <c r="E1728" s="39">
        <v>116704</v>
      </c>
      <c r="F1728" s="41">
        <v>69</v>
      </c>
      <c r="G1728" s="39">
        <v>3</v>
      </c>
      <c r="H1728" s="40" t="s">
        <v>218</v>
      </c>
      <c r="I1728" s="39">
        <v>3337424043</v>
      </c>
    </row>
    <row r="1729" spans="1:9" ht="45" hidden="1">
      <c r="A1729" s="39">
        <v>30402</v>
      </c>
      <c r="B1729" s="40" t="s">
        <v>3540</v>
      </c>
      <c r="C1729" s="40" t="s">
        <v>3541</v>
      </c>
      <c r="D1729" s="40" t="s">
        <v>210</v>
      </c>
      <c r="E1729" s="39">
        <v>116704</v>
      </c>
      <c r="F1729" s="41">
        <v>69</v>
      </c>
      <c r="G1729" s="39">
        <v>1</v>
      </c>
      <c r="H1729" s="40" t="s">
        <v>247</v>
      </c>
      <c r="I1729" s="39">
        <v>3342618072</v>
      </c>
    </row>
    <row r="1730" spans="1:9" ht="15">
      <c r="A1730" s="39">
        <v>30435</v>
      </c>
      <c r="B1730" s="40" t="s">
        <v>3542</v>
      </c>
      <c r="C1730" s="40" t="s">
        <v>3543</v>
      </c>
      <c r="D1730" s="40" t="s">
        <v>201</v>
      </c>
      <c r="E1730" s="39">
        <v>100219</v>
      </c>
      <c r="F1730" s="41">
        <v>24</v>
      </c>
      <c r="G1730" s="39">
        <v>2</v>
      </c>
      <c r="H1730" s="40" t="s">
        <v>202</v>
      </c>
      <c r="I1730" s="39">
        <v>3342618364</v>
      </c>
    </row>
    <row r="1731" spans="1:9" ht="15" hidden="1">
      <c r="A1731" s="39">
        <v>30443</v>
      </c>
      <c r="B1731" s="40" t="s">
        <v>3544</v>
      </c>
      <c r="C1731" s="40" t="s">
        <v>3545</v>
      </c>
      <c r="D1731" s="40" t="s">
        <v>210</v>
      </c>
      <c r="E1731" s="39">
        <v>116704</v>
      </c>
      <c r="F1731" s="41">
        <v>230</v>
      </c>
      <c r="G1731" s="39">
        <v>8</v>
      </c>
      <c r="H1731" s="40" t="s">
        <v>226</v>
      </c>
      <c r="I1731" s="39">
        <v>3337424074</v>
      </c>
    </row>
    <row r="1732" spans="1:9" ht="45" hidden="1">
      <c r="A1732" s="39">
        <v>30463</v>
      </c>
      <c r="B1732" s="40" t="s">
        <v>3546</v>
      </c>
      <c r="C1732" s="40" t="s">
        <v>3547</v>
      </c>
      <c r="D1732" s="40" t="s">
        <v>429</v>
      </c>
      <c r="E1732" s="39">
        <v>101374</v>
      </c>
      <c r="F1732" s="41">
        <v>115</v>
      </c>
      <c r="G1732" s="39">
        <v>3</v>
      </c>
      <c r="H1732" s="40" t="s">
        <v>202</v>
      </c>
      <c r="I1732" s="39">
        <v>3352750270</v>
      </c>
    </row>
    <row r="1733" spans="1:9" ht="15">
      <c r="A1733" s="39">
        <v>30466</v>
      </c>
      <c r="B1733" s="40" t="s">
        <v>3548</v>
      </c>
      <c r="C1733" s="40" t="s">
        <v>3549</v>
      </c>
      <c r="D1733" s="40" t="s">
        <v>201</v>
      </c>
      <c r="E1733" s="39">
        <v>100219</v>
      </c>
      <c r="F1733" s="41">
        <v>115</v>
      </c>
      <c r="G1733" s="39">
        <v>2</v>
      </c>
      <c r="H1733" s="40" t="s">
        <v>202</v>
      </c>
      <c r="I1733" s="39">
        <v>3337424088</v>
      </c>
    </row>
    <row r="1734" spans="1:9" ht="45" hidden="1">
      <c r="A1734" s="39">
        <v>30473</v>
      </c>
      <c r="B1734" s="40" t="s">
        <v>3550</v>
      </c>
      <c r="C1734" s="40" t="s">
        <v>3551</v>
      </c>
      <c r="D1734" s="40" t="s">
        <v>429</v>
      </c>
      <c r="E1734" s="39">
        <v>101374</v>
      </c>
      <c r="F1734" s="41">
        <v>230</v>
      </c>
      <c r="G1734" s="39">
        <v>12</v>
      </c>
      <c r="H1734" s="40" t="s">
        <v>226</v>
      </c>
      <c r="I1734" s="39">
        <v>3337424093</v>
      </c>
    </row>
    <row r="1735" spans="1:9" ht="45" hidden="1">
      <c r="A1735" s="39">
        <v>30476</v>
      </c>
      <c r="B1735" s="40" t="s">
        <v>3552</v>
      </c>
      <c r="C1735" s="40" t="s">
        <v>3553</v>
      </c>
      <c r="D1735" s="40" t="s">
        <v>429</v>
      </c>
      <c r="E1735" s="39">
        <v>101374</v>
      </c>
      <c r="F1735" s="41">
        <v>115</v>
      </c>
      <c r="G1735" s="39">
        <v>2</v>
      </c>
      <c r="H1735" s="40" t="s">
        <v>226</v>
      </c>
      <c r="I1735" s="39">
        <v>3352750183</v>
      </c>
    </row>
    <row r="1736" spans="1:9" ht="30" hidden="1">
      <c r="A1736" s="39">
        <v>30559</v>
      </c>
      <c r="B1736" s="40" t="s">
        <v>3554</v>
      </c>
      <c r="C1736" s="40" t="s">
        <v>3555</v>
      </c>
      <c r="D1736" s="40" t="s">
        <v>210</v>
      </c>
      <c r="E1736" s="39">
        <v>116704</v>
      </c>
      <c r="F1736" s="41">
        <v>69</v>
      </c>
      <c r="G1736" s="39">
        <v>2</v>
      </c>
      <c r="H1736" s="40" t="s">
        <v>218</v>
      </c>
      <c r="I1736" s="39">
        <v>3342617922</v>
      </c>
    </row>
    <row r="1737" spans="1:9" ht="45" hidden="1">
      <c r="A1737" s="39">
        <v>30582</v>
      </c>
      <c r="B1737" s="40" t="s">
        <v>3556</v>
      </c>
      <c r="C1737" s="40" t="s">
        <v>3557</v>
      </c>
      <c r="D1737" s="40" t="s">
        <v>210</v>
      </c>
      <c r="E1737" s="39">
        <v>116704</v>
      </c>
      <c r="F1737" s="41">
        <v>46</v>
      </c>
      <c r="G1737" s="39">
        <v>2</v>
      </c>
      <c r="H1737" s="40" t="s">
        <v>211</v>
      </c>
      <c r="I1737" s="39">
        <v>3349560330</v>
      </c>
    </row>
    <row r="1738" spans="1:9" ht="45" hidden="1">
      <c r="A1738" s="39">
        <v>30596</v>
      </c>
      <c r="B1738" s="40" t="s">
        <v>3558</v>
      </c>
      <c r="C1738" s="40" t="s">
        <v>3559</v>
      </c>
      <c r="D1738" s="40" t="s">
        <v>274</v>
      </c>
      <c r="E1738" s="39">
        <v>102912</v>
      </c>
      <c r="F1738" s="41">
        <v>115</v>
      </c>
      <c r="G1738" s="39">
        <v>1</v>
      </c>
      <c r="H1738" s="40" t="s">
        <v>202</v>
      </c>
      <c r="I1738" s="39">
        <v>3353097634</v>
      </c>
    </row>
    <row r="1739" spans="1:9" ht="30" hidden="1">
      <c r="A1739" s="39">
        <v>30601</v>
      </c>
      <c r="B1739" s="40" t="s">
        <v>3560</v>
      </c>
      <c r="C1739" s="40" t="s">
        <v>3561</v>
      </c>
      <c r="D1739" s="40" t="s">
        <v>234</v>
      </c>
      <c r="E1739" s="39">
        <v>101222</v>
      </c>
      <c r="F1739" s="41">
        <v>138</v>
      </c>
      <c r="G1739" s="39">
        <v>2</v>
      </c>
      <c r="H1739" s="40" t="s">
        <v>202</v>
      </c>
      <c r="I1739" s="39">
        <v>3337424160</v>
      </c>
    </row>
    <row r="1740" spans="1:9" ht="45" hidden="1">
      <c r="A1740" s="39">
        <v>30602</v>
      </c>
      <c r="B1740" s="40" t="s">
        <v>3562</v>
      </c>
      <c r="C1740" s="40" t="s">
        <v>3563</v>
      </c>
      <c r="D1740" s="40" t="s">
        <v>210</v>
      </c>
      <c r="E1740" s="39">
        <v>116704</v>
      </c>
      <c r="F1740" s="41">
        <v>46</v>
      </c>
      <c r="G1740" s="39">
        <v>1</v>
      </c>
      <c r="H1740" s="40" t="s">
        <v>211</v>
      </c>
      <c r="I1740" s="39">
        <v>3349560112</v>
      </c>
    </row>
    <row r="1741" spans="1:9" ht="15" hidden="1">
      <c r="A1741" s="39">
        <v>30603</v>
      </c>
      <c r="B1741" s="40" t="s">
        <v>3564</v>
      </c>
      <c r="C1741" s="40" t="s">
        <v>3565</v>
      </c>
      <c r="D1741" s="40" t="s">
        <v>210</v>
      </c>
      <c r="E1741" s="39">
        <v>116704</v>
      </c>
      <c r="F1741" s="41">
        <v>46</v>
      </c>
      <c r="G1741" s="39">
        <v>1</v>
      </c>
      <c r="H1741" s="40" t="s">
        <v>226</v>
      </c>
      <c r="I1741" s="39">
        <v>3349559648</v>
      </c>
    </row>
    <row r="1742" spans="1:9" ht="30" hidden="1">
      <c r="A1742" s="39">
        <v>30617</v>
      </c>
      <c r="B1742" s="40" t="s">
        <v>3566</v>
      </c>
      <c r="C1742" s="40" t="s">
        <v>3567</v>
      </c>
      <c r="D1742" s="40" t="s">
        <v>234</v>
      </c>
      <c r="E1742" s="39">
        <v>101222</v>
      </c>
      <c r="F1742" s="41">
        <v>138</v>
      </c>
      <c r="G1742" s="39">
        <v>3</v>
      </c>
      <c r="H1742" s="40" t="s">
        <v>202</v>
      </c>
      <c r="I1742" s="39">
        <v>3349561007</v>
      </c>
    </row>
    <row r="1743" spans="1:9" ht="30" hidden="1">
      <c r="A1743" s="39">
        <v>30626</v>
      </c>
      <c r="B1743" s="40" t="s">
        <v>3568</v>
      </c>
      <c r="C1743" s="40" t="s">
        <v>3569</v>
      </c>
      <c r="D1743" s="40" t="s">
        <v>234</v>
      </c>
      <c r="E1743" s="39">
        <v>101222</v>
      </c>
      <c r="F1743" s="41">
        <v>69</v>
      </c>
      <c r="G1743" s="39">
        <v>4</v>
      </c>
      <c r="H1743" s="40" t="s">
        <v>226</v>
      </c>
      <c r="I1743" s="39">
        <v>3342618293</v>
      </c>
    </row>
    <row r="1744" spans="1:9" ht="30" hidden="1">
      <c r="A1744" s="39">
        <v>30641</v>
      </c>
      <c r="B1744" s="40" t="s">
        <v>3570</v>
      </c>
      <c r="C1744" s="40" t="s">
        <v>3571</v>
      </c>
      <c r="D1744" s="40" t="s">
        <v>210</v>
      </c>
      <c r="E1744" s="39">
        <v>116704</v>
      </c>
      <c r="F1744" s="41">
        <v>115</v>
      </c>
      <c r="G1744" s="39">
        <v>3</v>
      </c>
      <c r="H1744" s="40" t="s">
        <v>218</v>
      </c>
      <c r="I1744" s="39">
        <v>3337428268</v>
      </c>
    </row>
    <row r="1745" spans="1:9" ht="45" hidden="1">
      <c r="A1745" s="39">
        <v>30658</v>
      </c>
      <c r="B1745" s="40" t="s">
        <v>3572</v>
      </c>
      <c r="C1745" s="40" t="s">
        <v>3573</v>
      </c>
      <c r="D1745" s="40" t="s">
        <v>429</v>
      </c>
      <c r="E1745" s="39">
        <v>101374</v>
      </c>
      <c r="F1745" s="41">
        <v>115</v>
      </c>
      <c r="G1745" s="39">
        <v>2</v>
      </c>
      <c r="H1745" s="40" t="s">
        <v>226</v>
      </c>
      <c r="I1745" s="39">
        <v>3352750142</v>
      </c>
    </row>
    <row r="1746" spans="1:9" ht="45" hidden="1">
      <c r="A1746" s="39">
        <v>30659</v>
      </c>
      <c r="B1746" s="40" t="s">
        <v>3574</v>
      </c>
      <c r="C1746" s="40" t="s">
        <v>3575</v>
      </c>
      <c r="D1746" s="40" t="s">
        <v>429</v>
      </c>
      <c r="E1746" s="39">
        <v>101374</v>
      </c>
      <c r="F1746" s="41">
        <v>115</v>
      </c>
      <c r="G1746" s="39">
        <v>2</v>
      </c>
      <c r="H1746" s="40" t="s">
        <v>226</v>
      </c>
      <c r="I1746" s="39">
        <v>3352750141</v>
      </c>
    </row>
    <row r="1747" spans="1:9" ht="45" hidden="1">
      <c r="A1747" s="39">
        <v>30686</v>
      </c>
      <c r="B1747" s="40" t="s">
        <v>3576</v>
      </c>
      <c r="C1747" s="40" t="s">
        <v>3577</v>
      </c>
      <c r="D1747" s="40" t="s">
        <v>210</v>
      </c>
      <c r="E1747" s="39">
        <v>116704</v>
      </c>
      <c r="F1747" s="41">
        <v>46</v>
      </c>
      <c r="G1747" s="39">
        <v>1</v>
      </c>
      <c r="H1747" s="40" t="s">
        <v>211</v>
      </c>
      <c r="I1747" s="39">
        <v>3349560378</v>
      </c>
    </row>
    <row r="1748" spans="1:9" ht="45" hidden="1">
      <c r="A1748" s="39">
        <v>30688</v>
      </c>
      <c r="B1748" s="40" t="s">
        <v>3578</v>
      </c>
      <c r="C1748" s="40" t="s">
        <v>3579</v>
      </c>
      <c r="D1748" s="40" t="s">
        <v>210</v>
      </c>
      <c r="E1748" s="39">
        <v>116704</v>
      </c>
      <c r="F1748" s="41">
        <v>46</v>
      </c>
      <c r="G1748" s="39">
        <v>2</v>
      </c>
      <c r="H1748" s="40" t="s">
        <v>211</v>
      </c>
      <c r="I1748" s="39">
        <v>3349560098</v>
      </c>
    </row>
    <row r="1749" spans="1:9" ht="30" hidden="1">
      <c r="A1749" s="39">
        <v>30689</v>
      </c>
      <c r="B1749" s="40" t="s">
        <v>3580</v>
      </c>
      <c r="C1749" s="40" t="s">
        <v>3579</v>
      </c>
      <c r="D1749" s="40" t="s">
        <v>210</v>
      </c>
      <c r="E1749" s="39">
        <v>116704</v>
      </c>
      <c r="F1749" s="41">
        <v>34.5</v>
      </c>
      <c r="G1749" s="39">
        <v>2</v>
      </c>
      <c r="H1749" s="40" t="s">
        <v>218</v>
      </c>
      <c r="I1749" s="39">
        <v>3337424216</v>
      </c>
    </row>
    <row r="1750" spans="1:9" ht="45" hidden="1">
      <c r="A1750" s="39">
        <v>30690</v>
      </c>
      <c r="B1750" s="40" t="s">
        <v>3581</v>
      </c>
      <c r="C1750" s="40" t="s">
        <v>3579</v>
      </c>
      <c r="D1750" s="40" t="s">
        <v>210</v>
      </c>
      <c r="E1750" s="39">
        <v>116704</v>
      </c>
      <c r="F1750" s="41">
        <v>46</v>
      </c>
      <c r="G1750" s="39">
        <v>1</v>
      </c>
      <c r="H1750" s="40" t="s">
        <v>247</v>
      </c>
      <c r="I1750" s="39">
        <v>3342618119</v>
      </c>
    </row>
    <row r="1751" spans="1:9" ht="15" hidden="1">
      <c r="A1751" s="39">
        <v>30700</v>
      </c>
      <c r="B1751" s="40" t="s">
        <v>3582</v>
      </c>
      <c r="C1751" s="40" t="s">
        <v>3583</v>
      </c>
      <c r="D1751" s="40" t="s">
        <v>210</v>
      </c>
      <c r="E1751" s="39">
        <v>116704</v>
      </c>
      <c r="F1751" s="41">
        <v>115</v>
      </c>
      <c r="G1751" s="39">
        <v>2</v>
      </c>
      <c r="H1751" s="40" t="s">
        <v>202</v>
      </c>
      <c r="I1751" s="39">
        <v>3352749842</v>
      </c>
    </row>
    <row r="1752" spans="1:9" ht="15" hidden="1">
      <c r="A1752" s="39">
        <v>30723</v>
      </c>
      <c r="B1752" s="40" t="s">
        <v>3584</v>
      </c>
      <c r="C1752" s="40" t="s">
        <v>3585</v>
      </c>
      <c r="D1752" s="40" t="s">
        <v>210</v>
      </c>
      <c r="E1752" s="39">
        <v>116704</v>
      </c>
      <c r="F1752" s="41">
        <v>69</v>
      </c>
      <c r="G1752" s="39">
        <v>2</v>
      </c>
      <c r="H1752" s="40" t="s">
        <v>202</v>
      </c>
      <c r="I1752" s="39">
        <v>3337424238</v>
      </c>
    </row>
    <row r="1753" spans="1:9" ht="30" hidden="1">
      <c r="A1753" s="39">
        <v>30758</v>
      </c>
      <c r="B1753" s="40" t="s">
        <v>3586</v>
      </c>
      <c r="C1753" s="40" t="s">
        <v>3587</v>
      </c>
      <c r="D1753" s="40" t="s">
        <v>234</v>
      </c>
      <c r="E1753" s="39">
        <v>101222</v>
      </c>
      <c r="F1753" s="41">
        <v>46</v>
      </c>
      <c r="G1753" s="39">
        <v>2</v>
      </c>
      <c r="H1753" s="40" t="s">
        <v>202</v>
      </c>
      <c r="I1753" s="39">
        <v>3342618194</v>
      </c>
    </row>
    <row r="1754" spans="1:9" ht="60" hidden="1">
      <c r="A1754" s="39">
        <v>30792</v>
      </c>
      <c r="B1754" s="40" t="s">
        <v>3588</v>
      </c>
      <c r="C1754" s="40" t="s">
        <v>3589</v>
      </c>
      <c r="D1754" s="40" t="s">
        <v>223</v>
      </c>
      <c r="E1754" s="39">
        <v>100834</v>
      </c>
      <c r="F1754" s="41">
        <v>115</v>
      </c>
      <c r="G1754" s="39">
        <v>2</v>
      </c>
      <c r="H1754" s="40" t="s">
        <v>202</v>
      </c>
      <c r="I1754" s="39">
        <v>3337424282</v>
      </c>
    </row>
    <row r="1755" spans="1:9" ht="60" hidden="1">
      <c r="A1755" s="39">
        <v>30799</v>
      </c>
      <c r="B1755" s="40" t="s">
        <v>3590</v>
      </c>
      <c r="C1755" s="40" t="s">
        <v>3591</v>
      </c>
      <c r="D1755" s="40" t="s">
        <v>223</v>
      </c>
      <c r="E1755" s="39">
        <v>100834</v>
      </c>
      <c r="F1755" s="41">
        <v>115</v>
      </c>
      <c r="G1755" s="39">
        <v>2</v>
      </c>
      <c r="H1755" s="40" t="s">
        <v>202</v>
      </c>
      <c r="I1755" s="39">
        <v>3337424286</v>
      </c>
    </row>
    <row r="1756" spans="1:9" ht="60" hidden="1">
      <c r="A1756" s="39">
        <v>30835</v>
      </c>
      <c r="B1756" s="40" t="s">
        <v>3592</v>
      </c>
      <c r="C1756" s="40" t="s">
        <v>3593</v>
      </c>
      <c r="D1756" s="40" t="s">
        <v>223</v>
      </c>
      <c r="E1756" s="39">
        <v>100834</v>
      </c>
      <c r="F1756" s="41">
        <v>115</v>
      </c>
      <c r="G1756" s="39">
        <v>2</v>
      </c>
      <c r="H1756" s="40" t="s">
        <v>218</v>
      </c>
      <c r="I1756" s="39">
        <v>3337424304</v>
      </c>
    </row>
    <row r="1757" spans="1:9" ht="45" hidden="1">
      <c r="A1757" s="39">
        <v>30957</v>
      </c>
      <c r="B1757" s="40" t="s">
        <v>3594</v>
      </c>
      <c r="C1757" s="40" t="s">
        <v>3595</v>
      </c>
      <c r="D1757" s="40" t="s">
        <v>210</v>
      </c>
      <c r="E1757" s="39">
        <v>116704</v>
      </c>
      <c r="F1757" s="41">
        <v>46</v>
      </c>
      <c r="G1757" s="39">
        <v>1</v>
      </c>
      <c r="H1757" s="40" t="s">
        <v>211</v>
      </c>
      <c r="I1757" s="39">
        <v>3349560369</v>
      </c>
    </row>
    <row r="1758" spans="1:9" ht="30">
      <c r="A1758" s="39">
        <v>30983</v>
      </c>
      <c r="B1758" s="40" t="s">
        <v>3596</v>
      </c>
      <c r="C1758" s="40" t="s">
        <v>3597</v>
      </c>
      <c r="D1758" s="40" t="s">
        <v>201</v>
      </c>
      <c r="E1758" s="39">
        <v>100219</v>
      </c>
      <c r="F1758" s="41">
        <v>115</v>
      </c>
      <c r="G1758" s="39">
        <v>3</v>
      </c>
      <c r="H1758" s="40" t="s">
        <v>218</v>
      </c>
      <c r="I1758" s="39">
        <v>3337424393</v>
      </c>
    </row>
    <row r="1759" spans="1:9" ht="45" hidden="1">
      <c r="A1759" s="39">
        <v>31171</v>
      </c>
      <c r="B1759" s="40" t="s">
        <v>3598</v>
      </c>
      <c r="C1759" s="40" t="s">
        <v>3599</v>
      </c>
      <c r="D1759" s="40" t="s">
        <v>210</v>
      </c>
      <c r="E1759" s="39">
        <v>116704</v>
      </c>
      <c r="F1759" s="41">
        <v>69</v>
      </c>
      <c r="G1759" s="39">
        <v>1</v>
      </c>
      <c r="H1759" s="40" t="s">
        <v>211</v>
      </c>
      <c r="I1759" s="39">
        <v>3349560069</v>
      </c>
    </row>
    <row r="1760" spans="1:9" ht="60" hidden="1">
      <c r="A1760" s="39">
        <v>31174</v>
      </c>
      <c r="B1760" s="40" t="s">
        <v>3600</v>
      </c>
      <c r="C1760" s="40" t="s">
        <v>157</v>
      </c>
      <c r="D1760" s="40" t="s">
        <v>223</v>
      </c>
      <c r="E1760" s="39">
        <v>100834</v>
      </c>
      <c r="F1760" s="41">
        <v>138</v>
      </c>
      <c r="G1760" s="39">
        <v>3</v>
      </c>
      <c r="H1760" s="40" t="s">
        <v>218</v>
      </c>
      <c r="I1760" s="39">
        <v>3342618317</v>
      </c>
    </row>
    <row r="1761" spans="1:9" ht="45" hidden="1">
      <c r="A1761" s="39">
        <v>31175</v>
      </c>
      <c r="B1761" s="40" t="s">
        <v>3601</v>
      </c>
      <c r="C1761" s="40" t="s">
        <v>3602</v>
      </c>
      <c r="D1761" s="40" t="s">
        <v>210</v>
      </c>
      <c r="E1761" s="39">
        <v>116704</v>
      </c>
      <c r="F1761" s="41">
        <v>69</v>
      </c>
      <c r="G1761" s="39">
        <v>2</v>
      </c>
      <c r="H1761" s="40" t="s">
        <v>247</v>
      </c>
      <c r="I1761" s="39">
        <v>3342618168</v>
      </c>
    </row>
    <row r="1762" spans="1:9" ht="45" hidden="1">
      <c r="A1762" s="39">
        <v>31195</v>
      </c>
      <c r="B1762" s="40" t="s">
        <v>3603</v>
      </c>
      <c r="C1762" s="40" t="s">
        <v>3604</v>
      </c>
      <c r="D1762" s="40" t="s">
        <v>210</v>
      </c>
      <c r="E1762" s="39">
        <v>116704</v>
      </c>
      <c r="F1762" s="41">
        <v>161</v>
      </c>
      <c r="G1762" s="39">
        <v>4</v>
      </c>
      <c r="H1762" s="40" t="s">
        <v>247</v>
      </c>
      <c r="I1762" s="39">
        <v>3337424463</v>
      </c>
    </row>
    <row r="1763" spans="1:9" ht="60" hidden="1">
      <c r="A1763" s="39">
        <v>31199</v>
      </c>
      <c r="B1763" s="40" t="s">
        <v>3605</v>
      </c>
      <c r="C1763" s="40" t="s">
        <v>3606</v>
      </c>
      <c r="D1763" s="40" t="s">
        <v>223</v>
      </c>
      <c r="E1763" s="39">
        <v>100834</v>
      </c>
      <c r="F1763" s="41">
        <v>115</v>
      </c>
      <c r="G1763" s="39">
        <v>1</v>
      </c>
      <c r="H1763" s="40" t="s">
        <v>202</v>
      </c>
      <c r="I1763" s="39">
        <v>3337424471</v>
      </c>
    </row>
    <row r="1764" spans="1:9" ht="45" hidden="1">
      <c r="A1764" s="39">
        <v>31225</v>
      </c>
      <c r="B1764" s="40" t="s">
        <v>3607</v>
      </c>
      <c r="C1764" s="40" t="s">
        <v>3608</v>
      </c>
      <c r="D1764" s="40" t="s">
        <v>210</v>
      </c>
      <c r="E1764" s="39">
        <v>116704</v>
      </c>
      <c r="F1764" s="41">
        <v>46</v>
      </c>
      <c r="G1764" s="39">
        <v>2</v>
      </c>
      <c r="H1764" s="40" t="s">
        <v>211</v>
      </c>
      <c r="I1764" s="39">
        <v>3349560349</v>
      </c>
    </row>
    <row r="1765" spans="1:9" ht="45" hidden="1">
      <c r="A1765" s="39">
        <v>31256</v>
      </c>
      <c r="B1765" s="40" t="s">
        <v>3609</v>
      </c>
      <c r="C1765" s="40" t="s">
        <v>3610</v>
      </c>
      <c r="D1765" s="40" t="s">
        <v>429</v>
      </c>
      <c r="E1765" s="39">
        <v>101374</v>
      </c>
      <c r="F1765" s="41">
        <v>115</v>
      </c>
      <c r="G1765" s="39">
        <v>1</v>
      </c>
      <c r="H1765" s="40" t="s">
        <v>202</v>
      </c>
      <c r="I1765" s="39">
        <v>3352750312</v>
      </c>
    </row>
    <row r="1766" spans="1:9" ht="30" hidden="1">
      <c r="A1766" s="39">
        <v>31259</v>
      </c>
      <c r="B1766" s="40" t="s">
        <v>3611</v>
      </c>
      <c r="C1766" s="40" t="s">
        <v>3610</v>
      </c>
      <c r="D1766" s="40" t="s">
        <v>314</v>
      </c>
      <c r="E1766" s="39">
        <v>103565</v>
      </c>
      <c r="F1766" s="41">
        <v>115</v>
      </c>
      <c r="G1766" s="39">
        <v>1</v>
      </c>
      <c r="H1766" s="40" t="s">
        <v>202</v>
      </c>
      <c r="I1766" s="39">
        <v>3353098082</v>
      </c>
    </row>
    <row r="1767" spans="1:9" ht="45" hidden="1">
      <c r="A1767" s="39">
        <v>31267</v>
      </c>
      <c r="B1767" s="40" t="s">
        <v>3612</v>
      </c>
      <c r="C1767" s="40" t="s">
        <v>3613</v>
      </c>
      <c r="D1767" s="40" t="s">
        <v>210</v>
      </c>
      <c r="E1767" s="39">
        <v>116704</v>
      </c>
      <c r="F1767" s="41">
        <v>46</v>
      </c>
      <c r="G1767" s="39">
        <v>1</v>
      </c>
      <c r="H1767" s="40" t="s">
        <v>211</v>
      </c>
      <c r="I1767" s="39">
        <v>3349560285</v>
      </c>
    </row>
    <row r="1768" spans="1:9" ht="60" hidden="1">
      <c r="A1768" s="39">
        <v>31272</v>
      </c>
      <c r="B1768" s="40" t="s">
        <v>3614</v>
      </c>
      <c r="C1768" s="40" t="s">
        <v>3615</v>
      </c>
      <c r="D1768" s="40" t="s">
        <v>223</v>
      </c>
      <c r="E1768" s="39">
        <v>100834</v>
      </c>
      <c r="F1768" s="41">
        <v>230</v>
      </c>
      <c r="G1768" s="39">
        <v>1</v>
      </c>
      <c r="H1768" s="40" t="s">
        <v>211</v>
      </c>
      <c r="I1768" s="39">
        <v>3337424519</v>
      </c>
    </row>
    <row r="1769" spans="1:9" ht="60" hidden="1">
      <c r="A1769" s="39">
        <v>31273</v>
      </c>
      <c r="B1769" s="40" t="s">
        <v>3616</v>
      </c>
      <c r="C1769" s="40" t="s">
        <v>3617</v>
      </c>
      <c r="D1769" s="40" t="s">
        <v>223</v>
      </c>
      <c r="E1769" s="39">
        <v>100834</v>
      </c>
      <c r="F1769" s="41">
        <v>115</v>
      </c>
      <c r="G1769" s="39">
        <v>2</v>
      </c>
      <c r="H1769" s="40" t="s">
        <v>202</v>
      </c>
      <c r="I1769" s="39">
        <v>3337428178</v>
      </c>
    </row>
    <row r="1770" spans="1:9" ht="60" hidden="1">
      <c r="A1770" s="39">
        <v>31298</v>
      </c>
      <c r="B1770" s="40" t="s">
        <v>3618</v>
      </c>
      <c r="C1770" s="40" t="s">
        <v>3619</v>
      </c>
      <c r="D1770" s="40" t="s">
        <v>223</v>
      </c>
      <c r="E1770" s="39">
        <v>100834</v>
      </c>
      <c r="F1770" s="41">
        <v>115</v>
      </c>
      <c r="G1770" s="39">
        <v>1</v>
      </c>
      <c r="H1770" s="40" t="s">
        <v>202</v>
      </c>
      <c r="I1770" s="39">
        <v>3337424533</v>
      </c>
    </row>
    <row r="1771" spans="1:9" ht="30" hidden="1">
      <c r="A1771" s="39">
        <v>31335</v>
      </c>
      <c r="B1771" s="40" t="s">
        <v>3620</v>
      </c>
      <c r="C1771" s="40" t="s">
        <v>3621</v>
      </c>
      <c r="D1771" s="40" t="s">
        <v>314</v>
      </c>
      <c r="E1771" s="39">
        <v>103565</v>
      </c>
      <c r="F1771" s="41">
        <v>115</v>
      </c>
      <c r="G1771" s="39">
        <v>1</v>
      </c>
      <c r="H1771" s="40" t="s">
        <v>202</v>
      </c>
      <c r="I1771" s="39">
        <v>3353098112</v>
      </c>
    </row>
    <row r="1772" spans="1:9" ht="15" hidden="1">
      <c r="A1772" s="39">
        <v>31337</v>
      </c>
      <c r="B1772" s="40" t="s">
        <v>3622</v>
      </c>
      <c r="C1772" s="40" t="s">
        <v>3623</v>
      </c>
      <c r="D1772" s="40" t="s">
        <v>210</v>
      </c>
      <c r="E1772" s="39">
        <v>116704</v>
      </c>
      <c r="F1772" s="41">
        <v>69</v>
      </c>
      <c r="G1772" s="39">
        <v>2</v>
      </c>
      <c r="H1772" s="40" t="s">
        <v>202</v>
      </c>
      <c r="I1772" s="39">
        <v>3342618156</v>
      </c>
    </row>
    <row r="1773" spans="1:9" ht="45" hidden="1">
      <c r="A1773" s="39">
        <v>31349</v>
      </c>
      <c r="B1773" s="40" t="s">
        <v>3624</v>
      </c>
      <c r="C1773" s="40" t="s">
        <v>3625</v>
      </c>
      <c r="D1773" s="40" t="s">
        <v>210</v>
      </c>
      <c r="E1773" s="39">
        <v>116704</v>
      </c>
      <c r="F1773" s="41">
        <v>46</v>
      </c>
      <c r="G1773" s="39">
        <v>1</v>
      </c>
      <c r="H1773" s="40" t="s">
        <v>211</v>
      </c>
      <c r="I1773" s="39">
        <v>3349559834</v>
      </c>
    </row>
    <row r="1774" spans="1:9" ht="15">
      <c r="A1774" s="39">
        <v>31365</v>
      </c>
      <c r="B1774" s="40" t="s">
        <v>3626</v>
      </c>
      <c r="C1774" s="40" t="s">
        <v>3627</v>
      </c>
      <c r="D1774" s="40" t="s">
        <v>201</v>
      </c>
      <c r="E1774" s="39">
        <v>100219</v>
      </c>
      <c r="F1774" s="41">
        <v>115</v>
      </c>
      <c r="G1774" s="39">
        <v>5</v>
      </c>
      <c r="H1774" s="40" t="s">
        <v>226</v>
      </c>
      <c r="I1774" s="39">
        <v>3337424565</v>
      </c>
    </row>
    <row r="1775" spans="1:9" ht="30" hidden="1">
      <c r="A1775" s="39">
        <v>31366</v>
      </c>
      <c r="B1775" s="40" t="s">
        <v>3628</v>
      </c>
      <c r="C1775" s="40" t="s">
        <v>3627</v>
      </c>
      <c r="D1775" s="40" t="s">
        <v>314</v>
      </c>
      <c r="E1775" s="39">
        <v>103565</v>
      </c>
      <c r="F1775" s="41">
        <v>115</v>
      </c>
      <c r="G1775" s="39">
        <v>1</v>
      </c>
      <c r="H1775" s="40" t="s">
        <v>202</v>
      </c>
      <c r="I1775" s="39">
        <v>3353098110</v>
      </c>
    </row>
    <row r="1776" spans="1:9" ht="30" hidden="1">
      <c r="A1776" s="39">
        <v>31386</v>
      </c>
      <c r="B1776" s="40" t="s">
        <v>3629</v>
      </c>
      <c r="C1776" s="40" t="s">
        <v>3630</v>
      </c>
      <c r="D1776" s="40" t="s">
        <v>210</v>
      </c>
      <c r="E1776" s="39">
        <v>116704</v>
      </c>
      <c r="F1776" s="41">
        <v>46</v>
      </c>
      <c r="G1776" s="39">
        <v>2</v>
      </c>
      <c r="H1776" s="40" t="s">
        <v>218</v>
      </c>
      <c r="I1776" s="39">
        <v>3349559821</v>
      </c>
    </row>
    <row r="1777" spans="1:9" ht="30" hidden="1">
      <c r="A1777" s="39">
        <v>31390</v>
      </c>
      <c r="B1777" s="40" t="s">
        <v>3631</v>
      </c>
      <c r="C1777" s="40" t="s">
        <v>3632</v>
      </c>
      <c r="D1777" s="40" t="s">
        <v>210</v>
      </c>
      <c r="E1777" s="39">
        <v>116704</v>
      </c>
      <c r="F1777" s="41">
        <v>69</v>
      </c>
      <c r="G1777" s="39">
        <v>1</v>
      </c>
      <c r="H1777" s="40" t="s">
        <v>218</v>
      </c>
      <c r="I1777" s="39">
        <v>3349559678</v>
      </c>
    </row>
    <row r="1778" spans="1:9" ht="15" hidden="1">
      <c r="A1778" s="39">
        <v>31394</v>
      </c>
      <c r="B1778" s="40" t="s">
        <v>3633</v>
      </c>
      <c r="C1778" s="40" t="s">
        <v>3632</v>
      </c>
      <c r="D1778" s="40" t="s">
        <v>210</v>
      </c>
      <c r="E1778" s="39">
        <v>116704</v>
      </c>
      <c r="F1778" s="41">
        <v>34.5</v>
      </c>
      <c r="G1778" s="39">
        <v>2</v>
      </c>
      <c r="H1778" s="40" t="s">
        <v>202</v>
      </c>
      <c r="I1778" s="39">
        <v>3342617961</v>
      </c>
    </row>
    <row r="1779" spans="1:9" ht="45" hidden="1">
      <c r="A1779" s="39">
        <v>31425</v>
      </c>
      <c r="B1779" s="40" t="s">
        <v>3634</v>
      </c>
      <c r="C1779" s="40" t="s">
        <v>3635</v>
      </c>
      <c r="D1779" s="40" t="s">
        <v>210</v>
      </c>
      <c r="E1779" s="39">
        <v>116704</v>
      </c>
      <c r="F1779" s="41">
        <v>46</v>
      </c>
      <c r="G1779" s="39">
        <v>1</v>
      </c>
      <c r="H1779" s="40" t="s">
        <v>211</v>
      </c>
      <c r="I1779" s="39">
        <v>3349559849</v>
      </c>
    </row>
    <row r="1780" spans="1:9" ht="15" hidden="1">
      <c r="A1780" s="39">
        <v>31429</v>
      </c>
      <c r="B1780" s="40" t="s">
        <v>3636</v>
      </c>
      <c r="C1780" s="40" t="s">
        <v>3637</v>
      </c>
      <c r="D1780" s="40" t="s">
        <v>210</v>
      </c>
      <c r="E1780" s="39">
        <v>116704</v>
      </c>
      <c r="F1780" s="41">
        <v>115</v>
      </c>
      <c r="G1780" s="39">
        <v>1</v>
      </c>
      <c r="H1780" s="40" t="s">
        <v>202</v>
      </c>
      <c r="I1780" s="39">
        <v>3352749839</v>
      </c>
    </row>
    <row r="1781" spans="1:9" ht="15" hidden="1">
      <c r="A1781" s="39">
        <v>31452</v>
      </c>
      <c r="B1781" s="40" t="s">
        <v>3638</v>
      </c>
      <c r="C1781" s="40" t="s">
        <v>3639</v>
      </c>
      <c r="D1781" s="40" t="s">
        <v>210</v>
      </c>
      <c r="E1781" s="39">
        <v>116704</v>
      </c>
      <c r="F1781" s="41">
        <v>34.5</v>
      </c>
      <c r="G1781" s="39">
        <v>2</v>
      </c>
      <c r="H1781" s="40" t="s">
        <v>202</v>
      </c>
      <c r="I1781" s="39">
        <v>3342617987</v>
      </c>
    </row>
    <row r="1782" spans="1:9" ht="15" hidden="1">
      <c r="A1782" s="39">
        <v>31461</v>
      </c>
      <c r="B1782" s="40" t="s">
        <v>3640</v>
      </c>
      <c r="C1782" s="40" t="s">
        <v>3641</v>
      </c>
      <c r="D1782" s="40" t="s">
        <v>210</v>
      </c>
      <c r="E1782" s="39">
        <v>116704</v>
      </c>
      <c r="F1782" s="41">
        <v>46</v>
      </c>
      <c r="G1782" s="39">
        <v>6</v>
      </c>
      <c r="H1782" s="40" t="s">
        <v>226</v>
      </c>
      <c r="I1782" s="39">
        <v>3349559557</v>
      </c>
    </row>
    <row r="1783" spans="1:9" ht="15" hidden="1">
      <c r="A1783" s="39">
        <v>31463</v>
      </c>
      <c r="B1783" s="40" t="s">
        <v>3642</v>
      </c>
      <c r="C1783" s="40" t="s">
        <v>3643</v>
      </c>
      <c r="D1783" s="40" t="s">
        <v>210</v>
      </c>
      <c r="E1783" s="39">
        <v>116704</v>
      </c>
      <c r="F1783" s="41">
        <v>46</v>
      </c>
      <c r="G1783" s="39">
        <v>5</v>
      </c>
      <c r="H1783" s="40" t="s">
        <v>226</v>
      </c>
      <c r="I1783" s="39">
        <v>3349559571</v>
      </c>
    </row>
    <row r="1784" spans="1:9" ht="30" hidden="1">
      <c r="A1784" s="39">
        <v>31474</v>
      </c>
      <c r="B1784" s="40" t="s">
        <v>3644</v>
      </c>
      <c r="C1784" s="40" t="s">
        <v>3645</v>
      </c>
      <c r="D1784" s="40" t="s">
        <v>234</v>
      </c>
      <c r="E1784" s="39">
        <v>101222</v>
      </c>
      <c r="F1784" s="41">
        <v>138</v>
      </c>
      <c r="G1784" s="39">
        <v>1</v>
      </c>
      <c r="H1784" s="40" t="s">
        <v>218</v>
      </c>
      <c r="I1784" s="39">
        <v>3337424621</v>
      </c>
    </row>
    <row r="1785" spans="1:9" ht="60" hidden="1">
      <c r="A1785" s="39">
        <v>31481</v>
      </c>
      <c r="B1785" s="40" t="s">
        <v>3646</v>
      </c>
      <c r="C1785" s="40" t="s">
        <v>3647</v>
      </c>
      <c r="D1785" s="40" t="s">
        <v>223</v>
      </c>
      <c r="E1785" s="39">
        <v>100834</v>
      </c>
      <c r="F1785" s="41">
        <v>115</v>
      </c>
      <c r="G1785" s="39">
        <v>2</v>
      </c>
      <c r="H1785" s="40" t="s">
        <v>247</v>
      </c>
      <c r="I1785" s="39">
        <v>3337424626</v>
      </c>
    </row>
    <row r="1786" spans="1:9" ht="60" hidden="1">
      <c r="A1786" s="39">
        <v>31482</v>
      </c>
      <c r="B1786" s="40" t="s">
        <v>3648</v>
      </c>
      <c r="C1786" s="40" t="s">
        <v>3649</v>
      </c>
      <c r="D1786" s="40" t="s">
        <v>223</v>
      </c>
      <c r="E1786" s="39">
        <v>100834</v>
      </c>
      <c r="F1786" s="41">
        <v>161</v>
      </c>
      <c r="G1786" s="39">
        <v>3</v>
      </c>
      <c r="H1786" s="40" t="s">
        <v>218</v>
      </c>
      <c r="I1786" s="39">
        <v>3342618037</v>
      </c>
    </row>
    <row r="1787" spans="1:9" ht="15" hidden="1">
      <c r="A1787" s="39">
        <v>31500</v>
      </c>
      <c r="B1787" s="40" t="s">
        <v>3650</v>
      </c>
      <c r="C1787" s="40" t="s">
        <v>3651</v>
      </c>
      <c r="D1787" s="40" t="s">
        <v>210</v>
      </c>
      <c r="E1787" s="39">
        <v>116704</v>
      </c>
      <c r="F1787" s="41">
        <v>115</v>
      </c>
      <c r="G1787" s="39">
        <v>5</v>
      </c>
      <c r="H1787" s="40" t="s">
        <v>202</v>
      </c>
      <c r="I1787" s="39">
        <v>3352750164</v>
      </c>
    </row>
    <row r="1788" spans="1:9" ht="30" hidden="1">
      <c r="A1788" s="39">
        <v>31501</v>
      </c>
      <c r="B1788" s="40" t="s">
        <v>3652</v>
      </c>
      <c r="C1788" s="40" t="s">
        <v>3653</v>
      </c>
      <c r="D1788" s="40" t="s">
        <v>234</v>
      </c>
      <c r="E1788" s="39">
        <v>101222</v>
      </c>
      <c r="F1788" s="41">
        <v>69</v>
      </c>
      <c r="G1788" s="39">
        <v>2</v>
      </c>
      <c r="H1788" s="40" t="s">
        <v>218</v>
      </c>
      <c r="I1788" s="39">
        <v>3342618315</v>
      </c>
    </row>
    <row r="1789" spans="1:9" ht="15">
      <c r="A1789" s="39">
        <v>31510</v>
      </c>
      <c r="B1789" s="40" t="s">
        <v>3654</v>
      </c>
      <c r="C1789" s="40" t="s">
        <v>3655</v>
      </c>
      <c r="D1789" s="40" t="s">
        <v>201</v>
      </c>
      <c r="E1789" s="39">
        <v>100219</v>
      </c>
      <c r="F1789" s="41">
        <v>115</v>
      </c>
      <c r="G1789" s="39">
        <v>2</v>
      </c>
      <c r="H1789" s="40" t="s">
        <v>202</v>
      </c>
      <c r="I1789" s="39">
        <v>3337424640</v>
      </c>
    </row>
    <row r="1790" spans="1:9" ht="15" hidden="1">
      <c r="A1790" s="39">
        <v>31531</v>
      </c>
      <c r="B1790" s="40" t="s">
        <v>3656</v>
      </c>
      <c r="C1790" s="40" t="s">
        <v>3657</v>
      </c>
      <c r="D1790" s="40" t="s">
        <v>210</v>
      </c>
      <c r="E1790" s="39">
        <v>116704</v>
      </c>
      <c r="F1790" s="41">
        <v>230</v>
      </c>
      <c r="G1790" s="39">
        <v>3</v>
      </c>
      <c r="H1790" s="40" t="s">
        <v>226</v>
      </c>
      <c r="I1790" s="39">
        <v>3337424649</v>
      </c>
    </row>
    <row r="1791" spans="1:9" ht="45" hidden="1">
      <c r="A1791" s="39">
        <v>31547</v>
      </c>
      <c r="B1791" s="40" t="s">
        <v>3658</v>
      </c>
      <c r="C1791" s="40" t="s">
        <v>3659</v>
      </c>
      <c r="D1791" s="40" t="s">
        <v>210</v>
      </c>
      <c r="E1791" s="39">
        <v>116704</v>
      </c>
      <c r="F1791" s="41">
        <v>46</v>
      </c>
      <c r="G1791" s="39">
        <v>1</v>
      </c>
      <c r="H1791" s="40" t="s">
        <v>211</v>
      </c>
      <c r="I1791" s="39">
        <v>3349560000</v>
      </c>
    </row>
    <row r="1792" spans="1:9" ht="60" hidden="1">
      <c r="A1792" s="39">
        <v>31565</v>
      </c>
      <c r="B1792" s="40" t="s">
        <v>3660</v>
      </c>
      <c r="C1792" s="40" t="s">
        <v>3661</v>
      </c>
      <c r="D1792" s="40" t="s">
        <v>223</v>
      </c>
      <c r="E1792" s="39">
        <v>100834</v>
      </c>
      <c r="F1792" s="41">
        <v>500</v>
      </c>
      <c r="G1792" s="39">
        <v>6</v>
      </c>
      <c r="H1792" s="40" t="s">
        <v>202</v>
      </c>
      <c r="I1792" s="39">
        <v>3337424673</v>
      </c>
    </row>
    <row r="1793" spans="1:9" ht="45" hidden="1">
      <c r="A1793" s="39">
        <v>31593</v>
      </c>
      <c r="B1793" s="40" t="s">
        <v>3662</v>
      </c>
      <c r="C1793" s="40" t="s">
        <v>3663</v>
      </c>
      <c r="D1793" s="40" t="s">
        <v>210</v>
      </c>
      <c r="E1793" s="39">
        <v>116704</v>
      </c>
      <c r="F1793" s="41">
        <v>230</v>
      </c>
      <c r="G1793" s="39">
        <v>6</v>
      </c>
      <c r="H1793" s="40" t="s">
        <v>211</v>
      </c>
      <c r="I1793" s="39">
        <v>3349560051</v>
      </c>
    </row>
    <row r="1794" spans="1:9" ht="45" hidden="1">
      <c r="A1794" s="39">
        <v>31612</v>
      </c>
      <c r="B1794" s="40" t="s">
        <v>3664</v>
      </c>
      <c r="C1794" s="40" t="s">
        <v>3665</v>
      </c>
      <c r="D1794" s="40" t="s">
        <v>210</v>
      </c>
      <c r="E1794" s="39">
        <v>116704</v>
      </c>
      <c r="F1794" s="41">
        <v>46</v>
      </c>
      <c r="G1794" s="39">
        <v>1</v>
      </c>
      <c r="H1794" s="40" t="s">
        <v>211</v>
      </c>
      <c r="I1794" s="39">
        <v>3349560336</v>
      </c>
    </row>
    <row r="1795" spans="1:9" ht="45" hidden="1">
      <c r="A1795" s="39">
        <v>31613</v>
      </c>
      <c r="B1795" s="40" t="s">
        <v>3666</v>
      </c>
      <c r="C1795" s="40" t="s">
        <v>3667</v>
      </c>
      <c r="D1795" s="40" t="s">
        <v>210</v>
      </c>
      <c r="E1795" s="39">
        <v>116704</v>
      </c>
      <c r="F1795" s="41">
        <v>46</v>
      </c>
      <c r="G1795" s="39">
        <v>3</v>
      </c>
      <c r="H1795" s="40" t="s">
        <v>211</v>
      </c>
      <c r="I1795" s="39">
        <v>3349560335</v>
      </c>
    </row>
    <row r="1796" spans="1:9" ht="15" hidden="1">
      <c r="A1796" s="39">
        <v>31627</v>
      </c>
      <c r="B1796" s="40" t="s">
        <v>3668</v>
      </c>
      <c r="C1796" s="40" t="s">
        <v>3669</v>
      </c>
      <c r="D1796" s="40" t="s">
        <v>210</v>
      </c>
      <c r="E1796" s="39">
        <v>116704</v>
      </c>
      <c r="F1796" s="41">
        <v>115</v>
      </c>
      <c r="G1796" s="39">
        <v>8</v>
      </c>
      <c r="H1796" s="40" t="s">
        <v>226</v>
      </c>
      <c r="I1796" s="39">
        <v>3337430093</v>
      </c>
    </row>
    <row r="1797" spans="1:9" ht="45" hidden="1">
      <c r="A1797" s="39">
        <v>31628</v>
      </c>
      <c r="B1797" s="40" t="s">
        <v>3670</v>
      </c>
      <c r="C1797" s="40" t="s">
        <v>3669</v>
      </c>
      <c r="D1797" s="40" t="s">
        <v>234</v>
      </c>
      <c r="E1797" s="39">
        <v>101222</v>
      </c>
      <c r="F1797" s="41">
        <v>46</v>
      </c>
      <c r="G1797" s="39">
        <v>1</v>
      </c>
      <c r="H1797" s="40" t="s">
        <v>247</v>
      </c>
      <c r="I1797" s="39">
        <v>3342618243</v>
      </c>
    </row>
    <row r="1798" spans="1:9" ht="15" hidden="1">
      <c r="A1798" s="39">
        <v>31634</v>
      </c>
      <c r="B1798" s="40" t="s">
        <v>3671</v>
      </c>
      <c r="C1798" s="40" t="s">
        <v>3672</v>
      </c>
      <c r="D1798" s="40" t="s">
        <v>210</v>
      </c>
      <c r="E1798" s="39">
        <v>116704</v>
      </c>
      <c r="F1798" s="41">
        <v>-99</v>
      </c>
      <c r="G1798" s="39">
        <v>1</v>
      </c>
      <c r="H1798" s="40" t="s">
        <v>226</v>
      </c>
      <c r="I1798" s="39">
        <v>3352750078</v>
      </c>
    </row>
    <row r="1799" spans="1:9" ht="60" hidden="1">
      <c r="A1799" s="39">
        <v>31663</v>
      </c>
      <c r="B1799" s="40" t="s">
        <v>3673</v>
      </c>
      <c r="C1799" s="40" t="s">
        <v>3674</v>
      </c>
      <c r="D1799" s="40" t="s">
        <v>223</v>
      </c>
      <c r="E1799" s="39">
        <v>100834</v>
      </c>
      <c r="F1799" s="41">
        <v>230</v>
      </c>
      <c r="G1799" s="39">
        <v>4</v>
      </c>
      <c r="H1799" s="40" t="s">
        <v>218</v>
      </c>
      <c r="I1799" s="39">
        <v>3337424732</v>
      </c>
    </row>
    <row r="1800" spans="1:9" ht="15" hidden="1">
      <c r="A1800" s="39">
        <v>31670</v>
      </c>
      <c r="B1800" s="40" t="s">
        <v>3675</v>
      </c>
      <c r="C1800" s="40" t="s">
        <v>3676</v>
      </c>
      <c r="D1800" s="40" t="s">
        <v>210</v>
      </c>
      <c r="E1800" s="39">
        <v>116704</v>
      </c>
      <c r="F1800" s="41">
        <v>115</v>
      </c>
      <c r="G1800" s="39">
        <v>3</v>
      </c>
      <c r="H1800" s="40" t="s">
        <v>202</v>
      </c>
      <c r="I1800" s="39">
        <v>3337428295</v>
      </c>
    </row>
    <row r="1801" spans="1:9" ht="30" hidden="1">
      <c r="A1801" s="39">
        <v>31677</v>
      </c>
      <c r="B1801" s="40" t="s">
        <v>3677</v>
      </c>
      <c r="C1801" s="40" t="s">
        <v>3678</v>
      </c>
      <c r="D1801" s="40" t="s">
        <v>348</v>
      </c>
      <c r="E1801" s="39">
        <v>126080</v>
      </c>
      <c r="F1801" s="41">
        <v>230</v>
      </c>
      <c r="G1801" s="39">
        <v>15</v>
      </c>
      <c r="H1801" s="40" t="s">
        <v>202</v>
      </c>
      <c r="I1801" s="39">
        <v>3337424742</v>
      </c>
    </row>
    <row r="1802" spans="1:9" ht="15" hidden="1">
      <c r="A1802" s="39">
        <v>31681</v>
      </c>
      <c r="B1802" s="40" t="s">
        <v>3679</v>
      </c>
      <c r="C1802" s="40" t="s">
        <v>3680</v>
      </c>
      <c r="D1802" s="40" t="s">
        <v>210</v>
      </c>
      <c r="E1802" s="39">
        <v>116704</v>
      </c>
      <c r="F1802" s="41">
        <v>115</v>
      </c>
      <c r="G1802" s="39">
        <v>1</v>
      </c>
      <c r="H1802" s="40" t="s">
        <v>202</v>
      </c>
      <c r="I1802" s="39">
        <v>3352749895</v>
      </c>
    </row>
    <row r="1803" spans="1:9" ht="60" hidden="1">
      <c r="A1803" s="39">
        <v>31703</v>
      </c>
      <c r="B1803" s="40" t="s">
        <v>3681</v>
      </c>
      <c r="C1803" s="40" t="s">
        <v>3682</v>
      </c>
      <c r="D1803" s="40" t="s">
        <v>223</v>
      </c>
      <c r="E1803" s="39">
        <v>100834</v>
      </c>
      <c r="F1803" s="41">
        <v>69</v>
      </c>
      <c r="G1803" s="39">
        <v>1</v>
      </c>
      <c r="H1803" s="40" t="s">
        <v>218</v>
      </c>
      <c r="I1803" s="39">
        <v>3349559731</v>
      </c>
    </row>
    <row r="1804" spans="1:9" ht="30" hidden="1">
      <c r="A1804" s="39">
        <v>31713</v>
      </c>
      <c r="B1804" s="40" t="s">
        <v>3683</v>
      </c>
      <c r="C1804" s="40" t="s">
        <v>3684</v>
      </c>
      <c r="D1804" s="40" t="s">
        <v>234</v>
      </c>
      <c r="E1804" s="39">
        <v>101222</v>
      </c>
      <c r="F1804" s="41">
        <v>138</v>
      </c>
      <c r="G1804" s="39">
        <v>2</v>
      </c>
      <c r="H1804" s="40" t="s">
        <v>202</v>
      </c>
      <c r="I1804" s="39">
        <v>3337424760</v>
      </c>
    </row>
    <row r="1805" spans="1:9" ht="45" hidden="1">
      <c r="A1805" s="39">
        <v>31730</v>
      </c>
      <c r="B1805" s="40" t="s">
        <v>3685</v>
      </c>
      <c r="C1805" s="40" t="s">
        <v>3686</v>
      </c>
      <c r="D1805" s="40" t="s">
        <v>210</v>
      </c>
      <c r="E1805" s="39">
        <v>116704</v>
      </c>
      <c r="F1805" s="41">
        <v>46</v>
      </c>
      <c r="G1805" s="39">
        <v>1</v>
      </c>
      <c r="H1805" s="40" t="s">
        <v>211</v>
      </c>
      <c r="I1805" s="39">
        <v>3349560146</v>
      </c>
    </row>
    <row r="1806" spans="1:9" ht="45" hidden="1">
      <c r="A1806" s="39">
        <v>31731</v>
      </c>
      <c r="B1806" s="40" t="s">
        <v>3687</v>
      </c>
      <c r="C1806" s="40" t="s">
        <v>3686</v>
      </c>
      <c r="D1806" s="40" t="s">
        <v>210</v>
      </c>
      <c r="E1806" s="39">
        <v>116704</v>
      </c>
      <c r="F1806" s="41">
        <v>46</v>
      </c>
      <c r="G1806" s="39">
        <v>4</v>
      </c>
      <c r="H1806" s="40" t="s">
        <v>247</v>
      </c>
      <c r="I1806" s="39">
        <v>3342618075</v>
      </c>
    </row>
    <row r="1807" spans="1:9" ht="45" hidden="1">
      <c r="A1807" s="39">
        <v>32088</v>
      </c>
      <c r="B1807" s="40" t="s">
        <v>3688</v>
      </c>
      <c r="C1807" s="40" t="s">
        <v>3689</v>
      </c>
      <c r="D1807" s="40" t="s">
        <v>326</v>
      </c>
      <c r="E1807" s="39">
        <v>100716</v>
      </c>
      <c r="F1807" s="41">
        <v>57</v>
      </c>
      <c r="G1807" s="39">
        <v>3</v>
      </c>
      <c r="H1807" s="40" t="s">
        <v>218</v>
      </c>
      <c r="I1807" s="39">
        <v>3337427075</v>
      </c>
    </row>
    <row r="1808" spans="1:9" ht="45" hidden="1">
      <c r="A1808" s="39">
        <v>32090</v>
      </c>
      <c r="B1808" s="40" t="s">
        <v>3690</v>
      </c>
      <c r="C1808" s="40" t="s">
        <v>3689</v>
      </c>
      <c r="D1808" s="40" t="s">
        <v>326</v>
      </c>
      <c r="E1808" s="39">
        <v>100716</v>
      </c>
      <c r="F1808" s="41">
        <v>57</v>
      </c>
      <c r="G1808" s="39">
        <v>3</v>
      </c>
      <c r="H1808" s="40" t="s">
        <v>218</v>
      </c>
      <c r="I1808" s="39">
        <v>3337427077</v>
      </c>
    </row>
    <row r="1809" spans="1:9" ht="45" hidden="1">
      <c r="A1809" s="39">
        <v>32091</v>
      </c>
      <c r="B1809" s="40" t="s">
        <v>3691</v>
      </c>
      <c r="C1809" s="40" t="s">
        <v>3689</v>
      </c>
      <c r="D1809" s="40" t="s">
        <v>326</v>
      </c>
      <c r="E1809" s="39">
        <v>100716</v>
      </c>
      <c r="F1809" s="41">
        <v>57</v>
      </c>
      <c r="G1809" s="39">
        <v>3</v>
      </c>
      <c r="H1809" s="40" t="s">
        <v>218</v>
      </c>
      <c r="I1809" s="39">
        <v>3337427078</v>
      </c>
    </row>
    <row r="1810" spans="1:9" ht="45" hidden="1">
      <c r="A1810" s="39">
        <v>32467</v>
      </c>
      <c r="B1810" s="40" t="s">
        <v>3692</v>
      </c>
      <c r="C1810" s="40" t="s">
        <v>3689</v>
      </c>
      <c r="D1810" s="40" t="s">
        <v>326</v>
      </c>
      <c r="E1810" s="39">
        <v>100716</v>
      </c>
      <c r="F1810" s="41">
        <v>42</v>
      </c>
      <c r="G1810" s="39">
        <v>3</v>
      </c>
      <c r="H1810" s="40" t="s">
        <v>218</v>
      </c>
      <c r="I1810" s="39">
        <v>3338290372</v>
      </c>
    </row>
    <row r="1811" spans="1:9" ht="75" hidden="1">
      <c r="A1811" s="39">
        <v>32468</v>
      </c>
      <c r="B1811" s="40" t="s">
        <v>3693</v>
      </c>
      <c r="C1811" s="40" t="s">
        <v>3689</v>
      </c>
      <c r="D1811" s="40" t="s">
        <v>225</v>
      </c>
      <c r="E1811" s="39">
        <v>101071</v>
      </c>
      <c r="F1811" s="41">
        <v>35</v>
      </c>
      <c r="G1811" s="39">
        <v>3</v>
      </c>
      <c r="H1811" s="40" t="s">
        <v>218</v>
      </c>
      <c r="I1811" s="39">
        <v>3338290381</v>
      </c>
    </row>
    <row r="1812" spans="1:9" ht="75" hidden="1">
      <c r="A1812" s="39">
        <v>32469</v>
      </c>
      <c r="B1812" s="40" t="s">
        <v>3694</v>
      </c>
      <c r="C1812" s="40" t="s">
        <v>3689</v>
      </c>
      <c r="D1812" s="40" t="s">
        <v>225</v>
      </c>
      <c r="E1812" s="39">
        <v>101071</v>
      </c>
      <c r="F1812" s="41">
        <v>35</v>
      </c>
      <c r="G1812" s="39">
        <v>3</v>
      </c>
      <c r="H1812" s="40" t="s">
        <v>218</v>
      </c>
      <c r="I1812" s="39">
        <v>3338290383</v>
      </c>
    </row>
    <row r="1813" spans="1:9" ht="75" hidden="1">
      <c r="A1813" s="39">
        <v>32474</v>
      </c>
      <c r="B1813" s="40" t="s">
        <v>3695</v>
      </c>
      <c r="C1813" s="40" t="s">
        <v>3689</v>
      </c>
      <c r="D1813" s="40" t="s">
        <v>225</v>
      </c>
      <c r="E1813" s="39">
        <v>101071</v>
      </c>
      <c r="F1813" s="41">
        <v>35</v>
      </c>
      <c r="G1813" s="39">
        <v>4</v>
      </c>
      <c r="H1813" s="40" t="s">
        <v>218</v>
      </c>
      <c r="I1813" s="39">
        <v>3338290452</v>
      </c>
    </row>
    <row r="1814" spans="1:9" ht="75" hidden="1">
      <c r="A1814" s="39">
        <v>32475</v>
      </c>
      <c r="B1814" s="40" t="s">
        <v>3696</v>
      </c>
      <c r="C1814" s="40" t="s">
        <v>3689</v>
      </c>
      <c r="D1814" s="40" t="s">
        <v>225</v>
      </c>
      <c r="E1814" s="39">
        <v>101071</v>
      </c>
      <c r="F1814" s="41">
        <v>35</v>
      </c>
      <c r="G1814" s="39">
        <v>3</v>
      </c>
      <c r="H1814" s="40" t="s">
        <v>218</v>
      </c>
      <c r="I1814" s="39">
        <v>3338290458</v>
      </c>
    </row>
    <row r="1815" spans="1:9" ht="45" hidden="1">
      <c r="A1815" s="39">
        <v>32476</v>
      </c>
      <c r="B1815" s="40" t="s">
        <v>3697</v>
      </c>
      <c r="C1815" s="40" t="s">
        <v>3689</v>
      </c>
      <c r="D1815" s="40" t="s">
        <v>326</v>
      </c>
      <c r="E1815" s="39">
        <v>100716</v>
      </c>
      <c r="F1815" s="41">
        <v>42</v>
      </c>
      <c r="G1815" s="39">
        <v>3</v>
      </c>
      <c r="H1815" s="40" t="s">
        <v>218</v>
      </c>
      <c r="I1815" s="39">
        <v>3338290459</v>
      </c>
    </row>
    <row r="1816" spans="1:9" ht="45" hidden="1">
      <c r="A1816" s="39">
        <v>32477</v>
      </c>
      <c r="B1816" s="40" t="s">
        <v>3698</v>
      </c>
      <c r="C1816" s="40" t="s">
        <v>3689</v>
      </c>
      <c r="D1816" s="40" t="s">
        <v>326</v>
      </c>
      <c r="E1816" s="39">
        <v>100716</v>
      </c>
      <c r="F1816" s="41">
        <v>42</v>
      </c>
      <c r="G1816" s="39">
        <v>4</v>
      </c>
      <c r="H1816" s="40" t="s">
        <v>218</v>
      </c>
      <c r="I1816" s="39">
        <v>3338290467</v>
      </c>
    </row>
    <row r="1817" spans="1:9" ht="45" hidden="1">
      <c r="A1817" s="39">
        <v>32478</v>
      </c>
      <c r="B1817" s="40" t="s">
        <v>3699</v>
      </c>
      <c r="C1817" s="40" t="s">
        <v>3689</v>
      </c>
      <c r="D1817" s="40" t="s">
        <v>326</v>
      </c>
      <c r="E1817" s="39">
        <v>100716</v>
      </c>
      <c r="F1817" s="41">
        <v>42</v>
      </c>
      <c r="G1817" s="39">
        <v>3</v>
      </c>
      <c r="H1817" s="40" t="s">
        <v>218</v>
      </c>
      <c r="I1817" s="39">
        <v>3338290469</v>
      </c>
    </row>
    <row r="1818" spans="1:9" ht="45" hidden="1">
      <c r="A1818" s="39">
        <v>32479</v>
      </c>
      <c r="B1818" s="40" t="s">
        <v>3700</v>
      </c>
      <c r="C1818" s="40" t="s">
        <v>3689</v>
      </c>
      <c r="D1818" s="40" t="s">
        <v>326</v>
      </c>
      <c r="E1818" s="39">
        <v>100716</v>
      </c>
      <c r="F1818" s="41">
        <v>42</v>
      </c>
      <c r="G1818" s="39">
        <v>3</v>
      </c>
      <c r="H1818" s="40" t="s">
        <v>218</v>
      </c>
      <c r="I1818" s="39">
        <v>3338290472</v>
      </c>
    </row>
    <row r="1819" spans="1:9" ht="45" hidden="1">
      <c r="A1819" s="39">
        <v>32480</v>
      </c>
      <c r="B1819" s="40" t="s">
        <v>3701</v>
      </c>
      <c r="C1819" s="40" t="s">
        <v>3689</v>
      </c>
      <c r="D1819" s="40" t="s">
        <v>326</v>
      </c>
      <c r="E1819" s="39">
        <v>100716</v>
      </c>
      <c r="F1819" s="41">
        <v>42</v>
      </c>
      <c r="G1819" s="39">
        <v>4</v>
      </c>
      <c r="H1819" s="40" t="s">
        <v>218</v>
      </c>
      <c r="I1819" s="39">
        <v>3338290475</v>
      </c>
    </row>
    <row r="1820" spans="1:9" ht="45" hidden="1">
      <c r="A1820" s="39">
        <v>32481</v>
      </c>
      <c r="B1820" s="40" t="s">
        <v>3702</v>
      </c>
      <c r="C1820" s="40" t="s">
        <v>3689</v>
      </c>
      <c r="D1820" s="40" t="s">
        <v>326</v>
      </c>
      <c r="E1820" s="39">
        <v>100716</v>
      </c>
      <c r="F1820" s="41">
        <v>42</v>
      </c>
      <c r="G1820" s="39">
        <v>3</v>
      </c>
      <c r="H1820" s="40" t="s">
        <v>218</v>
      </c>
      <c r="I1820" s="39">
        <v>3338290478</v>
      </c>
    </row>
    <row r="1821" spans="1:9" ht="45" hidden="1">
      <c r="A1821" s="39">
        <v>32482</v>
      </c>
      <c r="B1821" s="40" t="s">
        <v>3703</v>
      </c>
      <c r="C1821" s="40" t="s">
        <v>3689</v>
      </c>
      <c r="D1821" s="40" t="s">
        <v>326</v>
      </c>
      <c r="E1821" s="39">
        <v>100716</v>
      </c>
      <c r="F1821" s="41">
        <v>42</v>
      </c>
      <c r="G1821" s="39">
        <v>3</v>
      </c>
      <c r="H1821" s="40" t="s">
        <v>218</v>
      </c>
      <c r="I1821" s="39">
        <v>3338290480</v>
      </c>
    </row>
    <row r="1822" spans="1:9" ht="45" hidden="1">
      <c r="A1822" s="39">
        <v>32483</v>
      </c>
      <c r="B1822" s="40" t="s">
        <v>3704</v>
      </c>
      <c r="C1822" s="40" t="s">
        <v>3689</v>
      </c>
      <c r="D1822" s="40" t="s">
        <v>326</v>
      </c>
      <c r="E1822" s="39">
        <v>100716</v>
      </c>
      <c r="F1822" s="41">
        <v>42</v>
      </c>
      <c r="G1822" s="39">
        <v>3</v>
      </c>
      <c r="H1822" s="40" t="s">
        <v>218</v>
      </c>
      <c r="I1822" s="39">
        <v>3338290485</v>
      </c>
    </row>
    <row r="1823" spans="1:9" ht="45" hidden="1">
      <c r="A1823" s="39">
        <v>32484</v>
      </c>
      <c r="B1823" s="40" t="s">
        <v>3705</v>
      </c>
      <c r="C1823" s="40" t="s">
        <v>3689</v>
      </c>
      <c r="D1823" s="40" t="s">
        <v>326</v>
      </c>
      <c r="E1823" s="39">
        <v>100716</v>
      </c>
      <c r="F1823" s="41">
        <v>42</v>
      </c>
      <c r="G1823" s="39">
        <v>2</v>
      </c>
      <c r="H1823" s="40" t="s">
        <v>218</v>
      </c>
      <c r="I1823" s="39">
        <v>3338290488</v>
      </c>
    </row>
    <row r="1824" spans="1:9" ht="45" hidden="1">
      <c r="A1824" s="39">
        <v>32485</v>
      </c>
      <c r="B1824" s="40" t="s">
        <v>3706</v>
      </c>
      <c r="C1824" s="40" t="s">
        <v>3689</v>
      </c>
      <c r="D1824" s="40" t="s">
        <v>326</v>
      </c>
      <c r="E1824" s="39">
        <v>100716</v>
      </c>
      <c r="F1824" s="41">
        <v>42</v>
      </c>
      <c r="G1824" s="39">
        <v>3</v>
      </c>
      <c r="H1824" s="40" t="s">
        <v>218</v>
      </c>
      <c r="I1824" s="39">
        <v>3338290489</v>
      </c>
    </row>
    <row r="1825" spans="1:9" ht="45" hidden="1">
      <c r="A1825" s="39">
        <v>32486</v>
      </c>
      <c r="B1825" s="40" t="s">
        <v>3707</v>
      </c>
      <c r="C1825" s="40" t="s">
        <v>3689</v>
      </c>
      <c r="D1825" s="40" t="s">
        <v>326</v>
      </c>
      <c r="E1825" s="39">
        <v>100716</v>
      </c>
      <c r="F1825" s="41">
        <v>42</v>
      </c>
      <c r="G1825" s="39">
        <v>3</v>
      </c>
      <c r="H1825" s="40" t="s">
        <v>218</v>
      </c>
      <c r="I1825" s="39">
        <v>3338290492</v>
      </c>
    </row>
    <row r="1826" spans="1:9" ht="45" hidden="1">
      <c r="A1826" s="39">
        <v>32487</v>
      </c>
      <c r="B1826" s="40" t="s">
        <v>3708</v>
      </c>
      <c r="C1826" s="40" t="s">
        <v>3689</v>
      </c>
      <c r="D1826" s="40" t="s">
        <v>326</v>
      </c>
      <c r="E1826" s="39">
        <v>100716</v>
      </c>
      <c r="F1826" s="41">
        <v>42</v>
      </c>
      <c r="G1826" s="39">
        <v>3</v>
      </c>
      <c r="H1826" s="40" t="s">
        <v>218</v>
      </c>
      <c r="I1826" s="39">
        <v>3338290494</v>
      </c>
    </row>
    <row r="1827" spans="1:9" ht="45" hidden="1">
      <c r="A1827" s="39">
        <v>32488</v>
      </c>
      <c r="B1827" s="40" t="s">
        <v>3709</v>
      </c>
      <c r="C1827" s="40" t="s">
        <v>3689</v>
      </c>
      <c r="D1827" s="40" t="s">
        <v>326</v>
      </c>
      <c r="E1827" s="39">
        <v>100716</v>
      </c>
      <c r="F1827" s="41">
        <v>42</v>
      </c>
      <c r="G1827" s="39">
        <v>3</v>
      </c>
      <c r="H1827" s="40" t="s">
        <v>218</v>
      </c>
      <c r="I1827" s="39">
        <v>3338290495</v>
      </c>
    </row>
    <row r="1828" spans="1:9" ht="15" hidden="1">
      <c r="A1828" s="39">
        <v>36122</v>
      </c>
      <c r="B1828" s="40" t="s">
        <v>3710</v>
      </c>
      <c r="C1828" s="40" t="s">
        <v>3689</v>
      </c>
      <c r="D1828" s="40" t="s">
        <v>210</v>
      </c>
      <c r="E1828" s="39">
        <v>116704</v>
      </c>
      <c r="F1828" s="41">
        <v>46</v>
      </c>
      <c r="G1828" s="39">
        <v>3</v>
      </c>
      <c r="H1828" s="40" t="s">
        <v>202</v>
      </c>
      <c r="I1828" s="39">
        <v>3342617953</v>
      </c>
    </row>
    <row r="1829" spans="1:9" ht="15" hidden="1">
      <c r="A1829" s="39">
        <v>36123</v>
      </c>
      <c r="B1829" s="40" t="s">
        <v>3711</v>
      </c>
      <c r="C1829" s="40" t="s">
        <v>3689</v>
      </c>
      <c r="D1829" s="40" t="s">
        <v>210</v>
      </c>
      <c r="E1829" s="39">
        <v>116704</v>
      </c>
      <c r="F1829" s="41">
        <v>46</v>
      </c>
      <c r="G1829" s="39">
        <v>3</v>
      </c>
      <c r="H1829" s="40" t="s">
        <v>226</v>
      </c>
      <c r="I1829" s="39">
        <v>3349559501</v>
      </c>
    </row>
    <row r="1830" spans="1:9" ht="15" hidden="1">
      <c r="A1830" s="39">
        <v>36124</v>
      </c>
      <c r="B1830" s="40" t="s">
        <v>3712</v>
      </c>
      <c r="C1830" s="40" t="s">
        <v>3689</v>
      </c>
      <c r="D1830" s="40" t="s">
        <v>210</v>
      </c>
      <c r="E1830" s="39">
        <v>116704</v>
      </c>
      <c r="F1830" s="41">
        <v>46</v>
      </c>
      <c r="G1830" s="39">
        <v>3</v>
      </c>
      <c r="H1830" s="40" t="s">
        <v>226</v>
      </c>
      <c r="I1830" s="39">
        <v>3349559503</v>
      </c>
    </row>
    <row r="1831" spans="1:9" ht="15" hidden="1">
      <c r="A1831" s="39">
        <v>36125</v>
      </c>
      <c r="B1831" s="40" t="s">
        <v>3713</v>
      </c>
      <c r="C1831" s="40" t="s">
        <v>3689</v>
      </c>
      <c r="D1831" s="40" t="s">
        <v>210</v>
      </c>
      <c r="E1831" s="39">
        <v>116704</v>
      </c>
      <c r="F1831" s="41">
        <v>46</v>
      </c>
      <c r="G1831" s="39">
        <v>3</v>
      </c>
      <c r="H1831" s="40" t="s">
        <v>226</v>
      </c>
      <c r="I1831" s="39">
        <v>3349559506</v>
      </c>
    </row>
    <row r="1832" spans="1:9" ht="15" hidden="1">
      <c r="A1832" s="39">
        <v>36126</v>
      </c>
      <c r="B1832" s="40" t="s">
        <v>3714</v>
      </c>
      <c r="C1832" s="40" t="s">
        <v>3689</v>
      </c>
      <c r="D1832" s="40" t="s">
        <v>210</v>
      </c>
      <c r="E1832" s="39">
        <v>116704</v>
      </c>
      <c r="F1832" s="41">
        <v>46</v>
      </c>
      <c r="G1832" s="39">
        <v>3</v>
      </c>
      <c r="H1832" s="40" t="s">
        <v>226</v>
      </c>
      <c r="I1832" s="39">
        <v>3349559507</v>
      </c>
    </row>
    <row r="1833" spans="1:9" ht="15" hidden="1">
      <c r="A1833" s="39">
        <v>36127</v>
      </c>
      <c r="B1833" s="40" t="s">
        <v>3715</v>
      </c>
      <c r="C1833" s="40" t="s">
        <v>3689</v>
      </c>
      <c r="D1833" s="40" t="s">
        <v>210</v>
      </c>
      <c r="E1833" s="39">
        <v>116704</v>
      </c>
      <c r="F1833" s="41">
        <v>46</v>
      </c>
      <c r="G1833" s="39">
        <v>3</v>
      </c>
      <c r="H1833" s="40" t="s">
        <v>226</v>
      </c>
      <c r="I1833" s="39">
        <v>3349559519</v>
      </c>
    </row>
    <row r="1834" spans="1:9" ht="15" hidden="1">
      <c r="A1834" s="39">
        <v>36128</v>
      </c>
      <c r="B1834" s="40" t="s">
        <v>3716</v>
      </c>
      <c r="C1834" s="40" t="s">
        <v>3689</v>
      </c>
      <c r="D1834" s="40" t="s">
        <v>210</v>
      </c>
      <c r="E1834" s="39">
        <v>116704</v>
      </c>
      <c r="F1834" s="41">
        <v>46</v>
      </c>
      <c r="G1834" s="39">
        <v>4</v>
      </c>
      <c r="H1834" s="40" t="s">
        <v>226</v>
      </c>
      <c r="I1834" s="39">
        <v>3349559520</v>
      </c>
    </row>
    <row r="1835" spans="1:9" ht="15" hidden="1">
      <c r="A1835" s="39">
        <v>36129</v>
      </c>
      <c r="B1835" s="40" t="s">
        <v>3717</v>
      </c>
      <c r="C1835" s="40" t="s">
        <v>3689</v>
      </c>
      <c r="D1835" s="40" t="s">
        <v>210</v>
      </c>
      <c r="E1835" s="39">
        <v>116704</v>
      </c>
      <c r="F1835" s="41">
        <v>46</v>
      </c>
      <c r="G1835" s="39">
        <v>3</v>
      </c>
      <c r="H1835" s="40" t="s">
        <v>226</v>
      </c>
      <c r="I1835" s="39">
        <v>3349559523</v>
      </c>
    </row>
    <row r="1836" spans="1:9" ht="15" hidden="1">
      <c r="A1836" s="39">
        <v>36130</v>
      </c>
      <c r="B1836" s="40" t="s">
        <v>3718</v>
      </c>
      <c r="C1836" s="40" t="s">
        <v>3689</v>
      </c>
      <c r="D1836" s="40" t="s">
        <v>210</v>
      </c>
      <c r="E1836" s="39">
        <v>116704</v>
      </c>
      <c r="F1836" s="41">
        <v>46</v>
      </c>
      <c r="G1836" s="39">
        <v>3</v>
      </c>
      <c r="H1836" s="40" t="s">
        <v>226</v>
      </c>
      <c r="I1836" s="39">
        <v>3349559533</v>
      </c>
    </row>
    <row r="1837" spans="1:9" ht="15" hidden="1">
      <c r="A1837" s="39">
        <v>36131</v>
      </c>
      <c r="B1837" s="40" t="s">
        <v>3719</v>
      </c>
      <c r="C1837" s="40" t="s">
        <v>3689</v>
      </c>
      <c r="D1837" s="40" t="s">
        <v>210</v>
      </c>
      <c r="E1837" s="39">
        <v>116704</v>
      </c>
      <c r="F1837" s="41">
        <v>46</v>
      </c>
      <c r="G1837" s="39">
        <v>3</v>
      </c>
      <c r="H1837" s="40" t="s">
        <v>226</v>
      </c>
      <c r="I1837" s="39">
        <v>3349559537</v>
      </c>
    </row>
    <row r="1838" spans="1:9" ht="15" hidden="1">
      <c r="A1838" s="39">
        <v>36132</v>
      </c>
      <c r="B1838" s="40" t="s">
        <v>3720</v>
      </c>
      <c r="C1838" s="40" t="s">
        <v>3689</v>
      </c>
      <c r="D1838" s="40" t="s">
        <v>210</v>
      </c>
      <c r="E1838" s="39">
        <v>116704</v>
      </c>
      <c r="F1838" s="41">
        <v>46</v>
      </c>
      <c r="G1838" s="39">
        <v>3</v>
      </c>
      <c r="H1838" s="40" t="s">
        <v>226</v>
      </c>
      <c r="I1838" s="39">
        <v>3349559540</v>
      </c>
    </row>
    <row r="1839" spans="1:9" ht="15" hidden="1">
      <c r="A1839" s="39">
        <v>36133</v>
      </c>
      <c r="B1839" s="40" t="s">
        <v>3721</v>
      </c>
      <c r="C1839" s="40" t="s">
        <v>3689</v>
      </c>
      <c r="D1839" s="40" t="s">
        <v>210</v>
      </c>
      <c r="E1839" s="39">
        <v>116704</v>
      </c>
      <c r="F1839" s="41">
        <v>46</v>
      </c>
      <c r="G1839" s="39">
        <v>3</v>
      </c>
      <c r="H1839" s="40" t="s">
        <v>226</v>
      </c>
      <c r="I1839" s="39">
        <v>3349559542</v>
      </c>
    </row>
    <row r="1840" spans="1:9" ht="15" hidden="1">
      <c r="A1840" s="39">
        <v>36134</v>
      </c>
      <c r="B1840" s="40" t="s">
        <v>3722</v>
      </c>
      <c r="C1840" s="40" t="s">
        <v>3689</v>
      </c>
      <c r="D1840" s="40" t="s">
        <v>210</v>
      </c>
      <c r="E1840" s="39">
        <v>116704</v>
      </c>
      <c r="F1840" s="41">
        <v>46</v>
      </c>
      <c r="G1840" s="39">
        <v>3</v>
      </c>
      <c r="H1840" s="40" t="s">
        <v>226</v>
      </c>
      <c r="I1840" s="39">
        <v>3349559545</v>
      </c>
    </row>
    <row r="1841" spans="1:9" ht="15" hidden="1">
      <c r="A1841" s="39">
        <v>36135</v>
      </c>
      <c r="B1841" s="40" t="s">
        <v>3723</v>
      </c>
      <c r="C1841" s="40" t="s">
        <v>3689</v>
      </c>
      <c r="D1841" s="40" t="s">
        <v>210</v>
      </c>
      <c r="E1841" s="39">
        <v>116704</v>
      </c>
      <c r="F1841" s="41">
        <v>46</v>
      </c>
      <c r="G1841" s="39">
        <v>3</v>
      </c>
      <c r="H1841" s="40" t="s">
        <v>226</v>
      </c>
      <c r="I1841" s="39">
        <v>3349559546</v>
      </c>
    </row>
    <row r="1842" spans="1:9" ht="15" hidden="1">
      <c r="A1842" s="39">
        <v>36136</v>
      </c>
      <c r="B1842" s="40" t="s">
        <v>3724</v>
      </c>
      <c r="C1842" s="40" t="s">
        <v>3689</v>
      </c>
      <c r="D1842" s="40" t="s">
        <v>210</v>
      </c>
      <c r="E1842" s="39">
        <v>116704</v>
      </c>
      <c r="F1842" s="41">
        <v>46</v>
      </c>
      <c r="G1842" s="39">
        <v>3</v>
      </c>
      <c r="H1842" s="40" t="s">
        <v>226</v>
      </c>
      <c r="I1842" s="39">
        <v>3349559550</v>
      </c>
    </row>
    <row r="1843" spans="1:9" ht="15" hidden="1">
      <c r="A1843" s="39">
        <v>36137</v>
      </c>
      <c r="B1843" s="40" t="s">
        <v>3725</v>
      </c>
      <c r="C1843" s="40" t="s">
        <v>3689</v>
      </c>
      <c r="D1843" s="40" t="s">
        <v>210</v>
      </c>
      <c r="E1843" s="39">
        <v>116704</v>
      </c>
      <c r="F1843" s="41">
        <v>46</v>
      </c>
      <c r="G1843" s="39">
        <v>3</v>
      </c>
      <c r="H1843" s="40" t="s">
        <v>226</v>
      </c>
      <c r="I1843" s="39">
        <v>3349559552</v>
      </c>
    </row>
    <row r="1844" spans="1:9" ht="15" hidden="1">
      <c r="A1844" s="39">
        <v>36138</v>
      </c>
      <c r="B1844" s="40" t="s">
        <v>3726</v>
      </c>
      <c r="C1844" s="40" t="s">
        <v>3689</v>
      </c>
      <c r="D1844" s="40" t="s">
        <v>210</v>
      </c>
      <c r="E1844" s="39">
        <v>116704</v>
      </c>
      <c r="F1844" s="41">
        <v>138</v>
      </c>
      <c r="G1844" s="39">
        <v>4</v>
      </c>
      <c r="H1844" s="40" t="s">
        <v>226</v>
      </c>
      <c r="I1844" s="39">
        <v>3349559554</v>
      </c>
    </row>
    <row r="1845" spans="1:9" ht="15" hidden="1">
      <c r="A1845" s="39">
        <v>36139</v>
      </c>
      <c r="B1845" s="40" t="s">
        <v>3727</v>
      </c>
      <c r="C1845" s="40" t="s">
        <v>3689</v>
      </c>
      <c r="D1845" s="40" t="s">
        <v>210</v>
      </c>
      <c r="E1845" s="39">
        <v>116704</v>
      </c>
      <c r="F1845" s="41">
        <v>46</v>
      </c>
      <c r="G1845" s="39">
        <v>3</v>
      </c>
      <c r="H1845" s="40" t="s">
        <v>226</v>
      </c>
      <c r="I1845" s="39">
        <v>3349559559</v>
      </c>
    </row>
    <row r="1846" spans="1:9" ht="15" hidden="1">
      <c r="A1846" s="39">
        <v>36140</v>
      </c>
      <c r="B1846" s="40" t="s">
        <v>3728</v>
      </c>
      <c r="C1846" s="40" t="s">
        <v>3689</v>
      </c>
      <c r="D1846" s="40" t="s">
        <v>210</v>
      </c>
      <c r="E1846" s="39">
        <v>116704</v>
      </c>
      <c r="F1846" s="41">
        <v>46</v>
      </c>
      <c r="G1846" s="39">
        <v>3</v>
      </c>
      <c r="H1846" s="40" t="s">
        <v>226</v>
      </c>
      <c r="I1846" s="39">
        <v>3349559562</v>
      </c>
    </row>
    <row r="1847" spans="1:9" ht="15" hidden="1">
      <c r="A1847" s="39">
        <v>36141</v>
      </c>
      <c r="B1847" s="40" t="s">
        <v>3729</v>
      </c>
      <c r="C1847" s="40" t="s">
        <v>3689</v>
      </c>
      <c r="D1847" s="40" t="s">
        <v>210</v>
      </c>
      <c r="E1847" s="39">
        <v>116704</v>
      </c>
      <c r="F1847" s="41">
        <v>46</v>
      </c>
      <c r="G1847" s="39">
        <v>4</v>
      </c>
      <c r="H1847" s="40" t="s">
        <v>226</v>
      </c>
      <c r="I1847" s="39">
        <v>3349559566</v>
      </c>
    </row>
    <row r="1848" spans="1:9" ht="15" hidden="1">
      <c r="A1848" s="39">
        <v>36142</v>
      </c>
      <c r="B1848" s="40" t="s">
        <v>3730</v>
      </c>
      <c r="C1848" s="40" t="s">
        <v>3689</v>
      </c>
      <c r="D1848" s="40" t="s">
        <v>210</v>
      </c>
      <c r="E1848" s="39">
        <v>116704</v>
      </c>
      <c r="F1848" s="41">
        <v>46</v>
      </c>
      <c r="G1848" s="39">
        <v>3</v>
      </c>
      <c r="H1848" s="40" t="s">
        <v>226</v>
      </c>
      <c r="I1848" s="39">
        <v>3349559568</v>
      </c>
    </row>
    <row r="1849" spans="1:9" ht="15" hidden="1">
      <c r="A1849" s="39">
        <v>36143</v>
      </c>
      <c r="B1849" s="40" t="s">
        <v>3731</v>
      </c>
      <c r="C1849" s="40" t="s">
        <v>3689</v>
      </c>
      <c r="D1849" s="40" t="s">
        <v>210</v>
      </c>
      <c r="E1849" s="39">
        <v>116704</v>
      </c>
      <c r="F1849" s="41">
        <v>46</v>
      </c>
      <c r="G1849" s="39">
        <v>3</v>
      </c>
      <c r="H1849" s="40" t="s">
        <v>226</v>
      </c>
      <c r="I1849" s="39">
        <v>3349559569</v>
      </c>
    </row>
    <row r="1850" spans="1:9" ht="15" hidden="1">
      <c r="A1850" s="39">
        <v>36144</v>
      </c>
      <c r="B1850" s="40" t="s">
        <v>3732</v>
      </c>
      <c r="C1850" s="40" t="s">
        <v>3689</v>
      </c>
      <c r="D1850" s="40" t="s">
        <v>210</v>
      </c>
      <c r="E1850" s="39">
        <v>116704</v>
      </c>
      <c r="F1850" s="41">
        <v>46</v>
      </c>
      <c r="G1850" s="39">
        <v>3</v>
      </c>
      <c r="H1850" s="40" t="s">
        <v>226</v>
      </c>
      <c r="I1850" s="39">
        <v>3349559570</v>
      </c>
    </row>
    <row r="1851" spans="1:9" ht="15" hidden="1">
      <c r="A1851" s="39">
        <v>36145</v>
      </c>
      <c r="B1851" s="40" t="s">
        <v>3733</v>
      </c>
      <c r="C1851" s="40" t="s">
        <v>3689</v>
      </c>
      <c r="D1851" s="40" t="s">
        <v>210</v>
      </c>
      <c r="E1851" s="39">
        <v>116704</v>
      </c>
      <c r="F1851" s="41">
        <v>46</v>
      </c>
      <c r="G1851" s="39">
        <v>3</v>
      </c>
      <c r="H1851" s="40" t="s">
        <v>226</v>
      </c>
      <c r="I1851" s="39">
        <v>3349559574</v>
      </c>
    </row>
    <row r="1852" spans="1:9" ht="15" hidden="1">
      <c r="A1852" s="39">
        <v>36146</v>
      </c>
      <c r="B1852" s="40" t="s">
        <v>3734</v>
      </c>
      <c r="C1852" s="40" t="s">
        <v>3689</v>
      </c>
      <c r="D1852" s="40" t="s">
        <v>210</v>
      </c>
      <c r="E1852" s="39">
        <v>116704</v>
      </c>
      <c r="F1852" s="41">
        <v>46</v>
      </c>
      <c r="G1852" s="39">
        <v>4</v>
      </c>
      <c r="H1852" s="40" t="s">
        <v>226</v>
      </c>
      <c r="I1852" s="39">
        <v>3349559575</v>
      </c>
    </row>
    <row r="1853" spans="1:9" ht="15" hidden="1">
      <c r="A1853" s="39">
        <v>36147</v>
      </c>
      <c r="B1853" s="40" t="s">
        <v>3735</v>
      </c>
      <c r="C1853" s="40" t="s">
        <v>3689</v>
      </c>
      <c r="D1853" s="40" t="s">
        <v>210</v>
      </c>
      <c r="E1853" s="39">
        <v>116704</v>
      </c>
      <c r="F1853" s="41">
        <v>46</v>
      </c>
      <c r="G1853" s="39">
        <v>3</v>
      </c>
      <c r="H1853" s="40" t="s">
        <v>226</v>
      </c>
      <c r="I1853" s="39">
        <v>3349559577</v>
      </c>
    </row>
    <row r="1854" spans="1:9" ht="15" hidden="1">
      <c r="A1854" s="39">
        <v>36148</v>
      </c>
      <c r="B1854" s="40" t="s">
        <v>3736</v>
      </c>
      <c r="C1854" s="40" t="s">
        <v>3689</v>
      </c>
      <c r="D1854" s="40" t="s">
        <v>210</v>
      </c>
      <c r="E1854" s="39">
        <v>116704</v>
      </c>
      <c r="F1854" s="41">
        <v>138</v>
      </c>
      <c r="G1854" s="39">
        <v>3</v>
      </c>
      <c r="H1854" s="40" t="s">
        <v>226</v>
      </c>
      <c r="I1854" s="39">
        <v>3349559581</v>
      </c>
    </row>
    <row r="1855" spans="1:9" ht="15" hidden="1">
      <c r="A1855" s="39">
        <v>36149</v>
      </c>
      <c r="B1855" s="40" t="s">
        <v>3737</v>
      </c>
      <c r="C1855" s="40" t="s">
        <v>3689</v>
      </c>
      <c r="D1855" s="40" t="s">
        <v>210</v>
      </c>
      <c r="E1855" s="39">
        <v>116704</v>
      </c>
      <c r="F1855" s="41">
        <v>138</v>
      </c>
      <c r="G1855" s="39">
        <v>4</v>
      </c>
      <c r="H1855" s="40" t="s">
        <v>226</v>
      </c>
      <c r="I1855" s="39">
        <v>3349559582</v>
      </c>
    </row>
    <row r="1856" spans="1:9" ht="45" hidden="1">
      <c r="A1856" s="39">
        <v>36150</v>
      </c>
      <c r="B1856" s="40" t="s">
        <v>3738</v>
      </c>
      <c r="C1856" s="40" t="s">
        <v>3689</v>
      </c>
      <c r="D1856" s="40" t="s">
        <v>210</v>
      </c>
      <c r="E1856" s="39">
        <v>116704</v>
      </c>
      <c r="F1856" s="41">
        <v>46</v>
      </c>
      <c r="G1856" s="39">
        <v>3</v>
      </c>
      <c r="H1856" s="40" t="s">
        <v>211</v>
      </c>
      <c r="I1856" s="39">
        <v>3349559587</v>
      </c>
    </row>
    <row r="1857" spans="1:9" ht="15" hidden="1">
      <c r="A1857" s="39">
        <v>36151</v>
      </c>
      <c r="B1857" s="40" t="s">
        <v>3739</v>
      </c>
      <c r="C1857" s="40" t="s">
        <v>3689</v>
      </c>
      <c r="D1857" s="40" t="s">
        <v>210</v>
      </c>
      <c r="E1857" s="39">
        <v>116704</v>
      </c>
      <c r="F1857" s="41">
        <v>138</v>
      </c>
      <c r="G1857" s="39">
        <v>3</v>
      </c>
      <c r="H1857" s="40" t="s">
        <v>226</v>
      </c>
      <c r="I1857" s="39">
        <v>3349559588</v>
      </c>
    </row>
    <row r="1858" spans="1:9" ht="15" hidden="1">
      <c r="A1858" s="39">
        <v>36152</v>
      </c>
      <c r="B1858" s="40" t="s">
        <v>3740</v>
      </c>
      <c r="C1858" s="40" t="s">
        <v>3689</v>
      </c>
      <c r="D1858" s="40" t="s">
        <v>210</v>
      </c>
      <c r="E1858" s="39">
        <v>116704</v>
      </c>
      <c r="F1858" s="41">
        <v>46</v>
      </c>
      <c r="G1858" s="39">
        <v>3</v>
      </c>
      <c r="H1858" s="40" t="s">
        <v>226</v>
      </c>
      <c r="I1858" s="39">
        <v>3349559591</v>
      </c>
    </row>
    <row r="1859" spans="1:9" ht="15" hidden="1">
      <c r="A1859" s="39">
        <v>36153</v>
      </c>
      <c r="B1859" s="40" t="s">
        <v>3741</v>
      </c>
      <c r="C1859" s="40" t="s">
        <v>3689</v>
      </c>
      <c r="D1859" s="40" t="s">
        <v>210</v>
      </c>
      <c r="E1859" s="39">
        <v>116704</v>
      </c>
      <c r="F1859" s="41">
        <v>46</v>
      </c>
      <c r="G1859" s="39">
        <v>3</v>
      </c>
      <c r="H1859" s="40" t="s">
        <v>226</v>
      </c>
      <c r="I1859" s="39">
        <v>3349559592</v>
      </c>
    </row>
    <row r="1860" spans="1:9" ht="15" hidden="1">
      <c r="A1860" s="39">
        <v>36154</v>
      </c>
      <c r="B1860" s="40" t="s">
        <v>3742</v>
      </c>
      <c r="C1860" s="40" t="s">
        <v>3689</v>
      </c>
      <c r="D1860" s="40" t="s">
        <v>210</v>
      </c>
      <c r="E1860" s="39">
        <v>116704</v>
      </c>
      <c r="F1860" s="41">
        <v>46</v>
      </c>
      <c r="G1860" s="39">
        <v>3</v>
      </c>
      <c r="H1860" s="40" t="s">
        <v>226</v>
      </c>
      <c r="I1860" s="39">
        <v>3349559595</v>
      </c>
    </row>
    <row r="1861" spans="1:9" ht="15" hidden="1">
      <c r="A1861" s="39">
        <v>36155</v>
      </c>
      <c r="B1861" s="40" t="s">
        <v>3743</v>
      </c>
      <c r="C1861" s="40" t="s">
        <v>3689</v>
      </c>
      <c r="D1861" s="40" t="s">
        <v>210</v>
      </c>
      <c r="E1861" s="39">
        <v>116704</v>
      </c>
      <c r="F1861" s="41">
        <v>46</v>
      </c>
      <c r="G1861" s="39">
        <v>3</v>
      </c>
      <c r="H1861" s="40" t="s">
        <v>226</v>
      </c>
      <c r="I1861" s="39">
        <v>3349559596</v>
      </c>
    </row>
    <row r="1862" spans="1:9" ht="15" hidden="1">
      <c r="A1862" s="39">
        <v>36156</v>
      </c>
      <c r="B1862" s="40" t="s">
        <v>3744</v>
      </c>
      <c r="C1862" s="40" t="s">
        <v>3689</v>
      </c>
      <c r="D1862" s="40" t="s">
        <v>210</v>
      </c>
      <c r="E1862" s="39">
        <v>116704</v>
      </c>
      <c r="F1862" s="41">
        <v>46</v>
      </c>
      <c r="G1862" s="39">
        <v>3</v>
      </c>
      <c r="H1862" s="40" t="s">
        <v>226</v>
      </c>
      <c r="I1862" s="39">
        <v>3349559599</v>
      </c>
    </row>
    <row r="1863" spans="1:9" ht="15" hidden="1">
      <c r="A1863" s="39">
        <v>36157</v>
      </c>
      <c r="B1863" s="40" t="s">
        <v>3745</v>
      </c>
      <c r="C1863" s="40" t="s">
        <v>3689</v>
      </c>
      <c r="D1863" s="40" t="s">
        <v>210</v>
      </c>
      <c r="E1863" s="39">
        <v>116704</v>
      </c>
      <c r="F1863" s="41">
        <v>46</v>
      </c>
      <c r="G1863" s="39">
        <v>3</v>
      </c>
      <c r="H1863" s="40" t="s">
        <v>226</v>
      </c>
      <c r="I1863" s="39">
        <v>3349559604</v>
      </c>
    </row>
    <row r="1864" spans="1:9" ht="15" hidden="1">
      <c r="A1864" s="39">
        <v>36158</v>
      </c>
      <c r="B1864" s="40" t="s">
        <v>3746</v>
      </c>
      <c r="C1864" s="40" t="s">
        <v>3689</v>
      </c>
      <c r="D1864" s="40" t="s">
        <v>210</v>
      </c>
      <c r="E1864" s="39">
        <v>116704</v>
      </c>
      <c r="F1864" s="41">
        <v>46</v>
      </c>
      <c r="G1864" s="39">
        <v>3</v>
      </c>
      <c r="H1864" s="40" t="s">
        <v>226</v>
      </c>
      <c r="I1864" s="39">
        <v>3349559607</v>
      </c>
    </row>
    <row r="1865" spans="1:9" ht="15" hidden="1">
      <c r="A1865" s="39">
        <v>36161</v>
      </c>
      <c r="B1865" s="40" t="s">
        <v>3747</v>
      </c>
      <c r="C1865" s="40" t="s">
        <v>3689</v>
      </c>
      <c r="D1865" s="40" t="s">
        <v>210</v>
      </c>
      <c r="E1865" s="39">
        <v>116704</v>
      </c>
      <c r="F1865" s="41">
        <v>46</v>
      </c>
      <c r="G1865" s="39">
        <v>3</v>
      </c>
      <c r="H1865" s="40" t="s">
        <v>226</v>
      </c>
      <c r="I1865" s="39">
        <v>3349559612</v>
      </c>
    </row>
    <row r="1866" spans="1:9" ht="15" hidden="1">
      <c r="A1866" s="39">
        <v>36162</v>
      </c>
      <c r="B1866" s="40" t="s">
        <v>3748</v>
      </c>
      <c r="C1866" s="40" t="s">
        <v>3689</v>
      </c>
      <c r="D1866" s="40" t="s">
        <v>210</v>
      </c>
      <c r="E1866" s="39">
        <v>116704</v>
      </c>
      <c r="F1866" s="41">
        <v>46</v>
      </c>
      <c r="G1866" s="39">
        <v>3</v>
      </c>
      <c r="H1866" s="40" t="s">
        <v>226</v>
      </c>
      <c r="I1866" s="39">
        <v>3349559614</v>
      </c>
    </row>
    <row r="1867" spans="1:9" ht="15" hidden="1">
      <c r="A1867" s="39">
        <v>36163</v>
      </c>
      <c r="B1867" s="40" t="s">
        <v>3749</v>
      </c>
      <c r="C1867" s="40" t="s">
        <v>3689</v>
      </c>
      <c r="D1867" s="40" t="s">
        <v>210</v>
      </c>
      <c r="E1867" s="39">
        <v>116704</v>
      </c>
      <c r="F1867" s="41">
        <v>46</v>
      </c>
      <c r="G1867" s="39">
        <v>3</v>
      </c>
      <c r="H1867" s="40" t="s">
        <v>226</v>
      </c>
      <c r="I1867" s="39">
        <v>3349559615</v>
      </c>
    </row>
    <row r="1868" spans="1:9" ht="15" hidden="1">
      <c r="A1868" s="39">
        <v>36164</v>
      </c>
      <c r="B1868" s="40" t="s">
        <v>3750</v>
      </c>
      <c r="C1868" s="40" t="s">
        <v>3689</v>
      </c>
      <c r="D1868" s="40" t="s">
        <v>210</v>
      </c>
      <c r="E1868" s="39">
        <v>116704</v>
      </c>
      <c r="F1868" s="41">
        <v>46</v>
      </c>
      <c r="G1868" s="39">
        <v>4</v>
      </c>
      <c r="H1868" s="40" t="s">
        <v>226</v>
      </c>
      <c r="I1868" s="39">
        <v>3349559621</v>
      </c>
    </row>
    <row r="1869" spans="1:9" ht="15" hidden="1">
      <c r="A1869" s="39">
        <v>36165</v>
      </c>
      <c r="B1869" s="40" t="s">
        <v>3751</v>
      </c>
      <c r="C1869" s="40" t="s">
        <v>3689</v>
      </c>
      <c r="D1869" s="40" t="s">
        <v>210</v>
      </c>
      <c r="E1869" s="39">
        <v>116704</v>
      </c>
      <c r="F1869" s="41">
        <v>46</v>
      </c>
      <c r="G1869" s="39">
        <v>3</v>
      </c>
      <c r="H1869" s="40" t="s">
        <v>226</v>
      </c>
      <c r="I1869" s="39">
        <v>3349559626</v>
      </c>
    </row>
    <row r="1870" spans="1:9" ht="15" hidden="1">
      <c r="A1870" s="39">
        <v>36166</v>
      </c>
      <c r="B1870" s="40" t="s">
        <v>3752</v>
      </c>
      <c r="C1870" s="40" t="s">
        <v>3689</v>
      </c>
      <c r="D1870" s="40" t="s">
        <v>210</v>
      </c>
      <c r="E1870" s="39">
        <v>116704</v>
      </c>
      <c r="F1870" s="41">
        <v>46</v>
      </c>
      <c r="G1870" s="39">
        <v>3</v>
      </c>
      <c r="H1870" s="40" t="s">
        <v>226</v>
      </c>
      <c r="I1870" s="39">
        <v>3349559627</v>
      </c>
    </row>
    <row r="1871" spans="1:9" ht="15" hidden="1">
      <c r="A1871" s="39">
        <v>36167</v>
      </c>
      <c r="B1871" s="40" t="s">
        <v>3753</v>
      </c>
      <c r="C1871" s="40" t="s">
        <v>3689</v>
      </c>
      <c r="D1871" s="40" t="s">
        <v>210</v>
      </c>
      <c r="E1871" s="39">
        <v>116704</v>
      </c>
      <c r="F1871" s="41">
        <v>46</v>
      </c>
      <c r="G1871" s="39">
        <v>3</v>
      </c>
      <c r="H1871" s="40" t="s">
        <v>226</v>
      </c>
      <c r="I1871" s="39">
        <v>3349559629</v>
      </c>
    </row>
    <row r="1872" spans="1:9" ht="15" hidden="1">
      <c r="A1872" s="39">
        <v>36168</v>
      </c>
      <c r="B1872" s="40" t="s">
        <v>3754</v>
      </c>
      <c r="C1872" s="40" t="s">
        <v>3689</v>
      </c>
      <c r="D1872" s="40" t="s">
        <v>210</v>
      </c>
      <c r="E1872" s="39">
        <v>116704</v>
      </c>
      <c r="F1872" s="41">
        <v>46</v>
      </c>
      <c r="G1872" s="39">
        <v>3</v>
      </c>
      <c r="H1872" s="40" t="s">
        <v>226</v>
      </c>
      <c r="I1872" s="39">
        <v>3349559630</v>
      </c>
    </row>
    <row r="1873" spans="1:9" ht="15" hidden="1">
      <c r="A1873" s="39">
        <v>36169</v>
      </c>
      <c r="B1873" s="40" t="s">
        <v>3755</v>
      </c>
      <c r="C1873" s="40" t="s">
        <v>3689</v>
      </c>
      <c r="D1873" s="40" t="s">
        <v>210</v>
      </c>
      <c r="E1873" s="39">
        <v>116704</v>
      </c>
      <c r="F1873" s="41">
        <v>46</v>
      </c>
      <c r="G1873" s="39">
        <v>3</v>
      </c>
      <c r="H1873" s="40" t="s">
        <v>226</v>
      </c>
      <c r="I1873" s="39">
        <v>3349559631</v>
      </c>
    </row>
    <row r="1874" spans="1:9" ht="15" hidden="1">
      <c r="A1874" s="39">
        <v>36170</v>
      </c>
      <c r="B1874" s="40" t="s">
        <v>3756</v>
      </c>
      <c r="C1874" s="40" t="s">
        <v>3689</v>
      </c>
      <c r="D1874" s="40" t="s">
        <v>210</v>
      </c>
      <c r="E1874" s="39">
        <v>116704</v>
      </c>
      <c r="F1874" s="41">
        <v>46</v>
      </c>
      <c r="G1874" s="39">
        <v>3</v>
      </c>
      <c r="H1874" s="40" t="s">
        <v>226</v>
      </c>
      <c r="I1874" s="39">
        <v>3349559633</v>
      </c>
    </row>
    <row r="1875" spans="1:9" ht="15" hidden="1">
      <c r="A1875" s="39">
        <v>36171</v>
      </c>
      <c r="B1875" s="40" t="s">
        <v>3757</v>
      </c>
      <c r="C1875" s="40" t="s">
        <v>3689</v>
      </c>
      <c r="D1875" s="40" t="s">
        <v>210</v>
      </c>
      <c r="E1875" s="39">
        <v>116704</v>
      </c>
      <c r="F1875" s="41">
        <v>345</v>
      </c>
      <c r="G1875" s="39">
        <v>3</v>
      </c>
      <c r="H1875" s="40" t="s">
        <v>226</v>
      </c>
      <c r="I1875" s="39">
        <v>3349559636</v>
      </c>
    </row>
    <row r="1876" spans="1:9" ht="15" hidden="1">
      <c r="A1876" s="39">
        <v>36172</v>
      </c>
      <c r="B1876" s="40" t="s">
        <v>3758</v>
      </c>
      <c r="C1876" s="40" t="s">
        <v>3689</v>
      </c>
      <c r="D1876" s="40" t="s">
        <v>210</v>
      </c>
      <c r="E1876" s="39">
        <v>116704</v>
      </c>
      <c r="F1876" s="41">
        <v>46</v>
      </c>
      <c r="G1876" s="39">
        <v>3</v>
      </c>
      <c r="H1876" s="40" t="s">
        <v>226</v>
      </c>
      <c r="I1876" s="39">
        <v>3349559642</v>
      </c>
    </row>
    <row r="1877" spans="1:9" ht="15" hidden="1">
      <c r="A1877" s="39">
        <v>36173</v>
      </c>
      <c r="B1877" s="40" t="s">
        <v>3759</v>
      </c>
      <c r="C1877" s="40" t="s">
        <v>3689</v>
      </c>
      <c r="D1877" s="40" t="s">
        <v>210</v>
      </c>
      <c r="E1877" s="39">
        <v>116704</v>
      </c>
      <c r="F1877" s="41">
        <v>46</v>
      </c>
      <c r="G1877" s="39">
        <v>3</v>
      </c>
      <c r="H1877" s="40" t="s">
        <v>226</v>
      </c>
      <c r="I1877" s="39">
        <v>3349559643</v>
      </c>
    </row>
    <row r="1878" spans="1:9" ht="15" hidden="1">
      <c r="A1878" s="39">
        <v>36174</v>
      </c>
      <c r="B1878" s="40" t="s">
        <v>3760</v>
      </c>
      <c r="C1878" s="40" t="s">
        <v>3689</v>
      </c>
      <c r="D1878" s="40" t="s">
        <v>210</v>
      </c>
      <c r="E1878" s="39">
        <v>116704</v>
      </c>
      <c r="F1878" s="41">
        <v>46</v>
      </c>
      <c r="G1878" s="39">
        <v>3</v>
      </c>
      <c r="H1878" s="40" t="s">
        <v>226</v>
      </c>
      <c r="I1878" s="39">
        <v>3349559644</v>
      </c>
    </row>
    <row r="1879" spans="1:9" ht="15" hidden="1">
      <c r="A1879" s="39">
        <v>36175</v>
      </c>
      <c r="B1879" s="40" t="s">
        <v>3761</v>
      </c>
      <c r="C1879" s="40" t="s">
        <v>3689</v>
      </c>
      <c r="D1879" s="40" t="s">
        <v>210</v>
      </c>
      <c r="E1879" s="39">
        <v>116704</v>
      </c>
      <c r="F1879" s="41">
        <v>46</v>
      </c>
      <c r="G1879" s="39">
        <v>3</v>
      </c>
      <c r="H1879" s="40" t="s">
        <v>226</v>
      </c>
      <c r="I1879" s="39">
        <v>3349559645</v>
      </c>
    </row>
    <row r="1880" spans="1:9" ht="15" hidden="1">
      <c r="A1880" s="39">
        <v>36176</v>
      </c>
      <c r="B1880" s="40" t="s">
        <v>3762</v>
      </c>
      <c r="C1880" s="40" t="s">
        <v>3689</v>
      </c>
      <c r="D1880" s="40" t="s">
        <v>210</v>
      </c>
      <c r="E1880" s="39">
        <v>116704</v>
      </c>
      <c r="F1880" s="41">
        <v>46</v>
      </c>
      <c r="G1880" s="39">
        <v>3</v>
      </c>
      <c r="H1880" s="40" t="s">
        <v>226</v>
      </c>
      <c r="I1880" s="39">
        <v>3349559653</v>
      </c>
    </row>
    <row r="1881" spans="1:9" ht="15" hidden="1">
      <c r="A1881" s="39">
        <v>36177</v>
      </c>
      <c r="B1881" s="40" t="s">
        <v>3763</v>
      </c>
      <c r="C1881" s="40" t="s">
        <v>3689</v>
      </c>
      <c r="D1881" s="40" t="s">
        <v>210</v>
      </c>
      <c r="E1881" s="39">
        <v>116704</v>
      </c>
      <c r="F1881" s="41">
        <v>46</v>
      </c>
      <c r="G1881" s="39">
        <v>3</v>
      </c>
      <c r="H1881" s="40" t="s">
        <v>226</v>
      </c>
      <c r="I1881" s="39">
        <v>3349559654</v>
      </c>
    </row>
    <row r="1882" spans="1:9" ht="15" hidden="1">
      <c r="A1882" s="39">
        <v>36178</v>
      </c>
      <c r="B1882" s="40" t="s">
        <v>3764</v>
      </c>
      <c r="C1882" s="40" t="s">
        <v>3689</v>
      </c>
      <c r="D1882" s="40" t="s">
        <v>210</v>
      </c>
      <c r="E1882" s="39">
        <v>116704</v>
      </c>
      <c r="F1882" s="41">
        <v>46</v>
      </c>
      <c r="G1882" s="39">
        <v>3</v>
      </c>
      <c r="H1882" s="40" t="s">
        <v>226</v>
      </c>
      <c r="I1882" s="39">
        <v>3349559655</v>
      </c>
    </row>
    <row r="1883" spans="1:9" ht="15" hidden="1">
      <c r="A1883" s="39">
        <v>36179</v>
      </c>
      <c r="B1883" s="40" t="s">
        <v>3765</v>
      </c>
      <c r="C1883" s="40" t="s">
        <v>3689</v>
      </c>
      <c r="D1883" s="40" t="s">
        <v>210</v>
      </c>
      <c r="E1883" s="39">
        <v>116704</v>
      </c>
      <c r="F1883" s="41">
        <v>46</v>
      </c>
      <c r="G1883" s="39">
        <v>3</v>
      </c>
      <c r="H1883" s="40" t="s">
        <v>226</v>
      </c>
      <c r="I1883" s="39">
        <v>3349559656</v>
      </c>
    </row>
    <row r="1884" spans="1:9" ht="15" hidden="1">
      <c r="A1884" s="39">
        <v>36180</v>
      </c>
      <c r="B1884" s="40" t="s">
        <v>3766</v>
      </c>
      <c r="C1884" s="40" t="s">
        <v>3689</v>
      </c>
      <c r="D1884" s="40" t="s">
        <v>210</v>
      </c>
      <c r="E1884" s="39">
        <v>116704</v>
      </c>
      <c r="F1884" s="41">
        <v>46</v>
      </c>
      <c r="G1884" s="39">
        <v>3</v>
      </c>
      <c r="H1884" s="40" t="s">
        <v>226</v>
      </c>
      <c r="I1884" s="39">
        <v>3349559657</v>
      </c>
    </row>
    <row r="1885" spans="1:9" ht="15" hidden="1">
      <c r="A1885" s="39">
        <v>36181</v>
      </c>
      <c r="B1885" s="40" t="s">
        <v>3767</v>
      </c>
      <c r="C1885" s="40" t="s">
        <v>3689</v>
      </c>
      <c r="D1885" s="40" t="s">
        <v>210</v>
      </c>
      <c r="E1885" s="39">
        <v>116704</v>
      </c>
      <c r="F1885" s="41">
        <v>46</v>
      </c>
      <c r="G1885" s="39">
        <v>3</v>
      </c>
      <c r="H1885" s="40" t="s">
        <v>226</v>
      </c>
      <c r="I1885" s="39">
        <v>3349559660</v>
      </c>
    </row>
    <row r="1886" spans="1:9" ht="45" hidden="1">
      <c r="A1886" s="39">
        <v>36182</v>
      </c>
      <c r="B1886" s="40" t="s">
        <v>3768</v>
      </c>
      <c r="C1886" s="40" t="s">
        <v>3689</v>
      </c>
      <c r="D1886" s="40" t="s">
        <v>210</v>
      </c>
      <c r="E1886" s="39">
        <v>116704</v>
      </c>
      <c r="F1886" s="41">
        <v>46</v>
      </c>
      <c r="G1886" s="39">
        <v>3</v>
      </c>
      <c r="H1886" s="40" t="s">
        <v>211</v>
      </c>
      <c r="I1886" s="39">
        <v>3349559666</v>
      </c>
    </row>
    <row r="1887" spans="1:9" ht="45" hidden="1">
      <c r="A1887" s="39">
        <v>36183</v>
      </c>
      <c r="B1887" s="40" t="s">
        <v>3769</v>
      </c>
      <c r="C1887" s="40" t="s">
        <v>3689</v>
      </c>
      <c r="D1887" s="40" t="s">
        <v>210</v>
      </c>
      <c r="E1887" s="39">
        <v>116704</v>
      </c>
      <c r="F1887" s="41">
        <v>46</v>
      </c>
      <c r="G1887" s="39">
        <v>3</v>
      </c>
      <c r="H1887" s="40" t="s">
        <v>211</v>
      </c>
      <c r="I1887" s="39">
        <v>3349559669</v>
      </c>
    </row>
    <row r="1888" spans="1:9" ht="45" hidden="1">
      <c r="A1888" s="39">
        <v>36184</v>
      </c>
      <c r="B1888" s="40" t="s">
        <v>3770</v>
      </c>
      <c r="C1888" s="40" t="s">
        <v>3689</v>
      </c>
      <c r="D1888" s="40" t="s">
        <v>210</v>
      </c>
      <c r="E1888" s="39">
        <v>116704</v>
      </c>
      <c r="F1888" s="41">
        <v>46</v>
      </c>
      <c r="G1888" s="39">
        <v>3</v>
      </c>
      <c r="H1888" s="40" t="s">
        <v>211</v>
      </c>
      <c r="I1888" s="39">
        <v>3349559670</v>
      </c>
    </row>
    <row r="1889" spans="1:9" ht="30" hidden="1">
      <c r="A1889" s="39">
        <v>36185</v>
      </c>
      <c r="B1889" s="40" t="s">
        <v>3771</v>
      </c>
      <c r="C1889" s="40" t="s">
        <v>3689</v>
      </c>
      <c r="D1889" s="40" t="s">
        <v>210</v>
      </c>
      <c r="E1889" s="39">
        <v>116704</v>
      </c>
      <c r="F1889" s="41">
        <v>69</v>
      </c>
      <c r="G1889" s="39">
        <v>3</v>
      </c>
      <c r="H1889" s="40" t="s">
        <v>218</v>
      </c>
      <c r="I1889" s="39">
        <v>3349559677</v>
      </c>
    </row>
    <row r="1890" spans="1:9" ht="30" hidden="1">
      <c r="A1890" s="39">
        <v>36186</v>
      </c>
      <c r="B1890" s="40" t="s">
        <v>3772</v>
      </c>
      <c r="C1890" s="40" t="s">
        <v>3689</v>
      </c>
      <c r="D1890" s="40" t="s">
        <v>210</v>
      </c>
      <c r="E1890" s="39">
        <v>116704</v>
      </c>
      <c r="F1890" s="41">
        <v>69</v>
      </c>
      <c r="G1890" s="39">
        <v>3</v>
      </c>
      <c r="H1890" s="40" t="s">
        <v>218</v>
      </c>
      <c r="I1890" s="39">
        <v>3349559681</v>
      </c>
    </row>
    <row r="1891" spans="1:9" ht="30" hidden="1">
      <c r="A1891" s="39">
        <v>36187</v>
      </c>
      <c r="B1891" s="40" t="s">
        <v>3773</v>
      </c>
      <c r="C1891" s="40" t="s">
        <v>3689</v>
      </c>
      <c r="D1891" s="40" t="s">
        <v>210</v>
      </c>
      <c r="E1891" s="39">
        <v>116704</v>
      </c>
      <c r="F1891" s="41">
        <v>69</v>
      </c>
      <c r="G1891" s="39">
        <v>3</v>
      </c>
      <c r="H1891" s="40" t="s">
        <v>218</v>
      </c>
      <c r="I1891" s="39">
        <v>3349559685</v>
      </c>
    </row>
    <row r="1892" spans="1:9" ht="30" hidden="1">
      <c r="A1892" s="39">
        <v>36188</v>
      </c>
      <c r="B1892" s="40" t="s">
        <v>3774</v>
      </c>
      <c r="C1892" s="40" t="s">
        <v>3689</v>
      </c>
      <c r="D1892" s="40" t="s">
        <v>210</v>
      </c>
      <c r="E1892" s="39">
        <v>116704</v>
      </c>
      <c r="F1892" s="41">
        <v>69</v>
      </c>
      <c r="G1892" s="39">
        <v>3</v>
      </c>
      <c r="H1892" s="40" t="s">
        <v>218</v>
      </c>
      <c r="I1892" s="39">
        <v>3349559686</v>
      </c>
    </row>
    <row r="1893" spans="1:9" ht="30" hidden="1">
      <c r="A1893" s="39">
        <v>36189</v>
      </c>
      <c r="B1893" s="40" t="s">
        <v>3775</v>
      </c>
      <c r="C1893" s="40" t="s">
        <v>3689</v>
      </c>
      <c r="D1893" s="40" t="s">
        <v>210</v>
      </c>
      <c r="E1893" s="39">
        <v>116704</v>
      </c>
      <c r="F1893" s="41">
        <v>69</v>
      </c>
      <c r="G1893" s="39">
        <v>3</v>
      </c>
      <c r="H1893" s="40" t="s">
        <v>218</v>
      </c>
      <c r="I1893" s="39">
        <v>3349559690</v>
      </c>
    </row>
    <row r="1894" spans="1:9" ht="30" hidden="1">
      <c r="A1894" s="39">
        <v>36190</v>
      </c>
      <c r="B1894" s="40" t="s">
        <v>3776</v>
      </c>
      <c r="C1894" s="40" t="s">
        <v>3689</v>
      </c>
      <c r="D1894" s="40" t="s">
        <v>210</v>
      </c>
      <c r="E1894" s="39">
        <v>116704</v>
      </c>
      <c r="F1894" s="41">
        <v>69</v>
      </c>
      <c r="G1894" s="39">
        <v>3</v>
      </c>
      <c r="H1894" s="40" t="s">
        <v>218</v>
      </c>
      <c r="I1894" s="39">
        <v>3349559691</v>
      </c>
    </row>
    <row r="1895" spans="1:9" ht="30" hidden="1">
      <c r="A1895" s="39">
        <v>36191</v>
      </c>
      <c r="B1895" s="40" t="s">
        <v>3777</v>
      </c>
      <c r="C1895" s="40" t="s">
        <v>3689</v>
      </c>
      <c r="D1895" s="40" t="s">
        <v>210</v>
      </c>
      <c r="E1895" s="39">
        <v>116704</v>
      </c>
      <c r="F1895" s="41">
        <v>138</v>
      </c>
      <c r="G1895" s="39">
        <v>3</v>
      </c>
      <c r="H1895" s="40" t="s">
        <v>218</v>
      </c>
      <c r="I1895" s="39">
        <v>3349559714</v>
      </c>
    </row>
    <row r="1896" spans="1:9" ht="30" hidden="1">
      <c r="A1896" s="39">
        <v>36192</v>
      </c>
      <c r="B1896" s="40" t="s">
        <v>3778</v>
      </c>
      <c r="C1896" s="40" t="s">
        <v>3689</v>
      </c>
      <c r="D1896" s="40" t="s">
        <v>210</v>
      </c>
      <c r="E1896" s="39">
        <v>116704</v>
      </c>
      <c r="F1896" s="41">
        <v>69</v>
      </c>
      <c r="G1896" s="39">
        <v>3</v>
      </c>
      <c r="H1896" s="40" t="s">
        <v>218</v>
      </c>
      <c r="I1896" s="39">
        <v>3349559721</v>
      </c>
    </row>
    <row r="1897" spans="1:9" ht="30" hidden="1">
      <c r="A1897" s="39">
        <v>36193</v>
      </c>
      <c r="B1897" s="40" t="s">
        <v>3779</v>
      </c>
      <c r="C1897" s="40" t="s">
        <v>3689</v>
      </c>
      <c r="D1897" s="40" t="s">
        <v>210</v>
      </c>
      <c r="E1897" s="39">
        <v>116704</v>
      </c>
      <c r="F1897" s="41">
        <v>69</v>
      </c>
      <c r="G1897" s="39">
        <v>3</v>
      </c>
      <c r="H1897" s="40" t="s">
        <v>218</v>
      </c>
      <c r="I1897" s="39">
        <v>3349559722</v>
      </c>
    </row>
    <row r="1898" spans="1:9" ht="30" hidden="1">
      <c r="A1898" s="39">
        <v>36194</v>
      </c>
      <c r="B1898" s="40" t="s">
        <v>3780</v>
      </c>
      <c r="C1898" s="40" t="s">
        <v>3689</v>
      </c>
      <c r="D1898" s="40" t="s">
        <v>210</v>
      </c>
      <c r="E1898" s="39">
        <v>116704</v>
      </c>
      <c r="F1898" s="41">
        <v>69</v>
      </c>
      <c r="G1898" s="39">
        <v>3</v>
      </c>
      <c r="H1898" s="40" t="s">
        <v>218</v>
      </c>
      <c r="I1898" s="39">
        <v>3349559724</v>
      </c>
    </row>
    <row r="1899" spans="1:9" ht="60" hidden="1">
      <c r="A1899" s="39">
        <v>36195</v>
      </c>
      <c r="B1899" s="40" t="s">
        <v>3781</v>
      </c>
      <c r="C1899" s="40" t="s">
        <v>3689</v>
      </c>
      <c r="D1899" s="40" t="s">
        <v>223</v>
      </c>
      <c r="E1899" s="39">
        <v>100834</v>
      </c>
      <c r="F1899" s="41">
        <v>69</v>
      </c>
      <c r="G1899" s="39">
        <v>3</v>
      </c>
      <c r="H1899" s="40" t="s">
        <v>218</v>
      </c>
      <c r="I1899" s="39">
        <v>3349559730</v>
      </c>
    </row>
    <row r="1900" spans="1:9" ht="60" hidden="1">
      <c r="A1900" s="39">
        <v>36196</v>
      </c>
      <c r="B1900" s="40" t="s">
        <v>3782</v>
      </c>
      <c r="C1900" s="40" t="s">
        <v>3689</v>
      </c>
      <c r="D1900" s="40" t="s">
        <v>223</v>
      </c>
      <c r="E1900" s="39">
        <v>100834</v>
      </c>
      <c r="F1900" s="41">
        <v>69</v>
      </c>
      <c r="G1900" s="39">
        <v>3</v>
      </c>
      <c r="H1900" s="40" t="s">
        <v>218</v>
      </c>
      <c r="I1900" s="39">
        <v>3349559732</v>
      </c>
    </row>
    <row r="1901" spans="1:9" ht="45" hidden="1">
      <c r="A1901" s="39">
        <v>36197</v>
      </c>
      <c r="B1901" s="40" t="s">
        <v>3783</v>
      </c>
      <c r="C1901" s="40" t="s">
        <v>3689</v>
      </c>
      <c r="D1901" s="40" t="s">
        <v>210</v>
      </c>
      <c r="E1901" s="39">
        <v>116704</v>
      </c>
      <c r="F1901" s="41">
        <v>69</v>
      </c>
      <c r="G1901" s="39">
        <v>3</v>
      </c>
      <c r="H1901" s="40" t="s">
        <v>211</v>
      </c>
      <c r="I1901" s="39">
        <v>3349559742</v>
      </c>
    </row>
    <row r="1902" spans="1:9" ht="45" hidden="1">
      <c r="A1902" s="39">
        <v>36198</v>
      </c>
      <c r="B1902" s="40" t="s">
        <v>3784</v>
      </c>
      <c r="C1902" s="40" t="s">
        <v>3689</v>
      </c>
      <c r="D1902" s="40" t="s">
        <v>210</v>
      </c>
      <c r="E1902" s="39">
        <v>116704</v>
      </c>
      <c r="F1902" s="41">
        <v>46</v>
      </c>
      <c r="G1902" s="39">
        <v>3</v>
      </c>
      <c r="H1902" s="40" t="s">
        <v>211</v>
      </c>
      <c r="I1902" s="39">
        <v>3349559764</v>
      </c>
    </row>
    <row r="1903" spans="1:9" ht="45" hidden="1">
      <c r="A1903" s="39">
        <v>36199</v>
      </c>
      <c r="B1903" s="40" t="s">
        <v>3785</v>
      </c>
      <c r="C1903" s="40" t="s">
        <v>3689</v>
      </c>
      <c r="D1903" s="40" t="s">
        <v>210</v>
      </c>
      <c r="E1903" s="39">
        <v>116704</v>
      </c>
      <c r="F1903" s="41">
        <v>46</v>
      </c>
      <c r="G1903" s="39">
        <v>3</v>
      </c>
      <c r="H1903" s="40" t="s">
        <v>211</v>
      </c>
      <c r="I1903" s="39">
        <v>3349559769</v>
      </c>
    </row>
    <row r="1904" spans="1:9" ht="45" hidden="1">
      <c r="A1904" s="39">
        <v>36200</v>
      </c>
      <c r="B1904" s="40" t="s">
        <v>3786</v>
      </c>
      <c r="C1904" s="40" t="s">
        <v>3689</v>
      </c>
      <c r="D1904" s="40" t="s">
        <v>210</v>
      </c>
      <c r="E1904" s="39">
        <v>116704</v>
      </c>
      <c r="F1904" s="41">
        <v>46</v>
      </c>
      <c r="G1904" s="39">
        <v>3</v>
      </c>
      <c r="H1904" s="40" t="s">
        <v>211</v>
      </c>
      <c r="I1904" s="39">
        <v>3349559770</v>
      </c>
    </row>
    <row r="1905" spans="1:9" ht="45" hidden="1">
      <c r="A1905" s="39">
        <v>36201</v>
      </c>
      <c r="B1905" s="40" t="s">
        <v>3787</v>
      </c>
      <c r="C1905" s="40" t="s">
        <v>3689</v>
      </c>
      <c r="D1905" s="40" t="s">
        <v>210</v>
      </c>
      <c r="E1905" s="39">
        <v>116704</v>
      </c>
      <c r="F1905" s="41">
        <v>69</v>
      </c>
      <c r="G1905" s="39">
        <v>3</v>
      </c>
      <c r="H1905" s="40" t="s">
        <v>211</v>
      </c>
      <c r="I1905" s="39">
        <v>3349559784</v>
      </c>
    </row>
    <row r="1906" spans="1:9" ht="45" hidden="1">
      <c r="A1906" s="39">
        <v>36202</v>
      </c>
      <c r="B1906" s="40" t="s">
        <v>3788</v>
      </c>
      <c r="C1906" s="40" t="s">
        <v>3689</v>
      </c>
      <c r="D1906" s="40" t="s">
        <v>210</v>
      </c>
      <c r="E1906" s="39">
        <v>116704</v>
      </c>
      <c r="F1906" s="41">
        <v>69</v>
      </c>
      <c r="G1906" s="39">
        <v>3</v>
      </c>
      <c r="H1906" s="40" t="s">
        <v>211</v>
      </c>
      <c r="I1906" s="39">
        <v>3349559785</v>
      </c>
    </row>
    <row r="1907" spans="1:9" ht="45" hidden="1">
      <c r="A1907" s="39">
        <v>36203</v>
      </c>
      <c r="B1907" s="40" t="s">
        <v>3789</v>
      </c>
      <c r="C1907" s="40" t="s">
        <v>3689</v>
      </c>
      <c r="D1907" s="40" t="s">
        <v>210</v>
      </c>
      <c r="E1907" s="39">
        <v>116704</v>
      </c>
      <c r="F1907" s="41">
        <v>46</v>
      </c>
      <c r="G1907" s="39">
        <v>3</v>
      </c>
      <c r="H1907" s="40" t="s">
        <v>211</v>
      </c>
      <c r="I1907" s="39">
        <v>3349559798</v>
      </c>
    </row>
    <row r="1908" spans="1:9" ht="45" hidden="1">
      <c r="A1908" s="39">
        <v>36204</v>
      </c>
      <c r="B1908" s="40" t="s">
        <v>3790</v>
      </c>
      <c r="C1908" s="40" t="s">
        <v>3689</v>
      </c>
      <c r="D1908" s="40" t="s">
        <v>210</v>
      </c>
      <c r="E1908" s="39">
        <v>116704</v>
      </c>
      <c r="F1908" s="41">
        <v>69</v>
      </c>
      <c r="G1908" s="39">
        <v>3</v>
      </c>
      <c r="H1908" s="40" t="s">
        <v>211</v>
      </c>
      <c r="I1908" s="39">
        <v>3349559803</v>
      </c>
    </row>
    <row r="1909" spans="1:9" ht="45" hidden="1">
      <c r="A1909" s="39">
        <v>36205</v>
      </c>
      <c r="B1909" s="40" t="s">
        <v>3791</v>
      </c>
      <c r="C1909" s="40" t="s">
        <v>3689</v>
      </c>
      <c r="D1909" s="40" t="s">
        <v>210</v>
      </c>
      <c r="E1909" s="39">
        <v>116704</v>
      </c>
      <c r="F1909" s="41">
        <v>46</v>
      </c>
      <c r="G1909" s="39">
        <v>3</v>
      </c>
      <c r="H1909" s="40" t="s">
        <v>211</v>
      </c>
      <c r="I1909" s="39">
        <v>3349559806</v>
      </c>
    </row>
    <row r="1910" spans="1:9" ht="30" hidden="1">
      <c r="A1910" s="39">
        <v>36206</v>
      </c>
      <c r="B1910" s="40" t="s">
        <v>3792</v>
      </c>
      <c r="C1910" s="40" t="s">
        <v>3689</v>
      </c>
      <c r="D1910" s="40" t="s">
        <v>210</v>
      </c>
      <c r="E1910" s="39">
        <v>116704</v>
      </c>
      <c r="F1910" s="41">
        <v>46</v>
      </c>
      <c r="G1910" s="39">
        <v>3</v>
      </c>
      <c r="H1910" s="40" t="s">
        <v>218</v>
      </c>
      <c r="I1910" s="39">
        <v>3349559812</v>
      </c>
    </row>
    <row r="1911" spans="1:9" ht="45" hidden="1">
      <c r="A1911" s="39">
        <v>36207</v>
      </c>
      <c r="B1911" s="40" t="s">
        <v>3793</v>
      </c>
      <c r="C1911" s="40" t="s">
        <v>3689</v>
      </c>
      <c r="D1911" s="40" t="s">
        <v>210</v>
      </c>
      <c r="E1911" s="39">
        <v>116704</v>
      </c>
      <c r="F1911" s="41">
        <v>46</v>
      </c>
      <c r="G1911" s="39">
        <v>3</v>
      </c>
      <c r="H1911" s="40" t="s">
        <v>211</v>
      </c>
      <c r="I1911" s="39">
        <v>3349559813</v>
      </c>
    </row>
    <row r="1912" spans="1:9" ht="45" hidden="1">
      <c r="A1912" s="39">
        <v>36208</v>
      </c>
      <c r="B1912" s="40" t="s">
        <v>3794</v>
      </c>
      <c r="C1912" s="40" t="s">
        <v>3689</v>
      </c>
      <c r="D1912" s="40" t="s">
        <v>210</v>
      </c>
      <c r="E1912" s="39">
        <v>116704</v>
      </c>
      <c r="F1912" s="41">
        <v>46</v>
      </c>
      <c r="G1912" s="39">
        <v>3</v>
      </c>
      <c r="H1912" s="40" t="s">
        <v>211</v>
      </c>
      <c r="I1912" s="39">
        <v>3349559814</v>
      </c>
    </row>
    <row r="1913" spans="1:9" ht="30" hidden="1">
      <c r="A1913" s="39">
        <v>36209</v>
      </c>
      <c r="B1913" s="40" t="s">
        <v>3795</v>
      </c>
      <c r="C1913" s="40" t="s">
        <v>3689</v>
      </c>
      <c r="D1913" s="40" t="s">
        <v>210</v>
      </c>
      <c r="E1913" s="39">
        <v>116704</v>
      </c>
      <c r="F1913" s="41">
        <v>46</v>
      </c>
      <c r="G1913" s="39">
        <v>3</v>
      </c>
      <c r="H1913" s="40" t="s">
        <v>218</v>
      </c>
      <c r="I1913" s="39">
        <v>3349559818</v>
      </c>
    </row>
    <row r="1914" spans="1:9" ht="45" hidden="1">
      <c r="A1914" s="39">
        <v>36210</v>
      </c>
      <c r="B1914" s="40" t="s">
        <v>3796</v>
      </c>
      <c r="C1914" s="40" t="s">
        <v>3689</v>
      </c>
      <c r="D1914" s="40" t="s">
        <v>210</v>
      </c>
      <c r="E1914" s="39">
        <v>116704</v>
      </c>
      <c r="F1914" s="41">
        <v>46</v>
      </c>
      <c r="G1914" s="39">
        <v>3</v>
      </c>
      <c r="H1914" s="40" t="s">
        <v>211</v>
      </c>
      <c r="I1914" s="39">
        <v>3349559824</v>
      </c>
    </row>
    <row r="1915" spans="1:9" ht="30" hidden="1">
      <c r="A1915" s="39">
        <v>36211</v>
      </c>
      <c r="B1915" s="40" t="s">
        <v>3797</v>
      </c>
      <c r="C1915" s="40" t="s">
        <v>3689</v>
      </c>
      <c r="D1915" s="40" t="s">
        <v>210</v>
      </c>
      <c r="E1915" s="39">
        <v>116704</v>
      </c>
      <c r="F1915" s="41">
        <v>46</v>
      </c>
      <c r="G1915" s="39">
        <v>3</v>
      </c>
      <c r="H1915" s="40" t="s">
        <v>218</v>
      </c>
      <c r="I1915" s="39">
        <v>3349559826</v>
      </c>
    </row>
    <row r="1916" spans="1:9" ht="30" hidden="1">
      <c r="A1916" s="39">
        <v>36212</v>
      </c>
      <c r="B1916" s="40" t="s">
        <v>3798</v>
      </c>
      <c r="C1916" s="40" t="s">
        <v>3689</v>
      </c>
      <c r="D1916" s="40" t="s">
        <v>210</v>
      </c>
      <c r="E1916" s="39">
        <v>116704</v>
      </c>
      <c r="F1916" s="41">
        <v>46</v>
      </c>
      <c r="G1916" s="39">
        <v>3</v>
      </c>
      <c r="H1916" s="40" t="s">
        <v>218</v>
      </c>
      <c r="I1916" s="39">
        <v>3349559829</v>
      </c>
    </row>
    <row r="1917" spans="1:9" ht="45" hidden="1">
      <c r="A1917" s="39">
        <v>36213</v>
      </c>
      <c r="B1917" s="40" t="s">
        <v>3799</v>
      </c>
      <c r="C1917" s="40" t="s">
        <v>3689</v>
      </c>
      <c r="D1917" s="40" t="s">
        <v>210</v>
      </c>
      <c r="E1917" s="39">
        <v>116704</v>
      </c>
      <c r="F1917" s="41">
        <v>46</v>
      </c>
      <c r="G1917" s="39">
        <v>3</v>
      </c>
      <c r="H1917" s="40" t="s">
        <v>211</v>
      </c>
      <c r="I1917" s="39">
        <v>3349559835</v>
      </c>
    </row>
    <row r="1918" spans="1:9" ht="45" hidden="1">
      <c r="A1918" s="39">
        <v>36214</v>
      </c>
      <c r="B1918" s="40" t="s">
        <v>3800</v>
      </c>
      <c r="C1918" s="40" t="s">
        <v>3689</v>
      </c>
      <c r="D1918" s="40" t="s">
        <v>210</v>
      </c>
      <c r="E1918" s="39">
        <v>116704</v>
      </c>
      <c r="F1918" s="41">
        <v>46</v>
      </c>
      <c r="G1918" s="39">
        <v>3</v>
      </c>
      <c r="H1918" s="40" t="s">
        <v>211</v>
      </c>
      <c r="I1918" s="39">
        <v>3349559836</v>
      </c>
    </row>
    <row r="1919" spans="1:9" ht="45" hidden="1">
      <c r="A1919" s="39">
        <v>36215</v>
      </c>
      <c r="B1919" s="40" t="s">
        <v>3801</v>
      </c>
      <c r="C1919" s="40" t="s">
        <v>3689</v>
      </c>
      <c r="D1919" s="40" t="s">
        <v>210</v>
      </c>
      <c r="E1919" s="39">
        <v>116704</v>
      </c>
      <c r="F1919" s="41">
        <v>46</v>
      </c>
      <c r="G1919" s="39">
        <v>3</v>
      </c>
      <c r="H1919" s="40" t="s">
        <v>211</v>
      </c>
      <c r="I1919" s="39">
        <v>3349559841</v>
      </c>
    </row>
    <row r="1920" spans="1:9" ht="30" hidden="1">
      <c r="A1920" s="39">
        <v>36216</v>
      </c>
      <c r="B1920" s="40" t="s">
        <v>3802</v>
      </c>
      <c r="C1920" s="40" t="s">
        <v>3689</v>
      </c>
      <c r="D1920" s="40" t="s">
        <v>210</v>
      </c>
      <c r="E1920" s="39">
        <v>116704</v>
      </c>
      <c r="F1920" s="41">
        <v>46</v>
      </c>
      <c r="G1920" s="39">
        <v>3</v>
      </c>
      <c r="H1920" s="40" t="s">
        <v>218</v>
      </c>
      <c r="I1920" s="39">
        <v>3349559843</v>
      </c>
    </row>
    <row r="1921" spans="1:9" ht="30" hidden="1">
      <c r="A1921" s="39">
        <v>36217</v>
      </c>
      <c r="B1921" s="40" t="s">
        <v>3803</v>
      </c>
      <c r="C1921" s="40" t="s">
        <v>3689</v>
      </c>
      <c r="D1921" s="40" t="s">
        <v>210</v>
      </c>
      <c r="E1921" s="39">
        <v>116704</v>
      </c>
      <c r="F1921" s="41">
        <v>46</v>
      </c>
      <c r="G1921" s="39">
        <v>3</v>
      </c>
      <c r="H1921" s="40" t="s">
        <v>218</v>
      </c>
      <c r="I1921" s="39">
        <v>3349559844</v>
      </c>
    </row>
    <row r="1922" spans="1:9" ht="45" hidden="1">
      <c r="A1922" s="39">
        <v>36218</v>
      </c>
      <c r="B1922" s="40" t="s">
        <v>3804</v>
      </c>
      <c r="C1922" s="40" t="s">
        <v>3689</v>
      </c>
      <c r="D1922" s="40" t="s">
        <v>210</v>
      </c>
      <c r="E1922" s="39">
        <v>116704</v>
      </c>
      <c r="F1922" s="41">
        <v>46</v>
      </c>
      <c r="G1922" s="39">
        <v>3</v>
      </c>
      <c r="H1922" s="40" t="s">
        <v>211</v>
      </c>
      <c r="I1922" s="39">
        <v>3349559848</v>
      </c>
    </row>
    <row r="1923" spans="1:9" ht="45" hidden="1">
      <c r="A1923" s="39">
        <v>36219</v>
      </c>
      <c r="B1923" s="40" t="s">
        <v>3805</v>
      </c>
      <c r="C1923" s="40" t="s">
        <v>3689</v>
      </c>
      <c r="D1923" s="40" t="s">
        <v>210</v>
      </c>
      <c r="E1923" s="39">
        <v>116704</v>
      </c>
      <c r="F1923" s="41">
        <v>46</v>
      </c>
      <c r="G1923" s="39">
        <v>3</v>
      </c>
      <c r="H1923" s="40" t="s">
        <v>211</v>
      </c>
      <c r="I1923" s="39">
        <v>3349559850</v>
      </c>
    </row>
    <row r="1924" spans="1:9" ht="45" hidden="1">
      <c r="A1924" s="39">
        <v>36220</v>
      </c>
      <c r="B1924" s="40" t="s">
        <v>3806</v>
      </c>
      <c r="C1924" s="40" t="s">
        <v>3689</v>
      </c>
      <c r="D1924" s="40" t="s">
        <v>210</v>
      </c>
      <c r="E1924" s="39">
        <v>116704</v>
      </c>
      <c r="F1924" s="41">
        <v>46</v>
      </c>
      <c r="G1924" s="39">
        <v>2</v>
      </c>
      <c r="H1924" s="40" t="s">
        <v>211</v>
      </c>
      <c r="I1924" s="39">
        <v>3349559853</v>
      </c>
    </row>
    <row r="1925" spans="1:9" ht="45" hidden="1">
      <c r="A1925" s="39">
        <v>36221</v>
      </c>
      <c r="B1925" s="40" t="s">
        <v>3807</v>
      </c>
      <c r="C1925" s="40" t="s">
        <v>3689</v>
      </c>
      <c r="D1925" s="40" t="s">
        <v>210</v>
      </c>
      <c r="E1925" s="39">
        <v>116704</v>
      </c>
      <c r="F1925" s="41">
        <v>46</v>
      </c>
      <c r="G1925" s="39">
        <v>3</v>
      </c>
      <c r="H1925" s="40" t="s">
        <v>211</v>
      </c>
      <c r="I1925" s="39">
        <v>3349559854</v>
      </c>
    </row>
    <row r="1926" spans="1:9" ht="45" hidden="1">
      <c r="A1926" s="39">
        <v>36222</v>
      </c>
      <c r="B1926" s="40" t="s">
        <v>3808</v>
      </c>
      <c r="C1926" s="40" t="s">
        <v>3689</v>
      </c>
      <c r="D1926" s="40" t="s">
        <v>210</v>
      </c>
      <c r="E1926" s="39">
        <v>116704</v>
      </c>
      <c r="F1926" s="41">
        <v>46</v>
      </c>
      <c r="G1926" s="39">
        <v>3</v>
      </c>
      <c r="H1926" s="40" t="s">
        <v>211</v>
      </c>
      <c r="I1926" s="39">
        <v>3349559855</v>
      </c>
    </row>
    <row r="1927" spans="1:9" ht="45" hidden="1">
      <c r="A1927" s="39">
        <v>36223</v>
      </c>
      <c r="B1927" s="40" t="s">
        <v>3809</v>
      </c>
      <c r="C1927" s="40" t="s">
        <v>3689</v>
      </c>
      <c r="D1927" s="40" t="s">
        <v>210</v>
      </c>
      <c r="E1927" s="39">
        <v>116704</v>
      </c>
      <c r="F1927" s="41">
        <v>46</v>
      </c>
      <c r="G1927" s="39">
        <v>3</v>
      </c>
      <c r="H1927" s="40" t="s">
        <v>211</v>
      </c>
      <c r="I1927" s="39">
        <v>3349559859</v>
      </c>
    </row>
    <row r="1928" spans="1:9" ht="45" hidden="1">
      <c r="A1928" s="39">
        <v>36224</v>
      </c>
      <c r="B1928" s="40" t="s">
        <v>3810</v>
      </c>
      <c r="C1928" s="40" t="s">
        <v>3689</v>
      </c>
      <c r="D1928" s="40" t="s">
        <v>210</v>
      </c>
      <c r="E1928" s="39">
        <v>116704</v>
      </c>
      <c r="F1928" s="41">
        <v>46</v>
      </c>
      <c r="G1928" s="39">
        <v>3</v>
      </c>
      <c r="H1928" s="40" t="s">
        <v>211</v>
      </c>
      <c r="I1928" s="39">
        <v>3349559867</v>
      </c>
    </row>
    <row r="1929" spans="1:9" ht="45" hidden="1">
      <c r="A1929" s="39">
        <v>36225</v>
      </c>
      <c r="B1929" s="40" t="s">
        <v>3811</v>
      </c>
      <c r="C1929" s="40" t="s">
        <v>3689</v>
      </c>
      <c r="D1929" s="40" t="s">
        <v>210</v>
      </c>
      <c r="E1929" s="39">
        <v>116704</v>
      </c>
      <c r="F1929" s="41">
        <v>46</v>
      </c>
      <c r="G1929" s="39">
        <v>3</v>
      </c>
      <c r="H1929" s="40" t="s">
        <v>211</v>
      </c>
      <c r="I1929" s="39">
        <v>3349559871</v>
      </c>
    </row>
    <row r="1930" spans="1:9" ht="45" hidden="1">
      <c r="A1930" s="39">
        <v>36226</v>
      </c>
      <c r="B1930" s="40" t="s">
        <v>3812</v>
      </c>
      <c r="C1930" s="40" t="s">
        <v>3689</v>
      </c>
      <c r="D1930" s="40" t="s">
        <v>210</v>
      </c>
      <c r="E1930" s="39">
        <v>116704</v>
      </c>
      <c r="F1930" s="41">
        <v>46</v>
      </c>
      <c r="G1930" s="39">
        <v>3</v>
      </c>
      <c r="H1930" s="40" t="s">
        <v>211</v>
      </c>
      <c r="I1930" s="39">
        <v>3349559872</v>
      </c>
    </row>
    <row r="1931" spans="1:9" ht="45" hidden="1">
      <c r="A1931" s="39">
        <v>36227</v>
      </c>
      <c r="B1931" s="40" t="s">
        <v>3813</v>
      </c>
      <c r="C1931" s="40" t="s">
        <v>3689</v>
      </c>
      <c r="D1931" s="40" t="s">
        <v>210</v>
      </c>
      <c r="E1931" s="39">
        <v>116704</v>
      </c>
      <c r="F1931" s="41">
        <v>46</v>
      </c>
      <c r="G1931" s="39">
        <v>3</v>
      </c>
      <c r="H1931" s="40" t="s">
        <v>211</v>
      </c>
      <c r="I1931" s="39">
        <v>3349559880</v>
      </c>
    </row>
    <row r="1932" spans="1:9" ht="45" hidden="1">
      <c r="A1932" s="39">
        <v>36228</v>
      </c>
      <c r="B1932" s="40" t="s">
        <v>3814</v>
      </c>
      <c r="C1932" s="40" t="s">
        <v>3689</v>
      </c>
      <c r="D1932" s="40" t="s">
        <v>210</v>
      </c>
      <c r="E1932" s="39">
        <v>116704</v>
      </c>
      <c r="F1932" s="41">
        <v>46</v>
      </c>
      <c r="G1932" s="39">
        <v>3</v>
      </c>
      <c r="H1932" s="40" t="s">
        <v>211</v>
      </c>
      <c r="I1932" s="39">
        <v>3349559884</v>
      </c>
    </row>
    <row r="1933" spans="1:9" ht="45" hidden="1">
      <c r="A1933" s="39">
        <v>36229</v>
      </c>
      <c r="B1933" s="40" t="s">
        <v>3815</v>
      </c>
      <c r="C1933" s="40" t="s">
        <v>3689</v>
      </c>
      <c r="D1933" s="40" t="s">
        <v>210</v>
      </c>
      <c r="E1933" s="39">
        <v>116704</v>
      </c>
      <c r="F1933" s="41">
        <v>46</v>
      </c>
      <c r="G1933" s="39">
        <v>3</v>
      </c>
      <c r="H1933" s="40" t="s">
        <v>211</v>
      </c>
      <c r="I1933" s="39">
        <v>3349559888</v>
      </c>
    </row>
    <row r="1934" spans="1:9" ht="45" hidden="1">
      <c r="A1934" s="39">
        <v>36230</v>
      </c>
      <c r="B1934" s="40" t="s">
        <v>3816</v>
      </c>
      <c r="C1934" s="40" t="s">
        <v>3689</v>
      </c>
      <c r="D1934" s="40" t="s">
        <v>210</v>
      </c>
      <c r="E1934" s="39">
        <v>116704</v>
      </c>
      <c r="F1934" s="41">
        <v>46</v>
      </c>
      <c r="G1934" s="39">
        <v>3</v>
      </c>
      <c r="H1934" s="40" t="s">
        <v>211</v>
      </c>
      <c r="I1934" s="39">
        <v>3349559891</v>
      </c>
    </row>
    <row r="1935" spans="1:9" ht="45" hidden="1">
      <c r="A1935" s="39">
        <v>36231</v>
      </c>
      <c r="B1935" s="40" t="s">
        <v>3817</v>
      </c>
      <c r="C1935" s="40" t="s">
        <v>3689</v>
      </c>
      <c r="D1935" s="40" t="s">
        <v>210</v>
      </c>
      <c r="E1935" s="39">
        <v>116704</v>
      </c>
      <c r="F1935" s="41">
        <v>46</v>
      </c>
      <c r="G1935" s="39">
        <v>3</v>
      </c>
      <c r="H1935" s="40" t="s">
        <v>211</v>
      </c>
      <c r="I1935" s="39">
        <v>3349559894</v>
      </c>
    </row>
    <row r="1936" spans="1:9" ht="45" hidden="1">
      <c r="A1936" s="39">
        <v>36232</v>
      </c>
      <c r="B1936" s="40" t="s">
        <v>3818</v>
      </c>
      <c r="C1936" s="40" t="s">
        <v>3689</v>
      </c>
      <c r="D1936" s="40" t="s">
        <v>210</v>
      </c>
      <c r="E1936" s="39">
        <v>116704</v>
      </c>
      <c r="F1936" s="41">
        <v>46</v>
      </c>
      <c r="G1936" s="39">
        <v>3</v>
      </c>
      <c r="H1936" s="40" t="s">
        <v>211</v>
      </c>
      <c r="I1936" s="39">
        <v>3349559895</v>
      </c>
    </row>
    <row r="1937" spans="1:9" ht="45" hidden="1">
      <c r="A1937" s="39">
        <v>36233</v>
      </c>
      <c r="B1937" s="40" t="s">
        <v>3819</v>
      </c>
      <c r="C1937" s="40" t="s">
        <v>3689</v>
      </c>
      <c r="D1937" s="40" t="s">
        <v>210</v>
      </c>
      <c r="E1937" s="39">
        <v>116704</v>
      </c>
      <c r="F1937" s="41">
        <v>46</v>
      </c>
      <c r="G1937" s="39">
        <v>3</v>
      </c>
      <c r="H1937" s="40" t="s">
        <v>211</v>
      </c>
      <c r="I1937" s="39">
        <v>3349559896</v>
      </c>
    </row>
    <row r="1938" spans="1:9" ht="45" hidden="1">
      <c r="A1938" s="39">
        <v>36234</v>
      </c>
      <c r="B1938" s="40" t="s">
        <v>3820</v>
      </c>
      <c r="C1938" s="40" t="s">
        <v>3689</v>
      </c>
      <c r="D1938" s="40" t="s">
        <v>210</v>
      </c>
      <c r="E1938" s="39">
        <v>116704</v>
      </c>
      <c r="F1938" s="41">
        <v>46</v>
      </c>
      <c r="G1938" s="39">
        <v>3</v>
      </c>
      <c r="H1938" s="40" t="s">
        <v>211</v>
      </c>
      <c r="I1938" s="39">
        <v>3349559911</v>
      </c>
    </row>
    <row r="1939" spans="1:9" ht="45" hidden="1">
      <c r="A1939" s="39">
        <v>36235</v>
      </c>
      <c r="B1939" s="40" t="s">
        <v>3821</v>
      </c>
      <c r="C1939" s="40" t="s">
        <v>3689</v>
      </c>
      <c r="D1939" s="40" t="s">
        <v>210</v>
      </c>
      <c r="E1939" s="39">
        <v>116704</v>
      </c>
      <c r="F1939" s="41">
        <v>46</v>
      </c>
      <c r="G1939" s="39">
        <v>3</v>
      </c>
      <c r="H1939" s="40" t="s">
        <v>211</v>
      </c>
      <c r="I1939" s="39">
        <v>3349559912</v>
      </c>
    </row>
    <row r="1940" spans="1:9" ht="30" hidden="1">
      <c r="A1940" s="39">
        <v>36236</v>
      </c>
      <c r="B1940" s="40" t="s">
        <v>3822</v>
      </c>
      <c r="C1940" s="40" t="s">
        <v>3689</v>
      </c>
      <c r="D1940" s="40" t="s">
        <v>210</v>
      </c>
      <c r="E1940" s="39">
        <v>116704</v>
      </c>
      <c r="F1940" s="41">
        <v>46</v>
      </c>
      <c r="G1940" s="39">
        <v>3</v>
      </c>
      <c r="H1940" s="40" t="s">
        <v>218</v>
      </c>
      <c r="I1940" s="39">
        <v>3349559920</v>
      </c>
    </row>
    <row r="1941" spans="1:9" ht="30" hidden="1">
      <c r="A1941" s="39">
        <v>36237</v>
      </c>
      <c r="B1941" s="40" t="s">
        <v>3823</v>
      </c>
      <c r="C1941" s="40" t="s">
        <v>3689</v>
      </c>
      <c r="D1941" s="40" t="s">
        <v>210</v>
      </c>
      <c r="E1941" s="39">
        <v>116704</v>
      </c>
      <c r="F1941" s="41">
        <v>46</v>
      </c>
      <c r="G1941" s="39">
        <v>3</v>
      </c>
      <c r="H1941" s="40" t="s">
        <v>218</v>
      </c>
      <c r="I1941" s="39">
        <v>3349559922</v>
      </c>
    </row>
    <row r="1942" spans="1:9" ht="45" hidden="1">
      <c r="A1942" s="39">
        <v>36238</v>
      </c>
      <c r="B1942" s="40" t="s">
        <v>3824</v>
      </c>
      <c r="C1942" s="40" t="s">
        <v>3689</v>
      </c>
      <c r="D1942" s="40" t="s">
        <v>210</v>
      </c>
      <c r="E1942" s="39">
        <v>116704</v>
      </c>
      <c r="F1942" s="41">
        <v>69</v>
      </c>
      <c r="G1942" s="39">
        <v>3</v>
      </c>
      <c r="H1942" s="40" t="s">
        <v>211</v>
      </c>
      <c r="I1942" s="39">
        <v>3349559925</v>
      </c>
    </row>
    <row r="1943" spans="1:9" ht="45" hidden="1">
      <c r="A1943" s="39">
        <v>36239</v>
      </c>
      <c r="B1943" s="40" t="s">
        <v>3825</v>
      </c>
      <c r="C1943" s="40" t="s">
        <v>3689</v>
      </c>
      <c r="D1943" s="40" t="s">
        <v>210</v>
      </c>
      <c r="E1943" s="39">
        <v>116704</v>
      </c>
      <c r="F1943" s="41">
        <v>46</v>
      </c>
      <c r="G1943" s="39">
        <v>3</v>
      </c>
      <c r="H1943" s="40" t="s">
        <v>211</v>
      </c>
      <c r="I1943" s="39">
        <v>3349559933</v>
      </c>
    </row>
    <row r="1944" spans="1:9" ht="45" hidden="1">
      <c r="A1944" s="39">
        <v>36240</v>
      </c>
      <c r="B1944" s="40" t="s">
        <v>3826</v>
      </c>
      <c r="C1944" s="40" t="s">
        <v>3689</v>
      </c>
      <c r="D1944" s="40" t="s">
        <v>210</v>
      </c>
      <c r="E1944" s="39">
        <v>116704</v>
      </c>
      <c r="F1944" s="41">
        <v>46</v>
      </c>
      <c r="G1944" s="39">
        <v>3</v>
      </c>
      <c r="H1944" s="40" t="s">
        <v>211</v>
      </c>
      <c r="I1944" s="39">
        <v>3349559935</v>
      </c>
    </row>
    <row r="1945" spans="1:9" ht="45" hidden="1">
      <c r="A1945" s="39">
        <v>36241</v>
      </c>
      <c r="B1945" s="40" t="s">
        <v>3827</v>
      </c>
      <c r="C1945" s="40" t="s">
        <v>3689</v>
      </c>
      <c r="D1945" s="40" t="s">
        <v>210</v>
      </c>
      <c r="E1945" s="39">
        <v>116704</v>
      </c>
      <c r="F1945" s="41">
        <v>46</v>
      </c>
      <c r="G1945" s="39">
        <v>3</v>
      </c>
      <c r="H1945" s="40" t="s">
        <v>211</v>
      </c>
      <c r="I1945" s="39">
        <v>3349559938</v>
      </c>
    </row>
    <row r="1946" spans="1:9" ht="45" hidden="1">
      <c r="A1946" s="39">
        <v>36242</v>
      </c>
      <c r="B1946" s="40" t="s">
        <v>3828</v>
      </c>
      <c r="C1946" s="40" t="s">
        <v>3689</v>
      </c>
      <c r="D1946" s="40" t="s">
        <v>210</v>
      </c>
      <c r="E1946" s="39">
        <v>116704</v>
      </c>
      <c r="F1946" s="41">
        <v>46</v>
      </c>
      <c r="G1946" s="39">
        <v>3</v>
      </c>
      <c r="H1946" s="40" t="s">
        <v>211</v>
      </c>
      <c r="I1946" s="39">
        <v>3349559942</v>
      </c>
    </row>
    <row r="1947" spans="1:9" ht="45" hidden="1">
      <c r="A1947" s="39">
        <v>36243</v>
      </c>
      <c r="B1947" s="40" t="s">
        <v>3829</v>
      </c>
      <c r="C1947" s="40" t="s">
        <v>3689</v>
      </c>
      <c r="D1947" s="40" t="s">
        <v>210</v>
      </c>
      <c r="E1947" s="39">
        <v>116704</v>
      </c>
      <c r="F1947" s="41">
        <v>46</v>
      </c>
      <c r="G1947" s="39">
        <v>3</v>
      </c>
      <c r="H1947" s="40" t="s">
        <v>211</v>
      </c>
      <c r="I1947" s="39">
        <v>3349559943</v>
      </c>
    </row>
    <row r="1948" spans="1:9" ht="45" hidden="1">
      <c r="A1948" s="39">
        <v>36244</v>
      </c>
      <c r="B1948" s="40" t="s">
        <v>3830</v>
      </c>
      <c r="C1948" s="40" t="s">
        <v>3689</v>
      </c>
      <c r="D1948" s="40" t="s">
        <v>210</v>
      </c>
      <c r="E1948" s="39">
        <v>116704</v>
      </c>
      <c r="F1948" s="41">
        <v>46</v>
      </c>
      <c r="G1948" s="39">
        <v>3</v>
      </c>
      <c r="H1948" s="40" t="s">
        <v>211</v>
      </c>
      <c r="I1948" s="39">
        <v>3349559944</v>
      </c>
    </row>
    <row r="1949" spans="1:9" ht="45" hidden="1">
      <c r="A1949" s="39">
        <v>36245</v>
      </c>
      <c r="B1949" s="40" t="s">
        <v>3831</v>
      </c>
      <c r="C1949" s="40" t="s">
        <v>3689</v>
      </c>
      <c r="D1949" s="40" t="s">
        <v>210</v>
      </c>
      <c r="E1949" s="39">
        <v>116704</v>
      </c>
      <c r="F1949" s="41">
        <v>46</v>
      </c>
      <c r="G1949" s="39">
        <v>3</v>
      </c>
      <c r="H1949" s="40" t="s">
        <v>211</v>
      </c>
      <c r="I1949" s="39">
        <v>3349559957</v>
      </c>
    </row>
    <row r="1950" spans="1:9" ht="45" hidden="1">
      <c r="A1950" s="39">
        <v>36246</v>
      </c>
      <c r="B1950" s="40" t="s">
        <v>3832</v>
      </c>
      <c r="C1950" s="40" t="s">
        <v>3689</v>
      </c>
      <c r="D1950" s="40" t="s">
        <v>210</v>
      </c>
      <c r="E1950" s="39">
        <v>116704</v>
      </c>
      <c r="F1950" s="41">
        <v>46</v>
      </c>
      <c r="G1950" s="39">
        <v>3</v>
      </c>
      <c r="H1950" s="40" t="s">
        <v>211</v>
      </c>
      <c r="I1950" s="39">
        <v>3349559958</v>
      </c>
    </row>
    <row r="1951" spans="1:9" ht="45" hidden="1">
      <c r="A1951" s="39">
        <v>36247</v>
      </c>
      <c r="B1951" s="40" t="s">
        <v>3833</v>
      </c>
      <c r="C1951" s="40" t="s">
        <v>3689</v>
      </c>
      <c r="D1951" s="40" t="s">
        <v>210</v>
      </c>
      <c r="E1951" s="39">
        <v>116704</v>
      </c>
      <c r="F1951" s="41">
        <v>46</v>
      </c>
      <c r="G1951" s="39">
        <v>3</v>
      </c>
      <c r="H1951" s="40" t="s">
        <v>211</v>
      </c>
      <c r="I1951" s="39">
        <v>3349559959</v>
      </c>
    </row>
    <row r="1952" spans="1:9" ht="45" hidden="1">
      <c r="A1952" s="39">
        <v>36248</v>
      </c>
      <c r="B1952" s="40" t="s">
        <v>3834</v>
      </c>
      <c r="C1952" s="40" t="s">
        <v>3689</v>
      </c>
      <c r="D1952" s="40" t="s">
        <v>210</v>
      </c>
      <c r="E1952" s="39">
        <v>116704</v>
      </c>
      <c r="F1952" s="41">
        <v>46</v>
      </c>
      <c r="G1952" s="39">
        <v>3</v>
      </c>
      <c r="H1952" s="40" t="s">
        <v>211</v>
      </c>
      <c r="I1952" s="39">
        <v>3349559967</v>
      </c>
    </row>
    <row r="1953" spans="1:9" ht="45" hidden="1">
      <c r="A1953" s="39">
        <v>36249</v>
      </c>
      <c r="B1953" s="40" t="s">
        <v>3835</v>
      </c>
      <c r="C1953" s="40" t="s">
        <v>3689</v>
      </c>
      <c r="D1953" s="40" t="s">
        <v>210</v>
      </c>
      <c r="E1953" s="39">
        <v>116704</v>
      </c>
      <c r="F1953" s="41">
        <v>46</v>
      </c>
      <c r="G1953" s="39">
        <v>3</v>
      </c>
      <c r="H1953" s="40" t="s">
        <v>211</v>
      </c>
      <c r="I1953" s="39">
        <v>3349559968</v>
      </c>
    </row>
    <row r="1954" spans="1:9" ht="45" hidden="1">
      <c r="A1954" s="39">
        <v>36250</v>
      </c>
      <c r="B1954" s="40" t="s">
        <v>3836</v>
      </c>
      <c r="C1954" s="40" t="s">
        <v>3689</v>
      </c>
      <c r="D1954" s="40" t="s">
        <v>210</v>
      </c>
      <c r="E1954" s="39">
        <v>116704</v>
      </c>
      <c r="F1954" s="41">
        <v>46</v>
      </c>
      <c r="G1954" s="39">
        <v>3</v>
      </c>
      <c r="H1954" s="40" t="s">
        <v>211</v>
      </c>
      <c r="I1954" s="39">
        <v>3349559994</v>
      </c>
    </row>
    <row r="1955" spans="1:9" ht="45" hidden="1">
      <c r="A1955" s="39">
        <v>36251</v>
      </c>
      <c r="B1955" s="40" t="s">
        <v>3837</v>
      </c>
      <c r="C1955" s="40" t="s">
        <v>3689</v>
      </c>
      <c r="D1955" s="40" t="s">
        <v>210</v>
      </c>
      <c r="E1955" s="39">
        <v>116704</v>
      </c>
      <c r="F1955" s="41">
        <v>46</v>
      </c>
      <c r="G1955" s="39">
        <v>3</v>
      </c>
      <c r="H1955" s="40" t="s">
        <v>211</v>
      </c>
      <c r="I1955" s="39">
        <v>3349559995</v>
      </c>
    </row>
    <row r="1956" spans="1:9" ht="30" hidden="1">
      <c r="A1956" s="39">
        <v>36252</v>
      </c>
      <c r="B1956" s="40" t="s">
        <v>3838</v>
      </c>
      <c r="C1956" s="40" t="s">
        <v>3689</v>
      </c>
      <c r="D1956" s="40" t="s">
        <v>210</v>
      </c>
      <c r="E1956" s="39">
        <v>116704</v>
      </c>
      <c r="F1956" s="41">
        <v>46</v>
      </c>
      <c r="G1956" s="39">
        <v>3</v>
      </c>
      <c r="H1956" s="40" t="s">
        <v>218</v>
      </c>
      <c r="I1956" s="39">
        <v>3349560005</v>
      </c>
    </row>
    <row r="1957" spans="1:9" ht="30" hidden="1">
      <c r="A1957" s="39">
        <v>36253</v>
      </c>
      <c r="B1957" s="40" t="s">
        <v>3839</v>
      </c>
      <c r="C1957" s="40" t="s">
        <v>3689</v>
      </c>
      <c r="D1957" s="40" t="s">
        <v>210</v>
      </c>
      <c r="E1957" s="39">
        <v>116704</v>
      </c>
      <c r="F1957" s="41">
        <v>46</v>
      </c>
      <c r="G1957" s="39">
        <v>3</v>
      </c>
      <c r="H1957" s="40" t="s">
        <v>218</v>
      </c>
      <c r="I1957" s="39">
        <v>3349560006</v>
      </c>
    </row>
    <row r="1958" spans="1:9" ht="30" hidden="1">
      <c r="A1958" s="39">
        <v>36254</v>
      </c>
      <c r="B1958" s="40" t="s">
        <v>3840</v>
      </c>
      <c r="C1958" s="40" t="s">
        <v>3689</v>
      </c>
      <c r="D1958" s="40" t="s">
        <v>210</v>
      </c>
      <c r="E1958" s="39">
        <v>116704</v>
      </c>
      <c r="F1958" s="41">
        <v>46</v>
      </c>
      <c r="G1958" s="39">
        <v>3</v>
      </c>
      <c r="H1958" s="40" t="s">
        <v>218</v>
      </c>
      <c r="I1958" s="39">
        <v>3349560008</v>
      </c>
    </row>
    <row r="1959" spans="1:9" ht="45" hidden="1">
      <c r="A1959" s="39">
        <v>36255</v>
      </c>
      <c r="B1959" s="40" t="s">
        <v>3841</v>
      </c>
      <c r="C1959" s="40" t="s">
        <v>3689</v>
      </c>
      <c r="D1959" s="40" t="s">
        <v>210</v>
      </c>
      <c r="E1959" s="39">
        <v>116704</v>
      </c>
      <c r="F1959" s="41">
        <v>46</v>
      </c>
      <c r="G1959" s="39">
        <v>3</v>
      </c>
      <c r="H1959" s="40" t="s">
        <v>211</v>
      </c>
      <c r="I1959" s="39">
        <v>3349560009</v>
      </c>
    </row>
    <row r="1960" spans="1:9" ht="30" hidden="1">
      <c r="A1960" s="39">
        <v>36256</v>
      </c>
      <c r="B1960" s="40" t="s">
        <v>3842</v>
      </c>
      <c r="C1960" s="40" t="s">
        <v>3689</v>
      </c>
      <c r="D1960" s="40" t="s">
        <v>210</v>
      </c>
      <c r="E1960" s="39">
        <v>116704</v>
      </c>
      <c r="F1960" s="41">
        <v>46</v>
      </c>
      <c r="G1960" s="39">
        <v>3</v>
      </c>
      <c r="H1960" s="40" t="s">
        <v>218</v>
      </c>
      <c r="I1960" s="39">
        <v>3349560014</v>
      </c>
    </row>
    <row r="1961" spans="1:9" ht="45" hidden="1">
      <c r="A1961" s="39">
        <v>36257</v>
      </c>
      <c r="B1961" s="40" t="s">
        <v>3843</v>
      </c>
      <c r="C1961" s="40" t="s">
        <v>3689</v>
      </c>
      <c r="D1961" s="40" t="s">
        <v>210</v>
      </c>
      <c r="E1961" s="39">
        <v>116704</v>
      </c>
      <c r="F1961" s="41">
        <v>46</v>
      </c>
      <c r="G1961" s="39">
        <v>3</v>
      </c>
      <c r="H1961" s="40" t="s">
        <v>211</v>
      </c>
      <c r="I1961" s="39">
        <v>3349560019</v>
      </c>
    </row>
    <row r="1962" spans="1:9" ht="45" hidden="1">
      <c r="A1962" s="39">
        <v>36258</v>
      </c>
      <c r="B1962" s="40" t="s">
        <v>3844</v>
      </c>
      <c r="C1962" s="40" t="s">
        <v>3689</v>
      </c>
      <c r="D1962" s="40" t="s">
        <v>210</v>
      </c>
      <c r="E1962" s="39">
        <v>116704</v>
      </c>
      <c r="F1962" s="41">
        <v>46</v>
      </c>
      <c r="G1962" s="39">
        <v>3</v>
      </c>
      <c r="H1962" s="40" t="s">
        <v>211</v>
      </c>
      <c r="I1962" s="39">
        <v>3349560021</v>
      </c>
    </row>
    <row r="1963" spans="1:9" ht="45" hidden="1">
      <c r="A1963" s="39">
        <v>36259</v>
      </c>
      <c r="B1963" s="40" t="s">
        <v>3845</v>
      </c>
      <c r="C1963" s="40" t="s">
        <v>3689</v>
      </c>
      <c r="D1963" s="40" t="s">
        <v>210</v>
      </c>
      <c r="E1963" s="39">
        <v>116704</v>
      </c>
      <c r="F1963" s="41">
        <v>46</v>
      </c>
      <c r="G1963" s="39">
        <v>3</v>
      </c>
      <c r="H1963" s="40" t="s">
        <v>211</v>
      </c>
      <c r="I1963" s="39">
        <v>3349560022</v>
      </c>
    </row>
    <row r="1964" spans="1:9" ht="45" hidden="1">
      <c r="A1964" s="39">
        <v>36260</v>
      </c>
      <c r="B1964" s="40" t="s">
        <v>3846</v>
      </c>
      <c r="C1964" s="40" t="s">
        <v>3689</v>
      </c>
      <c r="D1964" s="40" t="s">
        <v>210</v>
      </c>
      <c r="E1964" s="39">
        <v>116704</v>
      </c>
      <c r="F1964" s="41">
        <v>46</v>
      </c>
      <c r="G1964" s="39">
        <v>3</v>
      </c>
      <c r="H1964" s="40" t="s">
        <v>211</v>
      </c>
      <c r="I1964" s="39">
        <v>3349560025</v>
      </c>
    </row>
    <row r="1965" spans="1:9" ht="45" hidden="1">
      <c r="A1965" s="39">
        <v>36261</v>
      </c>
      <c r="B1965" s="40" t="s">
        <v>3847</v>
      </c>
      <c r="C1965" s="40" t="s">
        <v>3689</v>
      </c>
      <c r="D1965" s="40" t="s">
        <v>210</v>
      </c>
      <c r="E1965" s="39">
        <v>116704</v>
      </c>
      <c r="F1965" s="41">
        <v>46</v>
      </c>
      <c r="G1965" s="39">
        <v>3</v>
      </c>
      <c r="H1965" s="40" t="s">
        <v>211</v>
      </c>
      <c r="I1965" s="39">
        <v>3349560026</v>
      </c>
    </row>
    <row r="1966" spans="1:9" ht="45" hidden="1">
      <c r="A1966" s="39">
        <v>36262</v>
      </c>
      <c r="B1966" s="40" t="s">
        <v>3848</v>
      </c>
      <c r="C1966" s="40" t="s">
        <v>3689</v>
      </c>
      <c r="D1966" s="40" t="s">
        <v>210</v>
      </c>
      <c r="E1966" s="39">
        <v>116704</v>
      </c>
      <c r="F1966" s="41">
        <v>46</v>
      </c>
      <c r="G1966" s="39">
        <v>3</v>
      </c>
      <c r="H1966" s="40" t="s">
        <v>211</v>
      </c>
      <c r="I1966" s="39">
        <v>3349560027</v>
      </c>
    </row>
    <row r="1967" spans="1:9" ht="45" hidden="1">
      <c r="A1967" s="39">
        <v>36263</v>
      </c>
      <c r="B1967" s="40" t="s">
        <v>3849</v>
      </c>
      <c r="C1967" s="40" t="s">
        <v>3689</v>
      </c>
      <c r="D1967" s="40" t="s">
        <v>210</v>
      </c>
      <c r="E1967" s="39">
        <v>116704</v>
      </c>
      <c r="F1967" s="41">
        <v>46</v>
      </c>
      <c r="G1967" s="39">
        <v>3</v>
      </c>
      <c r="H1967" s="40" t="s">
        <v>211</v>
      </c>
      <c r="I1967" s="39">
        <v>3349560034</v>
      </c>
    </row>
    <row r="1968" spans="1:9" ht="45" hidden="1">
      <c r="A1968" s="39">
        <v>36264</v>
      </c>
      <c r="B1968" s="40" t="s">
        <v>3850</v>
      </c>
      <c r="C1968" s="40" t="s">
        <v>3689</v>
      </c>
      <c r="D1968" s="40" t="s">
        <v>210</v>
      </c>
      <c r="E1968" s="39">
        <v>116704</v>
      </c>
      <c r="F1968" s="41">
        <v>46</v>
      </c>
      <c r="G1968" s="39">
        <v>3</v>
      </c>
      <c r="H1968" s="40" t="s">
        <v>211</v>
      </c>
      <c r="I1968" s="39">
        <v>3349560035</v>
      </c>
    </row>
    <row r="1969" spans="1:9" ht="45" hidden="1">
      <c r="A1969" s="39">
        <v>36265</v>
      </c>
      <c r="B1969" s="40" t="s">
        <v>3851</v>
      </c>
      <c r="C1969" s="40" t="s">
        <v>3689</v>
      </c>
      <c r="D1969" s="40" t="s">
        <v>210</v>
      </c>
      <c r="E1969" s="39">
        <v>116704</v>
      </c>
      <c r="F1969" s="41">
        <v>46</v>
      </c>
      <c r="G1969" s="39">
        <v>3</v>
      </c>
      <c r="H1969" s="40" t="s">
        <v>211</v>
      </c>
      <c r="I1969" s="39">
        <v>3349560043</v>
      </c>
    </row>
    <row r="1970" spans="1:9" ht="45" hidden="1">
      <c r="A1970" s="39">
        <v>36266</v>
      </c>
      <c r="B1970" s="40" t="s">
        <v>3852</v>
      </c>
      <c r="C1970" s="40" t="s">
        <v>3689</v>
      </c>
      <c r="D1970" s="40" t="s">
        <v>210</v>
      </c>
      <c r="E1970" s="39">
        <v>116704</v>
      </c>
      <c r="F1970" s="41">
        <v>46</v>
      </c>
      <c r="G1970" s="39">
        <v>3</v>
      </c>
      <c r="H1970" s="40" t="s">
        <v>211</v>
      </c>
      <c r="I1970" s="39">
        <v>3349560050</v>
      </c>
    </row>
    <row r="1971" spans="1:9" ht="45" hidden="1">
      <c r="A1971" s="39">
        <v>36267</v>
      </c>
      <c r="B1971" s="40" t="s">
        <v>3853</v>
      </c>
      <c r="C1971" s="40" t="s">
        <v>3689</v>
      </c>
      <c r="D1971" s="40" t="s">
        <v>210</v>
      </c>
      <c r="E1971" s="39">
        <v>116704</v>
      </c>
      <c r="F1971" s="41">
        <v>46</v>
      </c>
      <c r="G1971" s="39">
        <v>3</v>
      </c>
      <c r="H1971" s="40" t="s">
        <v>211</v>
      </c>
      <c r="I1971" s="39">
        <v>3349560055</v>
      </c>
    </row>
    <row r="1972" spans="1:9" ht="45" hidden="1">
      <c r="A1972" s="39">
        <v>36268</v>
      </c>
      <c r="B1972" s="40" t="s">
        <v>3854</v>
      </c>
      <c r="C1972" s="40" t="s">
        <v>3689</v>
      </c>
      <c r="D1972" s="40" t="s">
        <v>210</v>
      </c>
      <c r="E1972" s="39">
        <v>116704</v>
      </c>
      <c r="F1972" s="41">
        <v>69</v>
      </c>
      <c r="G1972" s="39">
        <v>3</v>
      </c>
      <c r="H1972" s="40" t="s">
        <v>211</v>
      </c>
      <c r="I1972" s="39">
        <v>3349560068</v>
      </c>
    </row>
    <row r="1973" spans="1:9" ht="45" hidden="1">
      <c r="A1973" s="39">
        <v>36269</v>
      </c>
      <c r="B1973" s="40" t="s">
        <v>3855</v>
      </c>
      <c r="C1973" s="40" t="s">
        <v>3689</v>
      </c>
      <c r="D1973" s="40" t="s">
        <v>210</v>
      </c>
      <c r="E1973" s="39">
        <v>116704</v>
      </c>
      <c r="F1973" s="41">
        <v>46</v>
      </c>
      <c r="G1973" s="39">
        <v>3</v>
      </c>
      <c r="H1973" s="40" t="s">
        <v>211</v>
      </c>
      <c r="I1973" s="39">
        <v>3349560073</v>
      </c>
    </row>
    <row r="1974" spans="1:9" ht="45" hidden="1">
      <c r="A1974" s="39">
        <v>36270</v>
      </c>
      <c r="B1974" s="40" t="s">
        <v>3856</v>
      </c>
      <c r="C1974" s="40" t="s">
        <v>3689</v>
      </c>
      <c r="D1974" s="40" t="s">
        <v>210</v>
      </c>
      <c r="E1974" s="39">
        <v>116704</v>
      </c>
      <c r="F1974" s="41">
        <v>46</v>
      </c>
      <c r="G1974" s="39">
        <v>3</v>
      </c>
      <c r="H1974" s="40" t="s">
        <v>211</v>
      </c>
      <c r="I1974" s="39">
        <v>3349560074</v>
      </c>
    </row>
    <row r="1975" spans="1:9" ht="45" hidden="1">
      <c r="A1975" s="39">
        <v>36271</v>
      </c>
      <c r="B1975" s="40" t="s">
        <v>3857</v>
      </c>
      <c r="C1975" s="40" t="s">
        <v>3689</v>
      </c>
      <c r="D1975" s="40" t="s">
        <v>210</v>
      </c>
      <c r="E1975" s="39">
        <v>116704</v>
      </c>
      <c r="F1975" s="41">
        <v>46</v>
      </c>
      <c r="G1975" s="39">
        <v>3</v>
      </c>
      <c r="H1975" s="40" t="s">
        <v>211</v>
      </c>
      <c r="I1975" s="39">
        <v>3349560086</v>
      </c>
    </row>
    <row r="1976" spans="1:9" ht="45" hidden="1">
      <c r="A1976" s="39">
        <v>36272</v>
      </c>
      <c r="B1976" s="40" t="s">
        <v>3858</v>
      </c>
      <c r="C1976" s="40" t="s">
        <v>3689</v>
      </c>
      <c r="D1976" s="40" t="s">
        <v>210</v>
      </c>
      <c r="E1976" s="39">
        <v>116704</v>
      </c>
      <c r="F1976" s="41">
        <v>46</v>
      </c>
      <c r="G1976" s="39">
        <v>3</v>
      </c>
      <c r="H1976" s="40" t="s">
        <v>211</v>
      </c>
      <c r="I1976" s="39">
        <v>3349560091</v>
      </c>
    </row>
    <row r="1977" spans="1:9" ht="45" hidden="1">
      <c r="A1977" s="39">
        <v>36273</v>
      </c>
      <c r="B1977" s="40" t="s">
        <v>3859</v>
      </c>
      <c r="C1977" s="40" t="s">
        <v>3689</v>
      </c>
      <c r="D1977" s="40" t="s">
        <v>210</v>
      </c>
      <c r="E1977" s="39">
        <v>116704</v>
      </c>
      <c r="F1977" s="41">
        <v>138</v>
      </c>
      <c r="G1977" s="39">
        <v>1</v>
      </c>
      <c r="H1977" s="40" t="s">
        <v>211</v>
      </c>
      <c r="I1977" s="39">
        <v>3349560093</v>
      </c>
    </row>
    <row r="1978" spans="1:9" ht="45" hidden="1">
      <c r="A1978" s="39">
        <v>36274</v>
      </c>
      <c r="B1978" s="40" t="s">
        <v>3860</v>
      </c>
      <c r="C1978" s="40" t="s">
        <v>3689</v>
      </c>
      <c r="D1978" s="40" t="s">
        <v>210</v>
      </c>
      <c r="E1978" s="39">
        <v>116704</v>
      </c>
      <c r="F1978" s="41">
        <v>46</v>
      </c>
      <c r="G1978" s="39">
        <v>3</v>
      </c>
      <c r="H1978" s="40" t="s">
        <v>211</v>
      </c>
      <c r="I1978" s="39">
        <v>3349560095</v>
      </c>
    </row>
    <row r="1979" spans="1:9" ht="45" hidden="1">
      <c r="A1979" s="39">
        <v>36275</v>
      </c>
      <c r="B1979" s="40" t="s">
        <v>3861</v>
      </c>
      <c r="C1979" s="40" t="s">
        <v>3689</v>
      </c>
      <c r="D1979" s="40" t="s">
        <v>210</v>
      </c>
      <c r="E1979" s="39">
        <v>116704</v>
      </c>
      <c r="F1979" s="41">
        <v>46</v>
      </c>
      <c r="G1979" s="39">
        <v>3</v>
      </c>
      <c r="H1979" s="40" t="s">
        <v>211</v>
      </c>
      <c r="I1979" s="39">
        <v>3349560097</v>
      </c>
    </row>
    <row r="1980" spans="1:9" ht="45" hidden="1">
      <c r="A1980" s="39">
        <v>36276</v>
      </c>
      <c r="B1980" s="40" t="s">
        <v>3862</v>
      </c>
      <c r="C1980" s="40" t="s">
        <v>3689</v>
      </c>
      <c r="D1980" s="40" t="s">
        <v>210</v>
      </c>
      <c r="E1980" s="39">
        <v>116704</v>
      </c>
      <c r="F1980" s="41">
        <v>46</v>
      </c>
      <c r="G1980" s="39">
        <v>3</v>
      </c>
      <c r="H1980" s="40" t="s">
        <v>211</v>
      </c>
      <c r="I1980" s="39">
        <v>3349560099</v>
      </c>
    </row>
    <row r="1981" spans="1:9" ht="45" hidden="1">
      <c r="A1981" s="39">
        <v>36277</v>
      </c>
      <c r="B1981" s="40" t="s">
        <v>3863</v>
      </c>
      <c r="C1981" s="40" t="s">
        <v>3689</v>
      </c>
      <c r="D1981" s="40" t="s">
        <v>210</v>
      </c>
      <c r="E1981" s="39">
        <v>116704</v>
      </c>
      <c r="F1981" s="41">
        <v>46</v>
      </c>
      <c r="G1981" s="39">
        <v>3</v>
      </c>
      <c r="H1981" s="40" t="s">
        <v>211</v>
      </c>
      <c r="I1981" s="39">
        <v>3349560101</v>
      </c>
    </row>
    <row r="1982" spans="1:9" ht="45" hidden="1">
      <c r="A1982" s="39">
        <v>36278</v>
      </c>
      <c r="B1982" s="40" t="s">
        <v>3864</v>
      </c>
      <c r="C1982" s="40" t="s">
        <v>3689</v>
      </c>
      <c r="D1982" s="40" t="s">
        <v>210</v>
      </c>
      <c r="E1982" s="39">
        <v>116704</v>
      </c>
      <c r="F1982" s="41">
        <v>46</v>
      </c>
      <c r="G1982" s="39">
        <v>3</v>
      </c>
      <c r="H1982" s="40" t="s">
        <v>211</v>
      </c>
      <c r="I1982" s="39">
        <v>3349560102</v>
      </c>
    </row>
    <row r="1983" spans="1:9" ht="45" hidden="1">
      <c r="A1983" s="39">
        <v>36279</v>
      </c>
      <c r="B1983" s="40" t="s">
        <v>3865</v>
      </c>
      <c r="C1983" s="40" t="s">
        <v>3689</v>
      </c>
      <c r="D1983" s="40" t="s">
        <v>210</v>
      </c>
      <c r="E1983" s="39">
        <v>116704</v>
      </c>
      <c r="F1983" s="41">
        <v>138</v>
      </c>
      <c r="G1983" s="39">
        <v>3</v>
      </c>
      <c r="H1983" s="40" t="s">
        <v>211</v>
      </c>
      <c r="I1983" s="39">
        <v>3349560106</v>
      </c>
    </row>
    <row r="1984" spans="1:9" ht="45" hidden="1">
      <c r="A1984" s="39">
        <v>36280</v>
      </c>
      <c r="B1984" s="40" t="s">
        <v>3866</v>
      </c>
      <c r="C1984" s="40" t="s">
        <v>3689</v>
      </c>
      <c r="D1984" s="40" t="s">
        <v>210</v>
      </c>
      <c r="E1984" s="39">
        <v>116704</v>
      </c>
      <c r="F1984" s="41">
        <v>46</v>
      </c>
      <c r="G1984" s="39">
        <v>3</v>
      </c>
      <c r="H1984" s="40" t="s">
        <v>211</v>
      </c>
      <c r="I1984" s="39">
        <v>3349560108</v>
      </c>
    </row>
    <row r="1985" spans="1:9" ht="45" hidden="1">
      <c r="A1985" s="39">
        <v>36281</v>
      </c>
      <c r="B1985" s="40" t="s">
        <v>3867</v>
      </c>
      <c r="C1985" s="40" t="s">
        <v>3689</v>
      </c>
      <c r="D1985" s="40" t="s">
        <v>210</v>
      </c>
      <c r="E1985" s="39">
        <v>116704</v>
      </c>
      <c r="F1985" s="41">
        <v>46</v>
      </c>
      <c r="G1985" s="39">
        <v>3</v>
      </c>
      <c r="H1985" s="40" t="s">
        <v>211</v>
      </c>
      <c r="I1985" s="39">
        <v>3349560109</v>
      </c>
    </row>
    <row r="1986" spans="1:9" ht="45" hidden="1">
      <c r="A1986" s="39">
        <v>36282</v>
      </c>
      <c r="B1986" s="40" t="s">
        <v>3868</v>
      </c>
      <c r="C1986" s="40" t="s">
        <v>3689</v>
      </c>
      <c r="D1986" s="40" t="s">
        <v>210</v>
      </c>
      <c r="E1986" s="39">
        <v>116704</v>
      </c>
      <c r="F1986" s="41">
        <v>46</v>
      </c>
      <c r="G1986" s="39">
        <v>3</v>
      </c>
      <c r="H1986" s="40" t="s">
        <v>211</v>
      </c>
      <c r="I1986" s="39">
        <v>3349560113</v>
      </c>
    </row>
    <row r="1987" spans="1:9" ht="45" hidden="1">
      <c r="A1987" s="39">
        <v>36283</v>
      </c>
      <c r="B1987" s="40" t="s">
        <v>3869</v>
      </c>
      <c r="C1987" s="40" t="s">
        <v>3689</v>
      </c>
      <c r="D1987" s="40" t="s">
        <v>210</v>
      </c>
      <c r="E1987" s="39">
        <v>116704</v>
      </c>
      <c r="F1987" s="41">
        <v>46</v>
      </c>
      <c r="G1987" s="39">
        <v>3</v>
      </c>
      <c r="H1987" s="40" t="s">
        <v>211</v>
      </c>
      <c r="I1987" s="39">
        <v>3349560116</v>
      </c>
    </row>
    <row r="1988" spans="1:9" ht="45" hidden="1">
      <c r="A1988" s="39">
        <v>36284</v>
      </c>
      <c r="B1988" s="40" t="s">
        <v>3870</v>
      </c>
      <c r="C1988" s="40" t="s">
        <v>3689</v>
      </c>
      <c r="D1988" s="40" t="s">
        <v>210</v>
      </c>
      <c r="E1988" s="39">
        <v>116704</v>
      </c>
      <c r="F1988" s="41">
        <v>46</v>
      </c>
      <c r="G1988" s="39">
        <v>3</v>
      </c>
      <c r="H1988" s="40" t="s">
        <v>211</v>
      </c>
      <c r="I1988" s="39">
        <v>3349560120</v>
      </c>
    </row>
    <row r="1989" spans="1:9" ht="45" hidden="1">
      <c r="A1989" s="39">
        <v>36285</v>
      </c>
      <c r="B1989" s="40" t="s">
        <v>3871</v>
      </c>
      <c r="C1989" s="40" t="s">
        <v>3689</v>
      </c>
      <c r="D1989" s="40" t="s">
        <v>210</v>
      </c>
      <c r="E1989" s="39">
        <v>116704</v>
      </c>
      <c r="F1989" s="41">
        <v>46</v>
      </c>
      <c r="G1989" s="39">
        <v>3</v>
      </c>
      <c r="H1989" s="40" t="s">
        <v>211</v>
      </c>
      <c r="I1989" s="39">
        <v>3349560123</v>
      </c>
    </row>
    <row r="1990" spans="1:9" ht="45" hidden="1">
      <c r="A1990" s="39">
        <v>36286</v>
      </c>
      <c r="B1990" s="40" t="s">
        <v>3872</v>
      </c>
      <c r="C1990" s="40" t="s">
        <v>3689</v>
      </c>
      <c r="D1990" s="40" t="s">
        <v>210</v>
      </c>
      <c r="E1990" s="39">
        <v>116704</v>
      </c>
      <c r="F1990" s="41">
        <v>46</v>
      </c>
      <c r="G1990" s="39">
        <v>3</v>
      </c>
      <c r="H1990" s="40" t="s">
        <v>211</v>
      </c>
      <c r="I1990" s="39">
        <v>3349560124</v>
      </c>
    </row>
    <row r="1991" spans="1:9" ht="45" hidden="1">
      <c r="A1991" s="39">
        <v>36287</v>
      </c>
      <c r="B1991" s="40" t="s">
        <v>3873</v>
      </c>
      <c r="C1991" s="40" t="s">
        <v>3689</v>
      </c>
      <c r="D1991" s="40" t="s">
        <v>210</v>
      </c>
      <c r="E1991" s="39">
        <v>116704</v>
      </c>
      <c r="F1991" s="41">
        <v>46</v>
      </c>
      <c r="G1991" s="39">
        <v>3</v>
      </c>
      <c r="H1991" s="40" t="s">
        <v>211</v>
      </c>
      <c r="I1991" s="39">
        <v>3349560129</v>
      </c>
    </row>
    <row r="1992" spans="1:9" ht="45" hidden="1">
      <c r="A1992" s="39">
        <v>36288</v>
      </c>
      <c r="B1992" s="40" t="s">
        <v>3874</v>
      </c>
      <c r="C1992" s="40" t="s">
        <v>3689</v>
      </c>
      <c r="D1992" s="40" t="s">
        <v>210</v>
      </c>
      <c r="E1992" s="39">
        <v>116704</v>
      </c>
      <c r="F1992" s="41">
        <v>46</v>
      </c>
      <c r="G1992" s="39">
        <v>3</v>
      </c>
      <c r="H1992" s="40" t="s">
        <v>211</v>
      </c>
      <c r="I1992" s="39">
        <v>3349560130</v>
      </c>
    </row>
    <row r="1993" spans="1:9" ht="45" hidden="1">
      <c r="A1993" s="39">
        <v>36289</v>
      </c>
      <c r="B1993" s="40" t="s">
        <v>3875</v>
      </c>
      <c r="C1993" s="40" t="s">
        <v>3689</v>
      </c>
      <c r="D1993" s="40" t="s">
        <v>210</v>
      </c>
      <c r="E1993" s="39">
        <v>116704</v>
      </c>
      <c r="F1993" s="41">
        <v>46</v>
      </c>
      <c r="G1993" s="39">
        <v>3</v>
      </c>
      <c r="H1993" s="40" t="s">
        <v>211</v>
      </c>
      <c r="I1993" s="39">
        <v>3349560133</v>
      </c>
    </row>
    <row r="1994" spans="1:9" ht="45" hidden="1">
      <c r="A1994" s="39">
        <v>36290</v>
      </c>
      <c r="B1994" s="40" t="s">
        <v>3876</v>
      </c>
      <c r="C1994" s="40" t="s">
        <v>3689</v>
      </c>
      <c r="D1994" s="40" t="s">
        <v>210</v>
      </c>
      <c r="E1994" s="39">
        <v>116704</v>
      </c>
      <c r="F1994" s="41">
        <v>46</v>
      </c>
      <c r="G1994" s="39">
        <v>3</v>
      </c>
      <c r="H1994" s="40" t="s">
        <v>211</v>
      </c>
      <c r="I1994" s="39">
        <v>3349560136</v>
      </c>
    </row>
    <row r="1995" spans="1:9" ht="30" hidden="1">
      <c r="A1995" s="39">
        <v>36291</v>
      </c>
      <c r="B1995" s="40" t="s">
        <v>3877</v>
      </c>
      <c r="C1995" s="40" t="s">
        <v>3689</v>
      </c>
      <c r="D1995" s="40" t="s">
        <v>210</v>
      </c>
      <c r="E1995" s="39">
        <v>116704</v>
      </c>
      <c r="F1995" s="41">
        <v>46</v>
      </c>
      <c r="G1995" s="39">
        <v>3</v>
      </c>
      <c r="H1995" s="40" t="s">
        <v>218</v>
      </c>
      <c r="I1995" s="39">
        <v>3349560139</v>
      </c>
    </row>
    <row r="1996" spans="1:9" ht="45" hidden="1">
      <c r="A1996" s="39">
        <v>36292</v>
      </c>
      <c r="B1996" s="40" t="s">
        <v>3878</v>
      </c>
      <c r="C1996" s="40" t="s">
        <v>3689</v>
      </c>
      <c r="D1996" s="40" t="s">
        <v>210</v>
      </c>
      <c r="E1996" s="39">
        <v>116704</v>
      </c>
      <c r="F1996" s="41">
        <v>46</v>
      </c>
      <c r="G1996" s="39">
        <v>3</v>
      </c>
      <c r="H1996" s="40" t="s">
        <v>211</v>
      </c>
      <c r="I1996" s="39">
        <v>3349560144</v>
      </c>
    </row>
    <row r="1997" spans="1:9" ht="45" hidden="1">
      <c r="A1997" s="39">
        <v>36293</v>
      </c>
      <c r="B1997" s="40" t="s">
        <v>3879</v>
      </c>
      <c r="C1997" s="40" t="s">
        <v>3689</v>
      </c>
      <c r="D1997" s="40" t="s">
        <v>210</v>
      </c>
      <c r="E1997" s="39">
        <v>116704</v>
      </c>
      <c r="F1997" s="41">
        <v>138</v>
      </c>
      <c r="G1997" s="39">
        <v>3</v>
      </c>
      <c r="H1997" s="40" t="s">
        <v>211</v>
      </c>
      <c r="I1997" s="39">
        <v>3349560145</v>
      </c>
    </row>
    <row r="1998" spans="1:9" ht="45" hidden="1">
      <c r="A1998" s="39">
        <v>36294</v>
      </c>
      <c r="B1998" s="40" t="s">
        <v>3880</v>
      </c>
      <c r="C1998" s="40" t="s">
        <v>3689</v>
      </c>
      <c r="D1998" s="40" t="s">
        <v>210</v>
      </c>
      <c r="E1998" s="39">
        <v>116704</v>
      </c>
      <c r="F1998" s="41">
        <v>46</v>
      </c>
      <c r="G1998" s="39">
        <v>3</v>
      </c>
      <c r="H1998" s="40" t="s">
        <v>211</v>
      </c>
      <c r="I1998" s="39">
        <v>3349560148</v>
      </c>
    </row>
    <row r="1999" spans="1:9" ht="45" hidden="1">
      <c r="A1999" s="39">
        <v>36295</v>
      </c>
      <c r="B1999" s="40" t="s">
        <v>3881</v>
      </c>
      <c r="C1999" s="40" t="s">
        <v>3689</v>
      </c>
      <c r="D1999" s="40" t="s">
        <v>210</v>
      </c>
      <c r="E1999" s="39">
        <v>116704</v>
      </c>
      <c r="F1999" s="41">
        <v>46</v>
      </c>
      <c r="G1999" s="39">
        <v>3</v>
      </c>
      <c r="H1999" s="40" t="s">
        <v>211</v>
      </c>
      <c r="I1999" s="39">
        <v>3349560151</v>
      </c>
    </row>
    <row r="2000" spans="1:9" ht="45" hidden="1">
      <c r="A2000" s="39">
        <v>36296</v>
      </c>
      <c r="B2000" s="40" t="s">
        <v>3882</v>
      </c>
      <c r="C2000" s="40" t="s">
        <v>3689</v>
      </c>
      <c r="D2000" s="40" t="s">
        <v>210</v>
      </c>
      <c r="E2000" s="39">
        <v>116704</v>
      </c>
      <c r="F2000" s="41">
        <v>46</v>
      </c>
      <c r="G2000" s="39">
        <v>3</v>
      </c>
      <c r="H2000" s="40" t="s">
        <v>211</v>
      </c>
      <c r="I2000" s="39">
        <v>3349560153</v>
      </c>
    </row>
    <row r="2001" spans="1:9" ht="45" hidden="1">
      <c r="A2001" s="39">
        <v>36297</v>
      </c>
      <c r="B2001" s="40" t="s">
        <v>3883</v>
      </c>
      <c r="C2001" s="40" t="s">
        <v>3689</v>
      </c>
      <c r="D2001" s="40" t="s">
        <v>210</v>
      </c>
      <c r="E2001" s="39">
        <v>116704</v>
      </c>
      <c r="F2001" s="41">
        <v>46</v>
      </c>
      <c r="G2001" s="39">
        <v>3</v>
      </c>
      <c r="H2001" s="40" t="s">
        <v>211</v>
      </c>
      <c r="I2001" s="39">
        <v>3349560154</v>
      </c>
    </row>
    <row r="2002" spans="1:9" ht="45" hidden="1">
      <c r="A2002" s="39">
        <v>36298</v>
      </c>
      <c r="B2002" s="40" t="s">
        <v>3884</v>
      </c>
      <c r="C2002" s="40" t="s">
        <v>3689</v>
      </c>
      <c r="D2002" s="40" t="s">
        <v>210</v>
      </c>
      <c r="E2002" s="39">
        <v>116704</v>
      </c>
      <c r="F2002" s="41">
        <v>46</v>
      </c>
      <c r="G2002" s="39">
        <v>3</v>
      </c>
      <c r="H2002" s="40" t="s">
        <v>211</v>
      </c>
      <c r="I2002" s="39">
        <v>3349560156</v>
      </c>
    </row>
    <row r="2003" spans="1:9" ht="45" hidden="1">
      <c r="A2003" s="39">
        <v>36299</v>
      </c>
      <c r="B2003" s="40" t="s">
        <v>3885</v>
      </c>
      <c r="C2003" s="40" t="s">
        <v>3689</v>
      </c>
      <c r="D2003" s="40" t="s">
        <v>210</v>
      </c>
      <c r="E2003" s="39">
        <v>116704</v>
      </c>
      <c r="F2003" s="41">
        <v>46</v>
      </c>
      <c r="G2003" s="39">
        <v>3</v>
      </c>
      <c r="H2003" s="40" t="s">
        <v>211</v>
      </c>
      <c r="I2003" s="39">
        <v>3349560157</v>
      </c>
    </row>
    <row r="2004" spans="1:9" ht="45" hidden="1">
      <c r="A2004" s="39">
        <v>36300</v>
      </c>
      <c r="B2004" s="40" t="s">
        <v>3886</v>
      </c>
      <c r="C2004" s="40" t="s">
        <v>3689</v>
      </c>
      <c r="D2004" s="40" t="s">
        <v>210</v>
      </c>
      <c r="E2004" s="39">
        <v>116704</v>
      </c>
      <c r="F2004" s="41">
        <v>46</v>
      </c>
      <c r="G2004" s="39">
        <v>3</v>
      </c>
      <c r="H2004" s="40" t="s">
        <v>211</v>
      </c>
      <c r="I2004" s="39">
        <v>3349560170</v>
      </c>
    </row>
    <row r="2005" spans="1:9" ht="45" hidden="1">
      <c r="A2005" s="39">
        <v>36301</v>
      </c>
      <c r="B2005" s="40" t="s">
        <v>3887</v>
      </c>
      <c r="C2005" s="40" t="s">
        <v>3689</v>
      </c>
      <c r="D2005" s="40" t="s">
        <v>210</v>
      </c>
      <c r="E2005" s="39">
        <v>116704</v>
      </c>
      <c r="F2005" s="41">
        <v>46</v>
      </c>
      <c r="G2005" s="39">
        <v>3</v>
      </c>
      <c r="H2005" s="40" t="s">
        <v>211</v>
      </c>
      <c r="I2005" s="39">
        <v>3349560172</v>
      </c>
    </row>
    <row r="2006" spans="1:9" ht="45" hidden="1">
      <c r="A2006" s="39">
        <v>36302</v>
      </c>
      <c r="B2006" s="40" t="s">
        <v>3888</v>
      </c>
      <c r="C2006" s="40" t="s">
        <v>3689</v>
      </c>
      <c r="D2006" s="40" t="s">
        <v>210</v>
      </c>
      <c r="E2006" s="39">
        <v>116704</v>
      </c>
      <c r="F2006" s="41">
        <v>46</v>
      </c>
      <c r="G2006" s="39">
        <v>3</v>
      </c>
      <c r="H2006" s="40" t="s">
        <v>211</v>
      </c>
      <c r="I2006" s="39">
        <v>3349560175</v>
      </c>
    </row>
    <row r="2007" spans="1:9" ht="45" hidden="1">
      <c r="A2007" s="39">
        <v>36303</v>
      </c>
      <c r="B2007" s="40" t="s">
        <v>3889</v>
      </c>
      <c r="C2007" s="40" t="s">
        <v>3689</v>
      </c>
      <c r="D2007" s="40" t="s">
        <v>210</v>
      </c>
      <c r="E2007" s="39">
        <v>116704</v>
      </c>
      <c r="F2007" s="41">
        <v>46</v>
      </c>
      <c r="G2007" s="39">
        <v>4</v>
      </c>
      <c r="H2007" s="40" t="s">
        <v>211</v>
      </c>
      <c r="I2007" s="39">
        <v>3349560181</v>
      </c>
    </row>
    <row r="2008" spans="1:9" ht="30" hidden="1">
      <c r="A2008" s="39">
        <v>36304</v>
      </c>
      <c r="B2008" s="40" t="s">
        <v>3890</v>
      </c>
      <c r="C2008" s="40" t="s">
        <v>3689</v>
      </c>
      <c r="D2008" s="40" t="s">
        <v>210</v>
      </c>
      <c r="E2008" s="39">
        <v>116704</v>
      </c>
      <c r="F2008" s="41">
        <v>46</v>
      </c>
      <c r="G2008" s="39">
        <v>3</v>
      </c>
      <c r="H2008" s="40" t="s">
        <v>218</v>
      </c>
      <c r="I2008" s="39">
        <v>3349560183</v>
      </c>
    </row>
    <row r="2009" spans="1:9" ht="45" hidden="1">
      <c r="A2009" s="39">
        <v>36305</v>
      </c>
      <c r="B2009" s="40" t="s">
        <v>3891</v>
      </c>
      <c r="C2009" s="40" t="s">
        <v>3689</v>
      </c>
      <c r="D2009" s="40" t="s">
        <v>210</v>
      </c>
      <c r="E2009" s="39">
        <v>116704</v>
      </c>
      <c r="F2009" s="41">
        <v>46</v>
      </c>
      <c r="G2009" s="39">
        <v>3</v>
      </c>
      <c r="H2009" s="40" t="s">
        <v>211</v>
      </c>
      <c r="I2009" s="39">
        <v>3349560187</v>
      </c>
    </row>
    <row r="2010" spans="1:9" ht="45" hidden="1">
      <c r="A2010" s="39">
        <v>36306</v>
      </c>
      <c r="B2010" s="40" t="s">
        <v>3892</v>
      </c>
      <c r="C2010" s="40" t="s">
        <v>3689</v>
      </c>
      <c r="D2010" s="40" t="s">
        <v>210</v>
      </c>
      <c r="E2010" s="39">
        <v>116704</v>
      </c>
      <c r="F2010" s="41">
        <v>46</v>
      </c>
      <c r="G2010" s="39">
        <v>3</v>
      </c>
      <c r="H2010" s="40" t="s">
        <v>211</v>
      </c>
      <c r="I2010" s="39">
        <v>3349560189</v>
      </c>
    </row>
    <row r="2011" spans="1:9" ht="45" hidden="1">
      <c r="A2011" s="39">
        <v>36307</v>
      </c>
      <c r="B2011" s="40" t="s">
        <v>3893</v>
      </c>
      <c r="C2011" s="40" t="s">
        <v>3689</v>
      </c>
      <c r="D2011" s="40" t="s">
        <v>210</v>
      </c>
      <c r="E2011" s="39">
        <v>116704</v>
      </c>
      <c r="F2011" s="41">
        <v>138</v>
      </c>
      <c r="G2011" s="39">
        <v>4</v>
      </c>
      <c r="H2011" s="40" t="s">
        <v>211</v>
      </c>
      <c r="I2011" s="39">
        <v>3349560197</v>
      </c>
    </row>
    <row r="2012" spans="1:9" ht="45" hidden="1">
      <c r="A2012" s="39">
        <v>36308</v>
      </c>
      <c r="B2012" s="40" t="s">
        <v>3894</v>
      </c>
      <c r="C2012" s="40" t="s">
        <v>3689</v>
      </c>
      <c r="D2012" s="40" t="s">
        <v>210</v>
      </c>
      <c r="E2012" s="39">
        <v>116704</v>
      </c>
      <c r="F2012" s="41">
        <v>46</v>
      </c>
      <c r="G2012" s="39">
        <v>3</v>
      </c>
      <c r="H2012" s="40" t="s">
        <v>211</v>
      </c>
      <c r="I2012" s="39">
        <v>3349560198</v>
      </c>
    </row>
    <row r="2013" spans="1:9" ht="45" hidden="1">
      <c r="A2013" s="39">
        <v>36309</v>
      </c>
      <c r="B2013" s="40" t="s">
        <v>3895</v>
      </c>
      <c r="C2013" s="40" t="s">
        <v>3689</v>
      </c>
      <c r="D2013" s="40" t="s">
        <v>210</v>
      </c>
      <c r="E2013" s="39">
        <v>116704</v>
      </c>
      <c r="F2013" s="41">
        <v>46</v>
      </c>
      <c r="G2013" s="39">
        <v>3</v>
      </c>
      <c r="H2013" s="40" t="s">
        <v>211</v>
      </c>
      <c r="I2013" s="39">
        <v>3349560202</v>
      </c>
    </row>
    <row r="2014" spans="1:9" ht="45" hidden="1">
      <c r="A2014" s="39">
        <v>36310</v>
      </c>
      <c r="B2014" s="40" t="s">
        <v>3896</v>
      </c>
      <c r="C2014" s="40" t="s">
        <v>3689</v>
      </c>
      <c r="D2014" s="40" t="s">
        <v>210</v>
      </c>
      <c r="E2014" s="39">
        <v>116704</v>
      </c>
      <c r="F2014" s="41">
        <v>46</v>
      </c>
      <c r="G2014" s="39">
        <v>3</v>
      </c>
      <c r="H2014" s="40" t="s">
        <v>211</v>
      </c>
      <c r="I2014" s="39">
        <v>3349560203</v>
      </c>
    </row>
    <row r="2015" spans="1:9" ht="45" hidden="1">
      <c r="A2015" s="39">
        <v>36311</v>
      </c>
      <c r="B2015" s="40" t="s">
        <v>3897</v>
      </c>
      <c r="C2015" s="40" t="s">
        <v>3689</v>
      </c>
      <c r="D2015" s="40" t="s">
        <v>210</v>
      </c>
      <c r="E2015" s="39">
        <v>116704</v>
      </c>
      <c r="F2015" s="41">
        <v>46</v>
      </c>
      <c r="G2015" s="39">
        <v>3</v>
      </c>
      <c r="H2015" s="40" t="s">
        <v>211</v>
      </c>
      <c r="I2015" s="39">
        <v>3349560206</v>
      </c>
    </row>
    <row r="2016" spans="1:9" ht="45" hidden="1">
      <c r="A2016" s="39">
        <v>36312</v>
      </c>
      <c r="B2016" s="40" t="s">
        <v>3898</v>
      </c>
      <c r="C2016" s="40" t="s">
        <v>3689</v>
      </c>
      <c r="D2016" s="40" t="s">
        <v>210</v>
      </c>
      <c r="E2016" s="39">
        <v>116704</v>
      </c>
      <c r="F2016" s="41">
        <v>46</v>
      </c>
      <c r="G2016" s="39">
        <v>3</v>
      </c>
      <c r="H2016" s="40" t="s">
        <v>211</v>
      </c>
      <c r="I2016" s="39">
        <v>3349560212</v>
      </c>
    </row>
    <row r="2017" spans="1:9" ht="45" hidden="1">
      <c r="A2017" s="39">
        <v>36313</v>
      </c>
      <c r="B2017" s="40" t="s">
        <v>3899</v>
      </c>
      <c r="C2017" s="40" t="s">
        <v>3689</v>
      </c>
      <c r="D2017" s="40" t="s">
        <v>210</v>
      </c>
      <c r="E2017" s="39">
        <v>116704</v>
      </c>
      <c r="F2017" s="41">
        <v>46</v>
      </c>
      <c r="G2017" s="39">
        <v>6</v>
      </c>
      <c r="H2017" s="40" t="s">
        <v>211</v>
      </c>
      <c r="I2017" s="39">
        <v>3349560215</v>
      </c>
    </row>
    <row r="2018" spans="1:9" ht="45" hidden="1">
      <c r="A2018" s="39">
        <v>36314</v>
      </c>
      <c r="B2018" s="40" t="s">
        <v>3900</v>
      </c>
      <c r="C2018" s="40" t="s">
        <v>3689</v>
      </c>
      <c r="D2018" s="40" t="s">
        <v>210</v>
      </c>
      <c r="E2018" s="39">
        <v>116704</v>
      </c>
      <c r="F2018" s="41">
        <v>46</v>
      </c>
      <c r="G2018" s="39">
        <v>3</v>
      </c>
      <c r="H2018" s="40" t="s">
        <v>211</v>
      </c>
      <c r="I2018" s="39">
        <v>3349560220</v>
      </c>
    </row>
    <row r="2019" spans="1:9" ht="45" hidden="1">
      <c r="A2019" s="39">
        <v>36315</v>
      </c>
      <c r="B2019" s="40" t="s">
        <v>3901</v>
      </c>
      <c r="C2019" s="40" t="s">
        <v>3689</v>
      </c>
      <c r="D2019" s="40" t="s">
        <v>210</v>
      </c>
      <c r="E2019" s="39">
        <v>116704</v>
      </c>
      <c r="F2019" s="41">
        <v>46</v>
      </c>
      <c r="G2019" s="39">
        <v>3</v>
      </c>
      <c r="H2019" s="40" t="s">
        <v>211</v>
      </c>
      <c r="I2019" s="39">
        <v>3349560221</v>
      </c>
    </row>
    <row r="2020" spans="1:9" ht="45" hidden="1">
      <c r="A2020" s="39">
        <v>36316</v>
      </c>
      <c r="B2020" s="40" t="s">
        <v>3902</v>
      </c>
      <c r="C2020" s="40" t="s">
        <v>3689</v>
      </c>
      <c r="D2020" s="40" t="s">
        <v>210</v>
      </c>
      <c r="E2020" s="39">
        <v>116704</v>
      </c>
      <c r="F2020" s="41">
        <v>46</v>
      </c>
      <c r="G2020" s="39">
        <v>3</v>
      </c>
      <c r="H2020" s="40" t="s">
        <v>211</v>
      </c>
      <c r="I2020" s="39">
        <v>3349560224</v>
      </c>
    </row>
    <row r="2021" spans="1:9" ht="45" hidden="1">
      <c r="A2021" s="39">
        <v>36317</v>
      </c>
      <c r="B2021" s="40" t="s">
        <v>3903</v>
      </c>
      <c r="C2021" s="40" t="s">
        <v>3689</v>
      </c>
      <c r="D2021" s="40" t="s">
        <v>210</v>
      </c>
      <c r="E2021" s="39">
        <v>116704</v>
      </c>
      <c r="F2021" s="41">
        <v>46</v>
      </c>
      <c r="G2021" s="39">
        <v>3</v>
      </c>
      <c r="H2021" s="40" t="s">
        <v>211</v>
      </c>
      <c r="I2021" s="39">
        <v>3349560225</v>
      </c>
    </row>
    <row r="2022" spans="1:9" ht="45" hidden="1">
      <c r="A2022" s="39">
        <v>36318</v>
      </c>
      <c r="B2022" s="40" t="s">
        <v>3904</v>
      </c>
      <c r="C2022" s="40" t="s">
        <v>3689</v>
      </c>
      <c r="D2022" s="40" t="s">
        <v>210</v>
      </c>
      <c r="E2022" s="39">
        <v>116704</v>
      </c>
      <c r="F2022" s="41">
        <v>46</v>
      </c>
      <c r="G2022" s="39">
        <v>3</v>
      </c>
      <c r="H2022" s="40" t="s">
        <v>211</v>
      </c>
      <c r="I2022" s="39">
        <v>3349560226</v>
      </c>
    </row>
    <row r="2023" spans="1:9" ht="45" hidden="1">
      <c r="A2023" s="39">
        <v>36319</v>
      </c>
      <c r="B2023" s="40" t="s">
        <v>3905</v>
      </c>
      <c r="C2023" s="40" t="s">
        <v>3689</v>
      </c>
      <c r="D2023" s="40" t="s">
        <v>210</v>
      </c>
      <c r="E2023" s="39">
        <v>116704</v>
      </c>
      <c r="F2023" s="41">
        <v>46</v>
      </c>
      <c r="G2023" s="39">
        <v>3</v>
      </c>
      <c r="H2023" s="40" t="s">
        <v>211</v>
      </c>
      <c r="I2023" s="39">
        <v>3349560232</v>
      </c>
    </row>
    <row r="2024" spans="1:9" ht="45" hidden="1">
      <c r="A2024" s="39">
        <v>36320</v>
      </c>
      <c r="B2024" s="40" t="s">
        <v>3906</v>
      </c>
      <c r="C2024" s="40" t="s">
        <v>3689</v>
      </c>
      <c r="D2024" s="40" t="s">
        <v>210</v>
      </c>
      <c r="E2024" s="39">
        <v>116704</v>
      </c>
      <c r="F2024" s="41">
        <v>46</v>
      </c>
      <c r="G2024" s="39">
        <v>3</v>
      </c>
      <c r="H2024" s="40" t="s">
        <v>211</v>
      </c>
      <c r="I2024" s="39">
        <v>3349560233</v>
      </c>
    </row>
    <row r="2025" spans="1:9" ht="45" hidden="1">
      <c r="A2025" s="39">
        <v>36321</v>
      </c>
      <c r="B2025" s="40" t="s">
        <v>3907</v>
      </c>
      <c r="C2025" s="40" t="s">
        <v>3689</v>
      </c>
      <c r="D2025" s="40" t="s">
        <v>210</v>
      </c>
      <c r="E2025" s="39">
        <v>116704</v>
      </c>
      <c r="F2025" s="41">
        <v>46</v>
      </c>
      <c r="G2025" s="39">
        <v>3</v>
      </c>
      <c r="H2025" s="40" t="s">
        <v>211</v>
      </c>
      <c r="I2025" s="39">
        <v>3349560234</v>
      </c>
    </row>
    <row r="2026" spans="1:9" ht="45" hidden="1">
      <c r="A2026" s="39">
        <v>36322</v>
      </c>
      <c r="B2026" s="40" t="s">
        <v>3908</v>
      </c>
      <c r="C2026" s="40" t="s">
        <v>3689</v>
      </c>
      <c r="D2026" s="40" t="s">
        <v>210</v>
      </c>
      <c r="E2026" s="39">
        <v>116704</v>
      </c>
      <c r="F2026" s="41">
        <v>46</v>
      </c>
      <c r="G2026" s="39">
        <v>3</v>
      </c>
      <c r="H2026" s="40" t="s">
        <v>211</v>
      </c>
      <c r="I2026" s="39">
        <v>3349560242</v>
      </c>
    </row>
    <row r="2027" spans="1:9" ht="45" hidden="1">
      <c r="A2027" s="39">
        <v>36323</v>
      </c>
      <c r="B2027" s="40" t="s">
        <v>3909</v>
      </c>
      <c r="C2027" s="40" t="s">
        <v>3689</v>
      </c>
      <c r="D2027" s="40" t="s">
        <v>210</v>
      </c>
      <c r="E2027" s="39">
        <v>116704</v>
      </c>
      <c r="F2027" s="41">
        <v>46</v>
      </c>
      <c r="G2027" s="39">
        <v>3</v>
      </c>
      <c r="H2027" s="40" t="s">
        <v>211</v>
      </c>
      <c r="I2027" s="39">
        <v>3349560243</v>
      </c>
    </row>
    <row r="2028" spans="1:9" ht="45" hidden="1">
      <c r="A2028" s="39">
        <v>36324</v>
      </c>
      <c r="B2028" s="40" t="s">
        <v>3910</v>
      </c>
      <c r="C2028" s="40" t="s">
        <v>3689</v>
      </c>
      <c r="D2028" s="40" t="s">
        <v>210</v>
      </c>
      <c r="E2028" s="39">
        <v>116704</v>
      </c>
      <c r="F2028" s="41">
        <v>138</v>
      </c>
      <c r="G2028" s="39">
        <v>3</v>
      </c>
      <c r="H2028" s="40" t="s">
        <v>211</v>
      </c>
      <c r="I2028" s="39">
        <v>3349560252</v>
      </c>
    </row>
    <row r="2029" spans="1:9" ht="45" hidden="1">
      <c r="A2029" s="39">
        <v>36325</v>
      </c>
      <c r="B2029" s="40" t="s">
        <v>3911</v>
      </c>
      <c r="C2029" s="40" t="s">
        <v>3689</v>
      </c>
      <c r="D2029" s="40" t="s">
        <v>210</v>
      </c>
      <c r="E2029" s="39">
        <v>116704</v>
      </c>
      <c r="F2029" s="41">
        <v>138</v>
      </c>
      <c r="G2029" s="39">
        <v>3</v>
      </c>
      <c r="H2029" s="40" t="s">
        <v>211</v>
      </c>
      <c r="I2029" s="39">
        <v>3349560257</v>
      </c>
    </row>
    <row r="2030" spans="1:9" ht="45" hidden="1">
      <c r="A2030" s="39">
        <v>36326</v>
      </c>
      <c r="B2030" s="40" t="s">
        <v>3912</v>
      </c>
      <c r="C2030" s="40" t="s">
        <v>3689</v>
      </c>
      <c r="D2030" s="40" t="s">
        <v>210</v>
      </c>
      <c r="E2030" s="39">
        <v>116704</v>
      </c>
      <c r="F2030" s="41">
        <v>46</v>
      </c>
      <c r="G2030" s="39">
        <v>3</v>
      </c>
      <c r="H2030" s="40" t="s">
        <v>211</v>
      </c>
      <c r="I2030" s="39">
        <v>3349560262</v>
      </c>
    </row>
    <row r="2031" spans="1:9" ht="30" hidden="1">
      <c r="A2031" s="39">
        <v>36327</v>
      </c>
      <c r="B2031" s="40" t="s">
        <v>3913</v>
      </c>
      <c r="C2031" s="40" t="s">
        <v>3689</v>
      </c>
      <c r="D2031" s="40" t="s">
        <v>210</v>
      </c>
      <c r="E2031" s="39">
        <v>116704</v>
      </c>
      <c r="F2031" s="41">
        <v>46</v>
      </c>
      <c r="G2031" s="39">
        <v>3</v>
      </c>
      <c r="H2031" s="40" t="s">
        <v>218</v>
      </c>
      <c r="I2031" s="39">
        <v>3349560265</v>
      </c>
    </row>
    <row r="2032" spans="1:9" ht="30" hidden="1">
      <c r="A2032" s="39">
        <v>36328</v>
      </c>
      <c r="B2032" s="40" t="s">
        <v>3914</v>
      </c>
      <c r="C2032" s="40" t="s">
        <v>3689</v>
      </c>
      <c r="D2032" s="40" t="s">
        <v>210</v>
      </c>
      <c r="E2032" s="39">
        <v>116704</v>
      </c>
      <c r="F2032" s="41">
        <v>46</v>
      </c>
      <c r="G2032" s="39">
        <v>3</v>
      </c>
      <c r="H2032" s="40" t="s">
        <v>218</v>
      </c>
      <c r="I2032" s="39">
        <v>3349560266</v>
      </c>
    </row>
    <row r="2033" spans="1:9" ht="30" hidden="1">
      <c r="A2033" s="39">
        <v>36329</v>
      </c>
      <c r="B2033" s="40" t="s">
        <v>3915</v>
      </c>
      <c r="C2033" s="40" t="s">
        <v>3689</v>
      </c>
      <c r="D2033" s="40" t="s">
        <v>210</v>
      </c>
      <c r="E2033" s="39">
        <v>116704</v>
      </c>
      <c r="F2033" s="41">
        <v>46</v>
      </c>
      <c r="G2033" s="39">
        <v>3</v>
      </c>
      <c r="H2033" s="40" t="s">
        <v>218</v>
      </c>
      <c r="I2033" s="39">
        <v>3349560267</v>
      </c>
    </row>
    <row r="2034" spans="1:9" ht="45" hidden="1">
      <c r="A2034" s="39">
        <v>36330</v>
      </c>
      <c r="B2034" s="40" t="s">
        <v>3916</v>
      </c>
      <c r="C2034" s="40" t="s">
        <v>3689</v>
      </c>
      <c r="D2034" s="40" t="s">
        <v>210</v>
      </c>
      <c r="E2034" s="39">
        <v>116704</v>
      </c>
      <c r="F2034" s="41">
        <v>46</v>
      </c>
      <c r="G2034" s="39">
        <v>3</v>
      </c>
      <c r="H2034" s="40" t="s">
        <v>211</v>
      </c>
      <c r="I2034" s="39">
        <v>3349560268</v>
      </c>
    </row>
    <row r="2035" spans="1:9" ht="45" hidden="1">
      <c r="A2035" s="39">
        <v>36331</v>
      </c>
      <c r="B2035" s="40" t="s">
        <v>3917</v>
      </c>
      <c r="C2035" s="40" t="s">
        <v>3689</v>
      </c>
      <c r="D2035" s="40" t="s">
        <v>210</v>
      </c>
      <c r="E2035" s="39">
        <v>116704</v>
      </c>
      <c r="F2035" s="41">
        <v>46</v>
      </c>
      <c r="G2035" s="39">
        <v>6</v>
      </c>
      <c r="H2035" s="40" t="s">
        <v>211</v>
      </c>
      <c r="I2035" s="39">
        <v>3349560269</v>
      </c>
    </row>
    <row r="2036" spans="1:9" ht="45" hidden="1">
      <c r="A2036" s="39">
        <v>36332</v>
      </c>
      <c r="B2036" s="40" t="s">
        <v>3918</v>
      </c>
      <c r="C2036" s="40" t="s">
        <v>3689</v>
      </c>
      <c r="D2036" s="40" t="s">
        <v>210</v>
      </c>
      <c r="E2036" s="39">
        <v>116704</v>
      </c>
      <c r="F2036" s="41">
        <v>46</v>
      </c>
      <c r="G2036" s="39">
        <v>4</v>
      </c>
      <c r="H2036" s="40" t="s">
        <v>211</v>
      </c>
      <c r="I2036" s="39">
        <v>3349560270</v>
      </c>
    </row>
    <row r="2037" spans="1:9" ht="45" hidden="1">
      <c r="A2037" s="39">
        <v>36333</v>
      </c>
      <c r="B2037" s="40" t="s">
        <v>3919</v>
      </c>
      <c r="C2037" s="40" t="s">
        <v>3689</v>
      </c>
      <c r="D2037" s="40" t="s">
        <v>210</v>
      </c>
      <c r="E2037" s="39">
        <v>116704</v>
      </c>
      <c r="F2037" s="41">
        <v>69</v>
      </c>
      <c r="G2037" s="39">
        <v>3</v>
      </c>
      <c r="H2037" s="40" t="s">
        <v>211</v>
      </c>
      <c r="I2037" s="39">
        <v>3349560276</v>
      </c>
    </row>
    <row r="2038" spans="1:9" ht="45" hidden="1">
      <c r="A2038" s="39">
        <v>36334</v>
      </c>
      <c r="B2038" s="40" t="s">
        <v>3920</v>
      </c>
      <c r="C2038" s="40" t="s">
        <v>3689</v>
      </c>
      <c r="D2038" s="40" t="s">
        <v>210</v>
      </c>
      <c r="E2038" s="39">
        <v>116704</v>
      </c>
      <c r="F2038" s="41">
        <v>46</v>
      </c>
      <c r="G2038" s="39">
        <v>3</v>
      </c>
      <c r="H2038" s="40" t="s">
        <v>211</v>
      </c>
      <c r="I2038" s="39">
        <v>3349560279</v>
      </c>
    </row>
    <row r="2039" spans="1:9" ht="45" hidden="1">
      <c r="A2039" s="39">
        <v>36335</v>
      </c>
      <c r="B2039" s="40" t="s">
        <v>3921</v>
      </c>
      <c r="C2039" s="40" t="s">
        <v>3689</v>
      </c>
      <c r="D2039" s="40" t="s">
        <v>210</v>
      </c>
      <c r="E2039" s="39">
        <v>116704</v>
      </c>
      <c r="F2039" s="41">
        <v>46</v>
      </c>
      <c r="G2039" s="39">
        <v>3</v>
      </c>
      <c r="H2039" s="40" t="s">
        <v>211</v>
      </c>
      <c r="I2039" s="39">
        <v>3349560281</v>
      </c>
    </row>
    <row r="2040" spans="1:9" ht="45" hidden="1">
      <c r="A2040" s="39">
        <v>36336</v>
      </c>
      <c r="B2040" s="40" t="s">
        <v>3922</v>
      </c>
      <c r="C2040" s="40" t="s">
        <v>3689</v>
      </c>
      <c r="D2040" s="40" t="s">
        <v>210</v>
      </c>
      <c r="E2040" s="39">
        <v>116704</v>
      </c>
      <c r="F2040" s="41">
        <v>46</v>
      </c>
      <c r="G2040" s="39">
        <v>3</v>
      </c>
      <c r="H2040" s="40" t="s">
        <v>211</v>
      </c>
      <c r="I2040" s="39">
        <v>3349560282</v>
      </c>
    </row>
    <row r="2041" spans="1:9" ht="45" hidden="1">
      <c r="A2041" s="39">
        <v>36337</v>
      </c>
      <c r="B2041" s="40" t="s">
        <v>3923</v>
      </c>
      <c r="C2041" s="40" t="s">
        <v>3689</v>
      </c>
      <c r="D2041" s="40" t="s">
        <v>210</v>
      </c>
      <c r="E2041" s="39">
        <v>116704</v>
      </c>
      <c r="F2041" s="41">
        <v>46</v>
      </c>
      <c r="G2041" s="39">
        <v>3</v>
      </c>
      <c r="H2041" s="40" t="s">
        <v>211</v>
      </c>
      <c r="I2041" s="39">
        <v>3349560283</v>
      </c>
    </row>
    <row r="2042" spans="1:9" ht="45" hidden="1">
      <c r="A2042" s="39">
        <v>36338</v>
      </c>
      <c r="B2042" s="40" t="s">
        <v>3924</v>
      </c>
      <c r="C2042" s="40" t="s">
        <v>3689</v>
      </c>
      <c r="D2042" s="40" t="s">
        <v>210</v>
      </c>
      <c r="E2042" s="39">
        <v>116704</v>
      </c>
      <c r="F2042" s="41">
        <v>46</v>
      </c>
      <c r="G2042" s="39">
        <v>3</v>
      </c>
      <c r="H2042" s="40" t="s">
        <v>211</v>
      </c>
      <c r="I2042" s="39">
        <v>3349560290</v>
      </c>
    </row>
    <row r="2043" spans="1:9" ht="45" hidden="1">
      <c r="A2043" s="39">
        <v>36339</v>
      </c>
      <c r="B2043" s="40" t="s">
        <v>3925</v>
      </c>
      <c r="C2043" s="40" t="s">
        <v>3689</v>
      </c>
      <c r="D2043" s="40" t="s">
        <v>210</v>
      </c>
      <c r="E2043" s="39">
        <v>116704</v>
      </c>
      <c r="F2043" s="41">
        <v>46</v>
      </c>
      <c r="G2043" s="39">
        <v>3</v>
      </c>
      <c r="H2043" s="40" t="s">
        <v>211</v>
      </c>
      <c r="I2043" s="39">
        <v>3349560291</v>
      </c>
    </row>
    <row r="2044" spans="1:9" ht="45" hidden="1">
      <c r="A2044" s="39">
        <v>36340</v>
      </c>
      <c r="B2044" s="40" t="s">
        <v>3926</v>
      </c>
      <c r="C2044" s="40" t="s">
        <v>3689</v>
      </c>
      <c r="D2044" s="40" t="s">
        <v>210</v>
      </c>
      <c r="E2044" s="39">
        <v>116704</v>
      </c>
      <c r="F2044" s="41">
        <v>46</v>
      </c>
      <c r="G2044" s="39">
        <v>3</v>
      </c>
      <c r="H2044" s="40" t="s">
        <v>211</v>
      </c>
      <c r="I2044" s="39">
        <v>3349560297</v>
      </c>
    </row>
    <row r="2045" spans="1:9" ht="45" hidden="1">
      <c r="A2045" s="39">
        <v>36341</v>
      </c>
      <c r="B2045" s="40" t="s">
        <v>3927</v>
      </c>
      <c r="C2045" s="40" t="s">
        <v>3689</v>
      </c>
      <c r="D2045" s="40" t="s">
        <v>210</v>
      </c>
      <c r="E2045" s="39">
        <v>116704</v>
      </c>
      <c r="F2045" s="41">
        <v>46</v>
      </c>
      <c r="G2045" s="39">
        <v>3</v>
      </c>
      <c r="H2045" s="40" t="s">
        <v>211</v>
      </c>
      <c r="I2045" s="39">
        <v>3349560301</v>
      </c>
    </row>
    <row r="2046" spans="1:9" ht="45" hidden="1">
      <c r="A2046" s="39">
        <v>36342</v>
      </c>
      <c r="B2046" s="40" t="s">
        <v>3928</v>
      </c>
      <c r="C2046" s="40" t="s">
        <v>3689</v>
      </c>
      <c r="D2046" s="40" t="s">
        <v>210</v>
      </c>
      <c r="E2046" s="39">
        <v>116704</v>
      </c>
      <c r="F2046" s="41">
        <v>46</v>
      </c>
      <c r="G2046" s="39">
        <v>3</v>
      </c>
      <c r="H2046" s="40" t="s">
        <v>211</v>
      </c>
      <c r="I2046" s="39">
        <v>3349560312</v>
      </c>
    </row>
    <row r="2047" spans="1:9" ht="45" hidden="1">
      <c r="A2047" s="39">
        <v>36343</v>
      </c>
      <c r="B2047" s="40" t="s">
        <v>3929</v>
      </c>
      <c r="C2047" s="40" t="s">
        <v>3689</v>
      </c>
      <c r="D2047" s="40" t="s">
        <v>210</v>
      </c>
      <c r="E2047" s="39">
        <v>116704</v>
      </c>
      <c r="F2047" s="41">
        <v>138</v>
      </c>
      <c r="G2047" s="39">
        <v>3</v>
      </c>
      <c r="H2047" s="40" t="s">
        <v>211</v>
      </c>
      <c r="I2047" s="39">
        <v>3349560313</v>
      </c>
    </row>
    <row r="2048" spans="1:9" ht="45" hidden="1">
      <c r="A2048" s="39">
        <v>36344</v>
      </c>
      <c r="B2048" s="40" t="s">
        <v>3930</v>
      </c>
      <c r="C2048" s="40" t="s">
        <v>3689</v>
      </c>
      <c r="D2048" s="40" t="s">
        <v>210</v>
      </c>
      <c r="E2048" s="39">
        <v>116704</v>
      </c>
      <c r="F2048" s="41">
        <v>46</v>
      </c>
      <c r="G2048" s="39">
        <v>3</v>
      </c>
      <c r="H2048" s="40" t="s">
        <v>211</v>
      </c>
      <c r="I2048" s="39">
        <v>3349560315</v>
      </c>
    </row>
    <row r="2049" spans="1:9" ht="45" hidden="1">
      <c r="A2049" s="39">
        <v>36345</v>
      </c>
      <c r="B2049" s="40" t="s">
        <v>3931</v>
      </c>
      <c r="C2049" s="40" t="s">
        <v>3689</v>
      </c>
      <c r="D2049" s="40" t="s">
        <v>210</v>
      </c>
      <c r="E2049" s="39">
        <v>116704</v>
      </c>
      <c r="F2049" s="41">
        <v>138</v>
      </c>
      <c r="G2049" s="39">
        <v>4</v>
      </c>
      <c r="H2049" s="40" t="s">
        <v>211</v>
      </c>
      <c r="I2049" s="39">
        <v>3349560316</v>
      </c>
    </row>
    <row r="2050" spans="1:9" ht="45" hidden="1">
      <c r="A2050" s="39">
        <v>36346</v>
      </c>
      <c r="B2050" s="40" t="s">
        <v>3932</v>
      </c>
      <c r="C2050" s="40" t="s">
        <v>3689</v>
      </c>
      <c r="D2050" s="40" t="s">
        <v>210</v>
      </c>
      <c r="E2050" s="39">
        <v>116704</v>
      </c>
      <c r="F2050" s="41">
        <v>46</v>
      </c>
      <c r="G2050" s="39">
        <v>3</v>
      </c>
      <c r="H2050" s="40" t="s">
        <v>211</v>
      </c>
      <c r="I2050" s="39">
        <v>3349560324</v>
      </c>
    </row>
    <row r="2051" spans="1:9" ht="45" hidden="1">
      <c r="A2051" s="39">
        <v>36347</v>
      </c>
      <c r="B2051" s="40" t="s">
        <v>3933</v>
      </c>
      <c r="C2051" s="40" t="s">
        <v>3689</v>
      </c>
      <c r="D2051" s="40" t="s">
        <v>210</v>
      </c>
      <c r="E2051" s="39">
        <v>116704</v>
      </c>
      <c r="F2051" s="41">
        <v>46</v>
      </c>
      <c r="G2051" s="39">
        <v>3</v>
      </c>
      <c r="H2051" s="40" t="s">
        <v>211</v>
      </c>
      <c r="I2051" s="39">
        <v>3349560326</v>
      </c>
    </row>
    <row r="2052" spans="1:9" ht="45" hidden="1">
      <c r="A2052" s="39">
        <v>36348</v>
      </c>
      <c r="B2052" s="40" t="s">
        <v>3934</v>
      </c>
      <c r="C2052" s="40" t="s">
        <v>3689</v>
      </c>
      <c r="D2052" s="40" t="s">
        <v>210</v>
      </c>
      <c r="E2052" s="39">
        <v>116704</v>
      </c>
      <c r="F2052" s="41">
        <v>46</v>
      </c>
      <c r="G2052" s="39">
        <v>3</v>
      </c>
      <c r="H2052" s="40" t="s">
        <v>211</v>
      </c>
      <c r="I2052" s="39">
        <v>3349560328</v>
      </c>
    </row>
    <row r="2053" spans="1:9" ht="45" hidden="1">
      <c r="A2053" s="39">
        <v>36349</v>
      </c>
      <c r="B2053" s="40" t="s">
        <v>3935</v>
      </c>
      <c r="C2053" s="40" t="s">
        <v>3689</v>
      </c>
      <c r="D2053" s="40" t="s">
        <v>210</v>
      </c>
      <c r="E2053" s="39">
        <v>116704</v>
      </c>
      <c r="F2053" s="41">
        <v>46</v>
      </c>
      <c r="G2053" s="39">
        <v>3</v>
      </c>
      <c r="H2053" s="40" t="s">
        <v>211</v>
      </c>
      <c r="I2053" s="39">
        <v>3349560332</v>
      </c>
    </row>
    <row r="2054" spans="1:9" ht="45" hidden="1">
      <c r="A2054" s="39">
        <v>36350</v>
      </c>
      <c r="B2054" s="40" t="s">
        <v>3936</v>
      </c>
      <c r="C2054" s="40" t="s">
        <v>3689</v>
      </c>
      <c r="D2054" s="40" t="s">
        <v>210</v>
      </c>
      <c r="E2054" s="39">
        <v>116704</v>
      </c>
      <c r="F2054" s="41">
        <v>138</v>
      </c>
      <c r="G2054" s="39">
        <v>3</v>
      </c>
      <c r="H2054" s="40" t="s">
        <v>211</v>
      </c>
      <c r="I2054" s="39">
        <v>3349560333</v>
      </c>
    </row>
    <row r="2055" spans="1:9" ht="45" hidden="1">
      <c r="A2055" s="39">
        <v>36351</v>
      </c>
      <c r="B2055" s="40" t="s">
        <v>3937</v>
      </c>
      <c r="C2055" s="40" t="s">
        <v>3689</v>
      </c>
      <c r="D2055" s="40" t="s">
        <v>210</v>
      </c>
      <c r="E2055" s="39">
        <v>116704</v>
      </c>
      <c r="F2055" s="41">
        <v>46</v>
      </c>
      <c r="G2055" s="39">
        <v>3</v>
      </c>
      <c r="H2055" s="40" t="s">
        <v>211</v>
      </c>
      <c r="I2055" s="39">
        <v>3349560334</v>
      </c>
    </row>
    <row r="2056" spans="1:9" ht="45" hidden="1">
      <c r="A2056" s="39">
        <v>36352</v>
      </c>
      <c r="B2056" s="40" t="s">
        <v>3938</v>
      </c>
      <c r="C2056" s="40" t="s">
        <v>3689</v>
      </c>
      <c r="D2056" s="40" t="s">
        <v>210</v>
      </c>
      <c r="E2056" s="39">
        <v>116704</v>
      </c>
      <c r="F2056" s="41">
        <v>46</v>
      </c>
      <c r="G2056" s="39">
        <v>3</v>
      </c>
      <c r="H2056" s="40" t="s">
        <v>211</v>
      </c>
      <c r="I2056" s="39">
        <v>3349560339</v>
      </c>
    </row>
    <row r="2057" spans="1:9" ht="45" hidden="1">
      <c r="A2057" s="39">
        <v>36353</v>
      </c>
      <c r="B2057" s="40" t="s">
        <v>3939</v>
      </c>
      <c r="C2057" s="40" t="s">
        <v>3689</v>
      </c>
      <c r="D2057" s="40" t="s">
        <v>210</v>
      </c>
      <c r="E2057" s="39">
        <v>116704</v>
      </c>
      <c r="F2057" s="41">
        <v>46</v>
      </c>
      <c r="G2057" s="39">
        <v>3</v>
      </c>
      <c r="H2057" s="40" t="s">
        <v>211</v>
      </c>
      <c r="I2057" s="39">
        <v>3349560341</v>
      </c>
    </row>
    <row r="2058" spans="1:9" ht="30" hidden="1">
      <c r="A2058" s="39">
        <v>36354</v>
      </c>
      <c r="B2058" s="40" t="s">
        <v>3940</v>
      </c>
      <c r="C2058" s="40" t="s">
        <v>3689</v>
      </c>
      <c r="D2058" s="40" t="s">
        <v>210</v>
      </c>
      <c r="E2058" s="39">
        <v>116704</v>
      </c>
      <c r="F2058" s="41">
        <v>69</v>
      </c>
      <c r="G2058" s="39">
        <v>3</v>
      </c>
      <c r="H2058" s="40" t="s">
        <v>218</v>
      </c>
      <c r="I2058" s="39">
        <v>3349560344</v>
      </c>
    </row>
    <row r="2059" spans="1:9" ht="45" hidden="1">
      <c r="A2059" s="39">
        <v>36355</v>
      </c>
      <c r="B2059" s="40" t="s">
        <v>3941</v>
      </c>
      <c r="C2059" s="40" t="s">
        <v>3689</v>
      </c>
      <c r="D2059" s="40" t="s">
        <v>210</v>
      </c>
      <c r="E2059" s="39">
        <v>116704</v>
      </c>
      <c r="F2059" s="41">
        <v>69</v>
      </c>
      <c r="G2059" s="39">
        <v>3</v>
      </c>
      <c r="H2059" s="40" t="s">
        <v>211</v>
      </c>
      <c r="I2059" s="39">
        <v>3349560346</v>
      </c>
    </row>
    <row r="2060" spans="1:9" ht="45" hidden="1">
      <c r="A2060" s="39">
        <v>36356</v>
      </c>
      <c r="B2060" s="40" t="s">
        <v>3942</v>
      </c>
      <c r="C2060" s="40" t="s">
        <v>3689</v>
      </c>
      <c r="D2060" s="40" t="s">
        <v>210</v>
      </c>
      <c r="E2060" s="39">
        <v>116704</v>
      </c>
      <c r="F2060" s="41">
        <v>46</v>
      </c>
      <c r="G2060" s="39">
        <v>3</v>
      </c>
      <c r="H2060" s="40" t="s">
        <v>211</v>
      </c>
      <c r="I2060" s="39">
        <v>3349560351</v>
      </c>
    </row>
    <row r="2061" spans="1:9" ht="45" hidden="1">
      <c r="A2061" s="39">
        <v>36357</v>
      </c>
      <c r="B2061" s="40" t="s">
        <v>3943</v>
      </c>
      <c r="C2061" s="40" t="s">
        <v>3689</v>
      </c>
      <c r="D2061" s="40" t="s">
        <v>210</v>
      </c>
      <c r="E2061" s="39">
        <v>116704</v>
      </c>
      <c r="F2061" s="41">
        <v>46</v>
      </c>
      <c r="G2061" s="39">
        <v>3</v>
      </c>
      <c r="H2061" s="40" t="s">
        <v>211</v>
      </c>
      <c r="I2061" s="39">
        <v>3349560353</v>
      </c>
    </row>
    <row r="2062" spans="1:9" ht="45" hidden="1">
      <c r="A2062" s="39">
        <v>36358</v>
      </c>
      <c r="B2062" s="40" t="s">
        <v>3944</v>
      </c>
      <c r="C2062" s="40" t="s">
        <v>3689</v>
      </c>
      <c r="D2062" s="40" t="s">
        <v>210</v>
      </c>
      <c r="E2062" s="39">
        <v>116704</v>
      </c>
      <c r="F2062" s="41">
        <v>46</v>
      </c>
      <c r="G2062" s="39">
        <v>3</v>
      </c>
      <c r="H2062" s="40" t="s">
        <v>211</v>
      </c>
      <c r="I2062" s="39">
        <v>3349560355</v>
      </c>
    </row>
    <row r="2063" spans="1:9" ht="45" hidden="1">
      <c r="A2063" s="39">
        <v>36359</v>
      </c>
      <c r="B2063" s="40" t="s">
        <v>3945</v>
      </c>
      <c r="C2063" s="40" t="s">
        <v>3689</v>
      </c>
      <c r="D2063" s="40" t="s">
        <v>210</v>
      </c>
      <c r="E2063" s="39">
        <v>116704</v>
      </c>
      <c r="F2063" s="41">
        <v>46</v>
      </c>
      <c r="G2063" s="39">
        <v>3</v>
      </c>
      <c r="H2063" s="40" t="s">
        <v>211</v>
      </c>
      <c r="I2063" s="39">
        <v>3349560360</v>
      </c>
    </row>
    <row r="2064" spans="1:9" ht="45" hidden="1">
      <c r="A2064" s="39">
        <v>36360</v>
      </c>
      <c r="B2064" s="40" t="s">
        <v>3946</v>
      </c>
      <c r="C2064" s="40" t="s">
        <v>3689</v>
      </c>
      <c r="D2064" s="40" t="s">
        <v>210</v>
      </c>
      <c r="E2064" s="39">
        <v>116704</v>
      </c>
      <c r="F2064" s="41">
        <v>46</v>
      </c>
      <c r="G2064" s="39">
        <v>3</v>
      </c>
      <c r="H2064" s="40" t="s">
        <v>211</v>
      </c>
      <c r="I2064" s="39">
        <v>3349560362</v>
      </c>
    </row>
    <row r="2065" spans="1:9" ht="45" hidden="1">
      <c r="A2065" s="39">
        <v>36361</v>
      </c>
      <c r="B2065" s="40" t="s">
        <v>3947</v>
      </c>
      <c r="C2065" s="40" t="s">
        <v>3689</v>
      </c>
      <c r="D2065" s="40" t="s">
        <v>210</v>
      </c>
      <c r="E2065" s="39">
        <v>116704</v>
      </c>
      <c r="F2065" s="41">
        <v>46</v>
      </c>
      <c r="G2065" s="39">
        <v>3</v>
      </c>
      <c r="H2065" s="40" t="s">
        <v>211</v>
      </c>
      <c r="I2065" s="39">
        <v>3349560366</v>
      </c>
    </row>
    <row r="2066" spans="1:9" ht="45" hidden="1">
      <c r="A2066" s="39">
        <v>36362</v>
      </c>
      <c r="B2066" s="40" t="s">
        <v>3948</v>
      </c>
      <c r="C2066" s="40" t="s">
        <v>3689</v>
      </c>
      <c r="D2066" s="40" t="s">
        <v>210</v>
      </c>
      <c r="E2066" s="39">
        <v>116704</v>
      </c>
      <c r="F2066" s="41">
        <v>46</v>
      </c>
      <c r="G2066" s="39">
        <v>3</v>
      </c>
      <c r="H2066" s="40" t="s">
        <v>211</v>
      </c>
      <c r="I2066" s="39">
        <v>3349560367</v>
      </c>
    </row>
    <row r="2067" spans="1:9" ht="45" hidden="1">
      <c r="A2067" s="39">
        <v>36363</v>
      </c>
      <c r="B2067" s="40" t="s">
        <v>3949</v>
      </c>
      <c r="C2067" s="40" t="s">
        <v>3689</v>
      </c>
      <c r="D2067" s="40" t="s">
        <v>210</v>
      </c>
      <c r="E2067" s="39">
        <v>116704</v>
      </c>
      <c r="F2067" s="41">
        <v>46</v>
      </c>
      <c r="G2067" s="39">
        <v>3</v>
      </c>
      <c r="H2067" s="40" t="s">
        <v>211</v>
      </c>
      <c r="I2067" s="39">
        <v>3349560368</v>
      </c>
    </row>
    <row r="2068" spans="1:9" ht="45" hidden="1">
      <c r="A2068" s="39">
        <v>36364</v>
      </c>
      <c r="B2068" s="40" t="s">
        <v>3950</v>
      </c>
      <c r="C2068" s="40" t="s">
        <v>3689</v>
      </c>
      <c r="D2068" s="40" t="s">
        <v>210</v>
      </c>
      <c r="E2068" s="39">
        <v>116704</v>
      </c>
      <c r="F2068" s="41">
        <v>46</v>
      </c>
      <c r="G2068" s="39">
        <v>3</v>
      </c>
      <c r="H2068" s="40" t="s">
        <v>211</v>
      </c>
      <c r="I2068" s="39">
        <v>3349560370</v>
      </c>
    </row>
    <row r="2069" spans="1:9" ht="45" hidden="1">
      <c r="A2069" s="39">
        <v>36365</v>
      </c>
      <c r="B2069" s="40" t="s">
        <v>3951</v>
      </c>
      <c r="C2069" s="40" t="s">
        <v>3689</v>
      </c>
      <c r="D2069" s="40" t="s">
        <v>210</v>
      </c>
      <c r="E2069" s="39">
        <v>116704</v>
      </c>
      <c r="F2069" s="41">
        <v>46</v>
      </c>
      <c r="G2069" s="39">
        <v>3</v>
      </c>
      <c r="H2069" s="40" t="s">
        <v>211</v>
      </c>
      <c r="I2069" s="39">
        <v>3349560372</v>
      </c>
    </row>
    <row r="2070" spans="1:9" ht="45" hidden="1">
      <c r="A2070" s="39">
        <v>36366</v>
      </c>
      <c r="B2070" s="40" t="s">
        <v>3952</v>
      </c>
      <c r="C2070" s="40" t="s">
        <v>3689</v>
      </c>
      <c r="D2070" s="40" t="s">
        <v>210</v>
      </c>
      <c r="E2070" s="39">
        <v>116704</v>
      </c>
      <c r="F2070" s="41">
        <v>46</v>
      </c>
      <c r="G2070" s="39">
        <v>3</v>
      </c>
      <c r="H2070" s="40" t="s">
        <v>211</v>
      </c>
      <c r="I2070" s="39">
        <v>3349560373</v>
      </c>
    </row>
    <row r="2071" spans="1:9" ht="45" hidden="1">
      <c r="A2071" s="39">
        <v>36367</v>
      </c>
      <c r="B2071" s="40" t="s">
        <v>3953</v>
      </c>
      <c r="C2071" s="40" t="s">
        <v>3689</v>
      </c>
      <c r="D2071" s="40" t="s">
        <v>210</v>
      </c>
      <c r="E2071" s="39">
        <v>116704</v>
      </c>
      <c r="F2071" s="41">
        <v>46</v>
      </c>
      <c r="G2071" s="39">
        <v>3</v>
      </c>
      <c r="H2071" s="40" t="s">
        <v>211</v>
      </c>
      <c r="I2071" s="39">
        <v>3349560374</v>
      </c>
    </row>
    <row r="2072" spans="1:9" ht="45" hidden="1">
      <c r="A2072" s="39">
        <v>36368</v>
      </c>
      <c r="B2072" s="40" t="s">
        <v>3954</v>
      </c>
      <c r="C2072" s="40" t="s">
        <v>3689</v>
      </c>
      <c r="D2072" s="40" t="s">
        <v>210</v>
      </c>
      <c r="E2072" s="39">
        <v>116704</v>
      </c>
      <c r="F2072" s="41">
        <v>138</v>
      </c>
      <c r="G2072" s="39">
        <v>3</v>
      </c>
      <c r="H2072" s="40" t="s">
        <v>211</v>
      </c>
      <c r="I2072" s="39">
        <v>3349560375</v>
      </c>
    </row>
    <row r="2073" spans="1:9" ht="45" hidden="1">
      <c r="A2073" s="39">
        <v>36369</v>
      </c>
      <c r="B2073" s="40" t="s">
        <v>3955</v>
      </c>
      <c r="C2073" s="40" t="s">
        <v>3689</v>
      </c>
      <c r="D2073" s="40" t="s">
        <v>210</v>
      </c>
      <c r="E2073" s="39">
        <v>116704</v>
      </c>
      <c r="F2073" s="41">
        <v>46</v>
      </c>
      <c r="G2073" s="39">
        <v>3</v>
      </c>
      <c r="H2073" s="40" t="s">
        <v>211</v>
      </c>
      <c r="I2073" s="39">
        <v>3349560376</v>
      </c>
    </row>
    <row r="2074" spans="1:9" ht="45" hidden="1">
      <c r="A2074" s="39">
        <v>36370</v>
      </c>
      <c r="B2074" s="40" t="s">
        <v>3956</v>
      </c>
      <c r="C2074" s="40" t="s">
        <v>3689</v>
      </c>
      <c r="D2074" s="40" t="s">
        <v>210</v>
      </c>
      <c r="E2074" s="39">
        <v>116704</v>
      </c>
      <c r="F2074" s="41">
        <v>46</v>
      </c>
      <c r="G2074" s="39">
        <v>3</v>
      </c>
      <c r="H2074" s="40" t="s">
        <v>211</v>
      </c>
      <c r="I2074" s="39">
        <v>3349560377</v>
      </c>
    </row>
    <row r="2075" spans="1:9" ht="45" hidden="1">
      <c r="A2075" s="39">
        <v>36371</v>
      </c>
      <c r="B2075" s="40" t="s">
        <v>3957</v>
      </c>
      <c r="C2075" s="40" t="s">
        <v>3689</v>
      </c>
      <c r="D2075" s="40" t="s">
        <v>210</v>
      </c>
      <c r="E2075" s="39">
        <v>116704</v>
      </c>
      <c r="F2075" s="41">
        <v>46</v>
      </c>
      <c r="G2075" s="39">
        <v>4</v>
      </c>
      <c r="H2075" s="40" t="s">
        <v>211</v>
      </c>
      <c r="I2075" s="39">
        <v>3349560381</v>
      </c>
    </row>
    <row r="2076" spans="1:9" ht="45" hidden="1">
      <c r="A2076" s="39">
        <v>36372</v>
      </c>
      <c r="B2076" s="40" t="s">
        <v>3958</v>
      </c>
      <c r="C2076" s="40" t="s">
        <v>3689</v>
      </c>
      <c r="D2076" s="40" t="s">
        <v>210</v>
      </c>
      <c r="E2076" s="39">
        <v>116704</v>
      </c>
      <c r="F2076" s="41">
        <v>46</v>
      </c>
      <c r="G2076" s="39">
        <v>3</v>
      </c>
      <c r="H2076" s="40" t="s">
        <v>211</v>
      </c>
      <c r="I2076" s="39">
        <v>3349560384</v>
      </c>
    </row>
    <row r="2077" spans="1:9" ht="45" hidden="1">
      <c r="A2077" s="39">
        <v>36373</v>
      </c>
      <c r="B2077" s="40" t="s">
        <v>3959</v>
      </c>
      <c r="C2077" s="40" t="s">
        <v>3689</v>
      </c>
      <c r="D2077" s="40" t="s">
        <v>210</v>
      </c>
      <c r="E2077" s="39">
        <v>116704</v>
      </c>
      <c r="F2077" s="41">
        <v>46</v>
      </c>
      <c r="G2077" s="39">
        <v>3</v>
      </c>
      <c r="H2077" s="40" t="s">
        <v>211</v>
      </c>
      <c r="I2077" s="39">
        <v>3349560385</v>
      </c>
    </row>
    <row r="2078" spans="1:9" ht="45" hidden="1">
      <c r="A2078" s="39">
        <v>36374</v>
      </c>
      <c r="B2078" s="40" t="s">
        <v>3960</v>
      </c>
      <c r="C2078" s="40" t="s">
        <v>3689</v>
      </c>
      <c r="D2078" s="40" t="s">
        <v>210</v>
      </c>
      <c r="E2078" s="39">
        <v>116704</v>
      </c>
      <c r="F2078" s="41">
        <v>46</v>
      </c>
      <c r="G2078" s="39">
        <v>3</v>
      </c>
      <c r="H2078" s="40" t="s">
        <v>211</v>
      </c>
      <c r="I2078" s="39">
        <v>3349560386</v>
      </c>
    </row>
    <row r="2079" spans="1:9" ht="45" hidden="1">
      <c r="A2079" s="39">
        <v>36375</v>
      </c>
      <c r="B2079" s="40" t="s">
        <v>3961</v>
      </c>
      <c r="C2079" s="40" t="s">
        <v>3689</v>
      </c>
      <c r="D2079" s="40" t="s">
        <v>210</v>
      </c>
      <c r="E2079" s="39">
        <v>116704</v>
      </c>
      <c r="F2079" s="41">
        <v>46</v>
      </c>
      <c r="G2079" s="39">
        <v>3</v>
      </c>
      <c r="H2079" s="40" t="s">
        <v>211</v>
      </c>
      <c r="I2079" s="39">
        <v>3349560389</v>
      </c>
    </row>
    <row r="2080" spans="1:9" ht="30" hidden="1">
      <c r="A2080" s="39">
        <v>36376</v>
      </c>
      <c r="B2080" s="40" t="s">
        <v>3962</v>
      </c>
      <c r="C2080" s="40" t="s">
        <v>3689</v>
      </c>
      <c r="D2080" s="40" t="s">
        <v>210</v>
      </c>
      <c r="E2080" s="39">
        <v>116704</v>
      </c>
      <c r="F2080" s="41">
        <v>46</v>
      </c>
      <c r="G2080" s="39">
        <v>3</v>
      </c>
      <c r="H2080" s="40" t="s">
        <v>218</v>
      </c>
      <c r="I2080" s="39">
        <v>3349560390</v>
      </c>
    </row>
    <row r="2081" spans="1:9" ht="45" hidden="1">
      <c r="A2081" s="39">
        <v>36377</v>
      </c>
      <c r="B2081" s="40" t="s">
        <v>3963</v>
      </c>
      <c r="C2081" s="40" t="s">
        <v>3689</v>
      </c>
      <c r="D2081" s="40" t="s">
        <v>210</v>
      </c>
      <c r="E2081" s="39">
        <v>116704</v>
      </c>
      <c r="F2081" s="41">
        <v>69</v>
      </c>
      <c r="G2081" s="39">
        <v>3</v>
      </c>
      <c r="H2081" s="40" t="s">
        <v>211</v>
      </c>
      <c r="I2081" s="39">
        <v>3349560392</v>
      </c>
    </row>
    <row r="2082" spans="1:9" ht="45" hidden="1">
      <c r="A2082" s="39">
        <v>36378</v>
      </c>
      <c r="B2082" s="40" t="s">
        <v>3964</v>
      </c>
      <c r="C2082" s="40" t="s">
        <v>3689</v>
      </c>
      <c r="D2082" s="40" t="s">
        <v>210</v>
      </c>
      <c r="E2082" s="39">
        <v>116704</v>
      </c>
      <c r="F2082" s="41">
        <v>46</v>
      </c>
      <c r="G2082" s="39">
        <v>4</v>
      </c>
      <c r="H2082" s="40" t="s">
        <v>211</v>
      </c>
      <c r="I2082" s="39">
        <v>3349560393</v>
      </c>
    </row>
    <row r="2083" spans="1:9" ht="60" hidden="1">
      <c r="A2083" s="39">
        <v>36475</v>
      </c>
      <c r="B2083" s="40" t="s">
        <v>3965</v>
      </c>
      <c r="C2083" s="40" t="s">
        <v>3689</v>
      </c>
      <c r="D2083" s="40" t="s">
        <v>223</v>
      </c>
      <c r="E2083" s="39">
        <v>100834</v>
      </c>
      <c r="F2083" s="41">
        <v>115</v>
      </c>
      <c r="G2083" s="39">
        <v>3</v>
      </c>
      <c r="H2083" s="40" t="s">
        <v>218</v>
      </c>
      <c r="I2083" s="39">
        <v>3337425494</v>
      </c>
    </row>
    <row r="2084" spans="1:9" ht="15" hidden="1">
      <c r="A2084" s="39">
        <v>36476</v>
      </c>
      <c r="B2084" s="40" t="s">
        <v>3966</v>
      </c>
      <c r="C2084" s="40" t="s">
        <v>3689</v>
      </c>
      <c r="D2084" s="40" t="s">
        <v>210</v>
      </c>
      <c r="E2084" s="39">
        <v>116704</v>
      </c>
      <c r="F2084" s="41">
        <v>230</v>
      </c>
      <c r="G2084" s="39">
        <v>3</v>
      </c>
      <c r="H2084" s="40" t="s">
        <v>202</v>
      </c>
      <c r="I2084" s="39">
        <v>3337426101</v>
      </c>
    </row>
    <row r="2085" spans="1:9" ht="15" hidden="1">
      <c r="A2085" s="39">
        <v>36477</v>
      </c>
      <c r="B2085" s="40" t="s">
        <v>3967</v>
      </c>
      <c r="C2085" s="40" t="s">
        <v>3689</v>
      </c>
      <c r="D2085" s="40" t="s">
        <v>210</v>
      </c>
      <c r="E2085" s="39">
        <v>116704</v>
      </c>
      <c r="F2085" s="41">
        <v>230</v>
      </c>
      <c r="G2085" s="39">
        <v>3</v>
      </c>
      <c r="H2085" s="40" t="s">
        <v>202</v>
      </c>
      <c r="I2085" s="39">
        <v>3337426871</v>
      </c>
    </row>
    <row r="2086" spans="1:9" ht="15" hidden="1">
      <c r="A2086" s="39">
        <v>36478</v>
      </c>
      <c r="B2086" s="40" t="s">
        <v>3968</v>
      </c>
      <c r="C2086" s="40" t="s">
        <v>3689</v>
      </c>
      <c r="D2086" s="40" t="s">
        <v>210</v>
      </c>
      <c r="E2086" s="39">
        <v>116704</v>
      </c>
      <c r="F2086" s="41">
        <v>69</v>
      </c>
      <c r="G2086" s="39">
        <v>3</v>
      </c>
      <c r="H2086" s="40" t="s">
        <v>202</v>
      </c>
      <c r="I2086" s="39">
        <v>3341136826</v>
      </c>
    </row>
    <row r="2087" spans="1:9" ht="30" hidden="1">
      <c r="A2087" s="39">
        <v>36479</v>
      </c>
      <c r="B2087" s="40" t="s">
        <v>3969</v>
      </c>
      <c r="C2087" s="40" t="s">
        <v>3689</v>
      </c>
      <c r="D2087" s="40" t="s">
        <v>234</v>
      </c>
      <c r="E2087" s="39">
        <v>101222</v>
      </c>
      <c r="F2087" s="41">
        <v>69</v>
      </c>
      <c r="G2087" s="39">
        <v>3</v>
      </c>
      <c r="H2087" s="40" t="s">
        <v>202</v>
      </c>
      <c r="I2087" s="39">
        <v>3342618305</v>
      </c>
    </row>
    <row r="2088" spans="1:9" ht="30" hidden="1">
      <c r="A2088" s="39">
        <v>36480</v>
      </c>
      <c r="B2088" s="40" t="s">
        <v>3970</v>
      </c>
      <c r="C2088" s="40" t="s">
        <v>3689</v>
      </c>
      <c r="D2088" s="40" t="s">
        <v>234</v>
      </c>
      <c r="E2088" s="39">
        <v>101222</v>
      </c>
      <c r="F2088" s="41">
        <v>138</v>
      </c>
      <c r="G2088" s="39">
        <v>3</v>
      </c>
      <c r="H2088" s="40" t="s">
        <v>202</v>
      </c>
      <c r="I2088" s="39">
        <v>3342618312</v>
      </c>
    </row>
    <row r="2089" spans="1:9" ht="30" hidden="1">
      <c r="A2089" s="39">
        <v>36481</v>
      </c>
      <c r="B2089" s="40" t="s">
        <v>3971</v>
      </c>
      <c r="C2089" s="40" t="s">
        <v>3689</v>
      </c>
      <c r="D2089" s="40" t="s">
        <v>234</v>
      </c>
      <c r="E2089" s="39">
        <v>101222</v>
      </c>
      <c r="F2089" s="41">
        <v>138</v>
      </c>
      <c r="G2089" s="39">
        <v>3</v>
      </c>
      <c r="H2089" s="40" t="s">
        <v>202</v>
      </c>
      <c r="I2089" s="39">
        <v>3342618387</v>
      </c>
    </row>
    <row r="2090" spans="1:9" ht="30" hidden="1">
      <c r="A2090" s="39">
        <v>36482</v>
      </c>
      <c r="B2090" s="40" t="s">
        <v>3972</v>
      </c>
      <c r="C2090" s="40" t="s">
        <v>3689</v>
      </c>
      <c r="D2090" s="40" t="s">
        <v>234</v>
      </c>
      <c r="E2090" s="39">
        <v>101222</v>
      </c>
      <c r="F2090" s="41">
        <v>138</v>
      </c>
      <c r="G2090" s="39">
        <v>3</v>
      </c>
      <c r="H2090" s="40" t="s">
        <v>202</v>
      </c>
      <c r="I2090" s="39">
        <v>3342618388</v>
      </c>
    </row>
    <row r="2091" spans="1:9" ht="30" hidden="1">
      <c r="A2091" s="39">
        <v>36483</v>
      </c>
      <c r="B2091" s="40" t="s">
        <v>3973</v>
      </c>
      <c r="C2091" s="40" t="s">
        <v>3689</v>
      </c>
      <c r="D2091" s="40" t="s">
        <v>234</v>
      </c>
      <c r="E2091" s="39">
        <v>101222</v>
      </c>
      <c r="F2091" s="41">
        <v>69</v>
      </c>
      <c r="G2091" s="39">
        <v>3</v>
      </c>
      <c r="H2091" s="40" t="s">
        <v>202</v>
      </c>
      <c r="I2091" s="39">
        <v>3342618398</v>
      </c>
    </row>
    <row r="2092" spans="1:9" ht="15" hidden="1">
      <c r="A2092" s="39">
        <v>36484</v>
      </c>
      <c r="B2092" s="40" t="s">
        <v>3974</v>
      </c>
      <c r="C2092" s="40" t="s">
        <v>3689</v>
      </c>
      <c r="D2092" s="40" t="s">
        <v>210</v>
      </c>
      <c r="E2092" s="39">
        <v>116704</v>
      </c>
      <c r="F2092" s="41">
        <v>230</v>
      </c>
      <c r="G2092" s="39">
        <v>2</v>
      </c>
      <c r="H2092" s="40" t="s">
        <v>202</v>
      </c>
      <c r="I2092" s="39">
        <v>3337427527</v>
      </c>
    </row>
    <row r="2093" spans="1:9" ht="15" hidden="1">
      <c r="A2093" s="39">
        <v>36485</v>
      </c>
      <c r="B2093" s="40" t="s">
        <v>3975</v>
      </c>
      <c r="C2093" s="40" t="s">
        <v>3689</v>
      </c>
      <c r="D2093" s="40" t="s">
        <v>210</v>
      </c>
      <c r="E2093" s="39">
        <v>116704</v>
      </c>
      <c r="F2093" s="41">
        <v>69</v>
      </c>
      <c r="G2093" s="39">
        <v>3</v>
      </c>
      <c r="H2093" s="40" t="s">
        <v>202</v>
      </c>
      <c r="I2093" s="39">
        <v>3337427584</v>
      </c>
    </row>
    <row r="2094" spans="1:9" ht="15" hidden="1">
      <c r="A2094" s="39">
        <v>36486</v>
      </c>
      <c r="B2094" s="40" t="s">
        <v>3976</v>
      </c>
      <c r="C2094" s="40" t="s">
        <v>3689</v>
      </c>
      <c r="D2094" s="40" t="s">
        <v>210</v>
      </c>
      <c r="E2094" s="39">
        <v>116704</v>
      </c>
      <c r="F2094" s="41">
        <v>69</v>
      </c>
      <c r="G2094" s="39">
        <v>3</v>
      </c>
      <c r="H2094" s="40" t="s">
        <v>202</v>
      </c>
      <c r="I2094" s="39">
        <v>3337427593</v>
      </c>
    </row>
    <row r="2095" spans="1:9" ht="60" hidden="1">
      <c r="A2095" s="39">
        <v>36487</v>
      </c>
      <c r="B2095" s="40" t="s">
        <v>3977</v>
      </c>
      <c r="C2095" s="40" t="s">
        <v>3689</v>
      </c>
      <c r="D2095" s="40" t="s">
        <v>223</v>
      </c>
      <c r="E2095" s="39">
        <v>100834</v>
      </c>
      <c r="F2095" s="41">
        <v>230</v>
      </c>
      <c r="G2095" s="39">
        <v>3</v>
      </c>
      <c r="H2095" s="40" t="s">
        <v>202</v>
      </c>
      <c r="I2095" s="39">
        <v>3337427712</v>
      </c>
    </row>
    <row r="2096" spans="1:9" ht="60" hidden="1">
      <c r="A2096" s="39">
        <v>36488</v>
      </c>
      <c r="B2096" s="40" t="s">
        <v>3978</v>
      </c>
      <c r="C2096" s="40" t="s">
        <v>3689</v>
      </c>
      <c r="D2096" s="40" t="s">
        <v>223</v>
      </c>
      <c r="E2096" s="39">
        <v>100834</v>
      </c>
      <c r="F2096" s="41">
        <v>500</v>
      </c>
      <c r="G2096" s="39">
        <v>4</v>
      </c>
      <c r="H2096" s="40" t="s">
        <v>202</v>
      </c>
      <c r="I2096" s="39">
        <v>3337427805</v>
      </c>
    </row>
    <row r="2097" spans="1:9" ht="60" hidden="1">
      <c r="A2097" s="39">
        <v>36489</v>
      </c>
      <c r="B2097" s="40" t="s">
        <v>3979</v>
      </c>
      <c r="C2097" s="40" t="s">
        <v>3689</v>
      </c>
      <c r="D2097" s="40" t="s">
        <v>223</v>
      </c>
      <c r="E2097" s="39">
        <v>100834</v>
      </c>
      <c r="F2097" s="41">
        <v>500</v>
      </c>
      <c r="G2097" s="39">
        <v>2</v>
      </c>
      <c r="H2097" s="40" t="s">
        <v>202</v>
      </c>
      <c r="I2097" s="39">
        <v>3337427806</v>
      </c>
    </row>
    <row r="2098" spans="1:9" ht="15" hidden="1">
      <c r="A2098" s="39">
        <v>36490</v>
      </c>
      <c r="B2098" s="40" t="s">
        <v>3980</v>
      </c>
      <c r="C2098" s="40" t="s">
        <v>3689</v>
      </c>
      <c r="D2098" s="40" t="s">
        <v>210</v>
      </c>
      <c r="E2098" s="39">
        <v>116704</v>
      </c>
      <c r="F2098" s="41">
        <v>69</v>
      </c>
      <c r="G2098" s="39">
        <v>3</v>
      </c>
      <c r="H2098" s="40" t="s">
        <v>202</v>
      </c>
      <c r="I2098" s="39">
        <v>3337427824</v>
      </c>
    </row>
    <row r="2099" spans="1:9" ht="45" hidden="1">
      <c r="A2099" s="39">
        <v>36491</v>
      </c>
      <c r="B2099" s="40" t="s">
        <v>3981</v>
      </c>
      <c r="C2099" s="40" t="s">
        <v>3689</v>
      </c>
      <c r="D2099" s="40" t="s">
        <v>210</v>
      </c>
      <c r="E2099" s="39">
        <v>116704</v>
      </c>
      <c r="F2099" s="41">
        <v>115</v>
      </c>
      <c r="G2099" s="39">
        <v>2</v>
      </c>
      <c r="H2099" s="40" t="s">
        <v>211</v>
      </c>
      <c r="I2099" s="39">
        <v>3337427825</v>
      </c>
    </row>
    <row r="2100" spans="1:9" ht="60" hidden="1">
      <c r="A2100" s="39">
        <v>36492</v>
      </c>
      <c r="B2100" s="40" t="s">
        <v>3982</v>
      </c>
      <c r="C2100" s="40" t="s">
        <v>3689</v>
      </c>
      <c r="D2100" s="40" t="s">
        <v>223</v>
      </c>
      <c r="E2100" s="39">
        <v>100834</v>
      </c>
      <c r="F2100" s="41">
        <v>500</v>
      </c>
      <c r="G2100" s="39">
        <v>2</v>
      </c>
      <c r="H2100" s="40" t="s">
        <v>202</v>
      </c>
      <c r="I2100" s="39">
        <v>3337427832</v>
      </c>
    </row>
    <row r="2101" spans="1:9" ht="15" hidden="1">
      <c r="A2101" s="39">
        <v>36493</v>
      </c>
      <c r="B2101" s="40" t="s">
        <v>3983</v>
      </c>
      <c r="C2101" s="40" t="s">
        <v>3689</v>
      </c>
      <c r="D2101" s="40" t="s">
        <v>210</v>
      </c>
      <c r="E2101" s="39">
        <v>116704</v>
      </c>
      <c r="F2101" s="41">
        <v>69</v>
      </c>
      <c r="G2101" s="39">
        <v>4</v>
      </c>
      <c r="H2101" s="40" t="s">
        <v>202</v>
      </c>
      <c r="I2101" s="39">
        <v>3337428074</v>
      </c>
    </row>
    <row r="2102" spans="1:9" ht="45" hidden="1">
      <c r="A2102" s="39">
        <v>36494</v>
      </c>
      <c r="B2102" s="40" t="s">
        <v>3984</v>
      </c>
      <c r="C2102" s="40" t="s">
        <v>3689</v>
      </c>
      <c r="D2102" s="40" t="s">
        <v>210</v>
      </c>
      <c r="E2102" s="39">
        <v>116704</v>
      </c>
      <c r="F2102" s="41">
        <v>69</v>
      </c>
      <c r="G2102" s="39">
        <v>4</v>
      </c>
      <c r="H2102" s="40" t="s">
        <v>211</v>
      </c>
      <c r="I2102" s="39">
        <v>3337428081</v>
      </c>
    </row>
    <row r="2103" spans="1:9" ht="15" hidden="1">
      <c r="A2103" s="39">
        <v>36495</v>
      </c>
      <c r="B2103" s="40" t="s">
        <v>3985</v>
      </c>
      <c r="C2103" s="40" t="s">
        <v>3689</v>
      </c>
      <c r="D2103" s="40" t="s">
        <v>210</v>
      </c>
      <c r="E2103" s="39">
        <v>116704</v>
      </c>
      <c r="F2103" s="41">
        <v>69</v>
      </c>
      <c r="G2103" s="39">
        <v>3</v>
      </c>
      <c r="H2103" s="40" t="s">
        <v>202</v>
      </c>
      <c r="I2103" s="39">
        <v>3337428092</v>
      </c>
    </row>
    <row r="2104" spans="1:9" ht="60" hidden="1">
      <c r="A2104" s="39">
        <v>36496</v>
      </c>
      <c r="B2104" s="40" t="s">
        <v>3986</v>
      </c>
      <c r="C2104" s="40" t="s">
        <v>3689</v>
      </c>
      <c r="D2104" s="40" t="s">
        <v>223</v>
      </c>
      <c r="E2104" s="39">
        <v>100834</v>
      </c>
      <c r="F2104" s="41">
        <v>500</v>
      </c>
      <c r="G2104" s="39">
        <v>6</v>
      </c>
      <c r="H2104" s="40" t="s">
        <v>202</v>
      </c>
      <c r="I2104" s="39">
        <v>3337428105</v>
      </c>
    </row>
    <row r="2105" spans="1:9" ht="60" hidden="1">
      <c r="A2105" s="39">
        <v>36497</v>
      </c>
      <c r="B2105" s="40" t="s">
        <v>3987</v>
      </c>
      <c r="C2105" s="40" t="s">
        <v>3689</v>
      </c>
      <c r="D2105" s="40" t="s">
        <v>223</v>
      </c>
      <c r="E2105" s="39">
        <v>100834</v>
      </c>
      <c r="F2105" s="41">
        <v>115</v>
      </c>
      <c r="G2105" s="39">
        <v>2</v>
      </c>
      <c r="H2105" s="40" t="s">
        <v>202</v>
      </c>
      <c r="I2105" s="39">
        <v>3337428106</v>
      </c>
    </row>
    <row r="2106" spans="1:9" ht="60" hidden="1">
      <c r="A2106" s="39">
        <v>36498</v>
      </c>
      <c r="B2106" s="40" t="s">
        <v>3988</v>
      </c>
      <c r="C2106" s="40" t="s">
        <v>3689</v>
      </c>
      <c r="D2106" s="40" t="s">
        <v>223</v>
      </c>
      <c r="E2106" s="39">
        <v>100834</v>
      </c>
      <c r="F2106" s="41">
        <v>115</v>
      </c>
      <c r="G2106" s="39">
        <v>2</v>
      </c>
      <c r="H2106" s="40" t="s">
        <v>202</v>
      </c>
      <c r="I2106" s="39">
        <v>3337428107</v>
      </c>
    </row>
    <row r="2107" spans="1:9" ht="60" hidden="1">
      <c r="A2107" s="39">
        <v>36499</v>
      </c>
      <c r="B2107" s="40" t="s">
        <v>3989</v>
      </c>
      <c r="C2107" s="40" t="s">
        <v>3689</v>
      </c>
      <c r="D2107" s="40" t="s">
        <v>223</v>
      </c>
      <c r="E2107" s="39">
        <v>100834</v>
      </c>
      <c r="F2107" s="41">
        <v>115</v>
      </c>
      <c r="G2107" s="39">
        <v>8</v>
      </c>
      <c r="H2107" s="40" t="s">
        <v>211</v>
      </c>
      <c r="I2107" s="39">
        <v>3337428116</v>
      </c>
    </row>
    <row r="2108" spans="1:9" ht="60" hidden="1">
      <c r="A2108" s="39">
        <v>36500</v>
      </c>
      <c r="B2108" s="40" t="s">
        <v>3990</v>
      </c>
      <c r="C2108" s="40" t="s">
        <v>3689</v>
      </c>
      <c r="D2108" s="40" t="s">
        <v>223</v>
      </c>
      <c r="E2108" s="39">
        <v>100834</v>
      </c>
      <c r="F2108" s="41">
        <v>115</v>
      </c>
      <c r="G2108" s="39">
        <v>1</v>
      </c>
      <c r="H2108" s="40" t="s">
        <v>211</v>
      </c>
      <c r="I2108" s="39">
        <v>3337428117</v>
      </c>
    </row>
    <row r="2109" spans="1:9" ht="60" hidden="1">
      <c r="A2109" s="39">
        <v>36501</v>
      </c>
      <c r="B2109" s="40" t="s">
        <v>3991</v>
      </c>
      <c r="C2109" s="40" t="s">
        <v>3689</v>
      </c>
      <c r="D2109" s="40" t="s">
        <v>223</v>
      </c>
      <c r="E2109" s="39">
        <v>100834</v>
      </c>
      <c r="F2109" s="41">
        <v>115</v>
      </c>
      <c r="G2109" s="39">
        <v>3</v>
      </c>
      <c r="H2109" s="40" t="s">
        <v>202</v>
      </c>
      <c r="I2109" s="39">
        <v>3337428118</v>
      </c>
    </row>
    <row r="2110" spans="1:9" ht="60" hidden="1">
      <c r="A2110" s="39">
        <v>36502</v>
      </c>
      <c r="B2110" s="40" t="s">
        <v>3992</v>
      </c>
      <c r="C2110" s="40" t="s">
        <v>3689</v>
      </c>
      <c r="D2110" s="40" t="s">
        <v>223</v>
      </c>
      <c r="E2110" s="39">
        <v>100834</v>
      </c>
      <c r="F2110" s="41">
        <v>115</v>
      </c>
      <c r="G2110" s="39">
        <v>6</v>
      </c>
      <c r="H2110" s="40" t="s">
        <v>202</v>
      </c>
      <c r="I2110" s="39">
        <v>3337428119</v>
      </c>
    </row>
    <row r="2111" spans="1:9" ht="15" hidden="1">
      <c r="A2111" s="39">
        <v>36503</v>
      </c>
      <c r="B2111" s="40" t="s">
        <v>3993</v>
      </c>
      <c r="C2111" s="40" t="s">
        <v>3689</v>
      </c>
      <c r="D2111" s="40" t="s">
        <v>210</v>
      </c>
      <c r="E2111" s="39">
        <v>116704</v>
      </c>
      <c r="F2111" s="41">
        <v>69</v>
      </c>
      <c r="G2111" s="39">
        <v>4</v>
      </c>
      <c r="H2111" s="40" t="s">
        <v>202</v>
      </c>
      <c r="I2111" s="39">
        <v>3337428120</v>
      </c>
    </row>
    <row r="2112" spans="1:9" ht="60" hidden="1">
      <c r="A2112" s="39">
        <v>36504</v>
      </c>
      <c r="B2112" s="40" t="s">
        <v>3994</v>
      </c>
      <c r="C2112" s="40" t="s">
        <v>3689</v>
      </c>
      <c r="D2112" s="40" t="s">
        <v>223</v>
      </c>
      <c r="E2112" s="39">
        <v>100834</v>
      </c>
      <c r="F2112" s="41">
        <v>115</v>
      </c>
      <c r="G2112" s="39">
        <v>4</v>
      </c>
      <c r="H2112" s="40" t="s">
        <v>211</v>
      </c>
      <c r="I2112" s="39">
        <v>3337428123</v>
      </c>
    </row>
    <row r="2113" spans="1:9" ht="60" hidden="1">
      <c r="A2113" s="39">
        <v>36505</v>
      </c>
      <c r="B2113" s="40" t="s">
        <v>3995</v>
      </c>
      <c r="C2113" s="40" t="s">
        <v>3689</v>
      </c>
      <c r="D2113" s="40" t="s">
        <v>223</v>
      </c>
      <c r="E2113" s="39">
        <v>100834</v>
      </c>
      <c r="F2113" s="41">
        <v>115</v>
      </c>
      <c r="G2113" s="39">
        <v>6</v>
      </c>
      <c r="H2113" s="40" t="s">
        <v>211</v>
      </c>
      <c r="I2113" s="39">
        <v>3337428124</v>
      </c>
    </row>
    <row r="2114" spans="1:9" ht="60" hidden="1">
      <c r="A2114" s="39">
        <v>36506</v>
      </c>
      <c r="B2114" s="40" t="s">
        <v>3996</v>
      </c>
      <c r="C2114" s="40" t="s">
        <v>3689</v>
      </c>
      <c r="D2114" s="40" t="s">
        <v>223</v>
      </c>
      <c r="E2114" s="39">
        <v>100834</v>
      </c>
      <c r="F2114" s="41">
        <v>500</v>
      </c>
      <c r="G2114" s="39">
        <v>6</v>
      </c>
      <c r="H2114" s="40" t="s">
        <v>202</v>
      </c>
      <c r="I2114" s="39">
        <v>3337428125</v>
      </c>
    </row>
    <row r="2115" spans="1:9" ht="60" hidden="1">
      <c r="A2115" s="39">
        <v>36507</v>
      </c>
      <c r="B2115" s="40" t="s">
        <v>3997</v>
      </c>
      <c r="C2115" s="40" t="s">
        <v>3689</v>
      </c>
      <c r="D2115" s="40" t="s">
        <v>223</v>
      </c>
      <c r="E2115" s="39">
        <v>100834</v>
      </c>
      <c r="F2115" s="41">
        <v>115</v>
      </c>
      <c r="G2115" s="39">
        <v>3</v>
      </c>
      <c r="H2115" s="40" t="s">
        <v>202</v>
      </c>
      <c r="I2115" s="39">
        <v>3337428126</v>
      </c>
    </row>
    <row r="2116" spans="1:9" ht="60" hidden="1">
      <c r="A2116" s="39">
        <v>36508</v>
      </c>
      <c r="B2116" s="40" t="s">
        <v>3998</v>
      </c>
      <c r="C2116" s="40" t="s">
        <v>3689</v>
      </c>
      <c r="D2116" s="40" t="s">
        <v>223</v>
      </c>
      <c r="E2116" s="39">
        <v>100834</v>
      </c>
      <c r="F2116" s="41">
        <v>230</v>
      </c>
      <c r="G2116" s="39">
        <v>6</v>
      </c>
      <c r="H2116" s="40" t="s">
        <v>202</v>
      </c>
      <c r="I2116" s="39">
        <v>3337428127</v>
      </c>
    </row>
    <row r="2117" spans="1:9" ht="60" hidden="1">
      <c r="A2117" s="39">
        <v>36509</v>
      </c>
      <c r="B2117" s="40" t="s">
        <v>3999</v>
      </c>
      <c r="C2117" s="40" t="s">
        <v>3689</v>
      </c>
      <c r="D2117" s="40" t="s">
        <v>223</v>
      </c>
      <c r="E2117" s="39">
        <v>100834</v>
      </c>
      <c r="F2117" s="41">
        <v>500</v>
      </c>
      <c r="G2117" s="39">
        <v>4</v>
      </c>
      <c r="H2117" s="40" t="s">
        <v>202</v>
      </c>
      <c r="I2117" s="39">
        <v>3337428128</v>
      </c>
    </row>
    <row r="2118" spans="1:9" ht="60" hidden="1">
      <c r="A2118" s="39">
        <v>36510</v>
      </c>
      <c r="B2118" s="40" t="s">
        <v>4000</v>
      </c>
      <c r="C2118" s="40" t="s">
        <v>3689</v>
      </c>
      <c r="D2118" s="40" t="s">
        <v>223</v>
      </c>
      <c r="E2118" s="39">
        <v>100834</v>
      </c>
      <c r="F2118" s="41">
        <v>230</v>
      </c>
      <c r="G2118" s="39">
        <v>4</v>
      </c>
      <c r="H2118" s="40" t="s">
        <v>202</v>
      </c>
      <c r="I2118" s="39">
        <v>3337428129</v>
      </c>
    </row>
    <row r="2119" spans="1:9" ht="15" hidden="1">
      <c r="A2119" s="39">
        <v>36511</v>
      </c>
      <c r="B2119" s="40" t="s">
        <v>4001</v>
      </c>
      <c r="C2119" s="40" t="s">
        <v>3689</v>
      </c>
      <c r="D2119" s="40" t="s">
        <v>210</v>
      </c>
      <c r="E2119" s="39">
        <v>116704</v>
      </c>
      <c r="F2119" s="41">
        <v>69</v>
      </c>
      <c r="G2119" s="39">
        <v>3</v>
      </c>
      <c r="H2119" s="40" t="s">
        <v>202</v>
      </c>
      <c r="I2119" s="39">
        <v>3337428151</v>
      </c>
    </row>
    <row r="2120" spans="1:9" ht="60" hidden="1">
      <c r="A2120" s="39">
        <v>36512</v>
      </c>
      <c r="B2120" s="40" t="s">
        <v>4002</v>
      </c>
      <c r="C2120" s="40" t="s">
        <v>3689</v>
      </c>
      <c r="D2120" s="40" t="s">
        <v>223</v>
      </c>
      <c r="E2120" s="39">
        <v>100834</v>
      </c>
      <c r="F2120" s="41">
        <v>500</v>
      </c>
      <c r="G2120" s="39">
        <v>4</v>
      </c>
      <c r="H2120" s="40" t="s">
        <v>202</v>
      </c>
      <c r="I2120" s="39">
        <v>3337428167</v>
      </c>
    </row>
    <row r="2121" spans="1:9" ht="60" hidden="1">
      <c r="A2121" s="39">
        <v>36513</v>
      </c>
      <c r="B2121" s="40" t="s">
        <v>4003</v>
      </c>
      <c r="C2121" s="40" t="s">
        <v>3689</v>
      </c>
      <c r="D2121" s="40" t="s">
        <v>223</v>
      </c>
      <c r="E2121" s="39">
        <v>100834</v>
      </c>
      <c r="F2121" s="41">
        <v>115</v>
      </c>
      <c r="G2121" s="39">
        <v>3</v>
      </c>
      <c r="H2121" s="40" t="s">
        <v>202</v>
      </c>
      <c r="I2121" s="39">
        <v>3337428168</v>
      </c>
    </row>
    <row r="2122" spans="1:9" ht="60" hidden="1">
      <c r="A2122" s="39">
        <v>36514</v>
      </c>
      <c r="B2122" s="40" t="s">
        <v>4004</v>
      </c>
      <c r="C2122" s="40" t="s">
        <v>3689</v>
      </c>
      <c r="D2122" s="40" t="s">
        <v>223</v>
      </c>
      <c r="E2122" s="39">
        <v>100834</v>
      </c>
      <c r="F2122" s="41">
        <v>115</v>
      </c>
      <c r="G2122" s="39">
        <v>4</v>
      </c>
      <c r="H2122" s="40" t="s">
        <v>202</v>
      </c>
      <c r="I2122" s="39">
        <v>3337428169</v>
      </c>
    </row>
    <row r="2123" spans="1:9" ht="60" hidden="1">
      <c r="A2123" s="39">
        <v>36515</v>
      </c>
      <c r="B2123" s="40" t="s">
        <v>4005</v>
      </c>
      <c r="C2123" s="40" t="s">
        <v>3689</v>
      </c>
      <c r="D2123" s="40" t="s">
        <v>223</v>
      </c>
      <c r="E2123" s="39">
        <v>100834</v>
      </c>
      <c r="F2123" s="41">
        <v>115</v>
      </c>
      <c r="G2123" s="39">
        <v>4</v>
      </c>
      <c r="H2123" s="40" t="s">
        <v>202</v>
      </c>
      <c r="I2123" s="39">
        <v>3337428170</v>
      </c>
    </row>
    <row r="2124" spans="1:9" ht="15" hidden="1">
      <c r="A2124" s="39">
        <v>36516</v>
      </c>
      <c r="B2124" s="40" t="s">
        <v>4006</v>
      </c>
      <c r="C2124" s="40" t="s">
        <v>3689</v>
      </c>
      <c r="D2124" s="40" t="s">
        <v>210</v>
      </c>
      <c r="E2124" s="39">
        <v>116704</v>
      </c>
      <c r="F2124" s="41">
        <v>69</v>
      </c>
      <c r="G2124" s="39">
        <v>3</v>
      </c>
      <c r="H2124" s="40" t="s">
        <v>202</v>
      </c>
      <c r="I2124" s="39">
        <v>3337428171</v>
      </c>
    </row>
    <row r="2125" spans="1:9" ht="60" hidden="1">
      <c r="A2125" s="39">
        <v>36517</v>
      </c>
      <c r="B2125" s="40" t="s">
        <v>4007</v>
      </c>
      <c r="C2125" s="40" t="s">
        <v>3689</v>
      </c>
      <c r="D2125" s="40" t="s">
        <v>223</v>
      </c>
      <c r="E2125" s="39">
        <v>100834</v>
      </c>
      <c r="F2125" s="41">
        <v>115</v>
      </c>
      <c r="G2125" s="39">
        <v>3</v>
      </c>
      <c r="H2125" s="40" t="s">
        <v>202</v>
      </c>
      <c r="I2125" s="39">
        <v>3337428173</v>
      </c>
    </row>
    <row r="2126" spans="1:9" ht="60" hidden="1">
      <c r="A2126" s="39">
        <v>36518</v>
      </c>
      <c r="B2126" s="40" t="s">
        <v>4008</v>
      </c>
      <c r="C2126" s="40" t="s">
        <v>3689</v>
      </c>
      <c r="D2126" s="40" t="s">
        <v>223</v>
      </c>
      <c r="E2126" s="39">
        <v>100834</v>
      </c>
      <c r="F2126" s="41">
        <v>115</v>
      </c>
      <c r="G2126" s="39">
        <v>3</v>
      </c>
      <c r="H2126" s="40" t="s">
        <v>211</v>
      </c>
      <c r="I2126" s="39">
        <v>3337428175</v>
      </c>
    </row>
    <row r="2127" spans="1:9" ht="60" hidden="1">
      <c r="A2127" s="39">
        <v>36519</v>
      </c>
      <c r="B2127" s="40" t="s">
        <v>4009</v>
      </c>
      <c r="C2127" s="40" t="s">
        <v>3689</v>
      </c>
      <c r="D2127" s="40" t="s">
        <v>223</v>
      </c>
      <c r="E2127" s="39">
        <v>100834</v>
      </c>
      <c r="F2127" s="41">
        <v>230</v>
      </c>
      <c r="G2127" s="39">
        <v>5</v>
      </c>
      <c r="H2127" s="40" t="s">
        <v>211</v>
      </c>
      <c r="I2127" s="39">
        <v>3337428176</v>
      </c>
    </row>
    <row r="2128" spans="1:9" ht="60" hidden="1">
      <c r="A2128" s="39">
        <v>36520</v>
      </c>
      <c r="B2128" s="40" t="s">
        <v>4010</v>
      </c>
      <c r="C2128" s="40" t="s">
        <v>3689</v>
      </c>
      <c r="D2128" s="40" t="s">
        <v>223</v>
      </c>
      <c r="E2128" s="39">
        <v>100834</v>
      </c>
      <c r="F2128" s="41">
        <v>230</v>
      </c>
      <c r="G2128" s="39">
        <v>6</v>
      </c>
      <c r="H2128" s="40" t="s">
        <v>202</v>
      </c>
      <c r="I2128" s="39">
        <v>3337428177</v>
      </c>
    </row>
    <row r="2129" spans="1:9" ht="60" hidden="1">
      <c r="A2129" s="39">
        <v>36521</v>
      </c>
      <c r="B2129" s="40" t="s">
        <v>4011</v>
      </c>
      <c r="C2129" s="40" t="s">
        <v>3689</v>
      </c>
      <c r="D2129" s="40" t="s">
        <v>223</v>
      </c>
      <c r="E2129" s="39">
        <v>100834</v>
      </c>
      <c r="F2129" s="41">
        <v>230</v>
      </c>
      <c r="G2129" s="39">
        <v>4</v>
      </c>
      <c r="H2129" s="40" t="s">
        <v>211</v>
      </c>
      <c r="I2129" s="39">
        <v>3337428179</v>
      </c>
    </row>
    <row r="2130" spans="1:9" ht="15" hidden="1">
      <c r="A2130" s="39">
        <v>36522</v>
      </c>
      <c r="B2130" s="40" t="s">
        <v>4012</v>
      </c>
      <c r="C2130" s="40" t="s">
        <v>3689</v>
      </c>
      <c r="D2130" s="40" t="s">
        <v>210</v>
      </c>
      <c r="E2130" s="39">
        <v>116704</v>
      </c>
      <c r="F2130" s="41">
        <v>69</v>
      </c>
      <c r="G2130" s="39">
        <v>3</v>
      </c>
      <c r="H2130" s="40" t="s">
        <v>202</v>
      </c>
      <c r="I2130" s="39">
        <v>3337428194</v>
      </c>
    </row>
    <row r="2131" spans="1:9" ht="45" hidden="1">
      <c r="A2131" s="39">
        <v>36523</v>
      </c>
      <c r="B2131" s="40" t="s">
        <v>4013</v>
      </c>
      <c r="C2131" s="40" t="s">
        <v>3689</v>
      </c>
      <c r="D2131" s="40" t="s">
        <v>210</v>
      </c>
      <c r="E2131" s="39">
        <v>116704</v>
      </c>
      <c r="F2131" s="41">
        <v>69</v>
      </c>
      <c r="G2131" s="39">
        <v>2</v>
      </c>
      <c r="H2131" s="40" t="s">
        <v>211</v>
      </c>
      <c r="I2131" s="39">
        <v>3337428214</v>
      </c>
    </row>
    <row r="2132" spans="1:9" ht="45" hidden="1">
      <c r="A2132" s="39">
        <v>36524</v>
      </c>
      <c r="B2132" s="40" t="s">
        <v>4014</v>
      </c>
      <c r="C2132" s="40" t="s">
        <v>3689</v>
      </c>
      <c r="D2132" s="40" t="s">
        <v>210</v>
      </c>
      <c r="E2132" s="39">
        <v>116704</v>
      </c>
      <c r="F2132" s="41">
        <v>69</v>
      </c>
      <c r="G2132" s="39">
        <v>2</v>
      </c>
      <c r="H2132" s="40" t="s">
        <v>211</v>
      </c>
      <c r="I2132" s="39">
        <v>3337428225</v>
      </c>
    </row>
    <row r="2133" spans="1:9" ht="45" hidden="1">
      <c r="A2133" s="39">
        <v>36526</v>
      </c>
      <c r="B2133" s="40" t="s">
        <v>4015</v>
      </c>
      <c r="C2133" s="40" t="s">
        <v>3689</v>
      </c>
      <c r="D2133" s="40" t="s">
        <v>210</v>
      </c>
      <c r="E2133" s="39">
        <v>116704</v>
      </c>
      <c r="F2133" s="41">
        <v>115</v>
      </c>
      <c r="G2133" s="39">
        <v>1</v>
      </c>
      <c r="H2133" s="40" t="s">
        <v>211</v>
      </c>
      <c r="I2133" s="39">
        <v>3337428265</v>
      </c>
    </row>
    <row r="2134" spans="1:9" ht="15" hidden="1">
      <c r="A2134" s="39">
        <v>36527</v>
      </c>
      <c r="B2134" s="40" t="s">
        <v>4016</v>
      </c>
      <c r="C2134" s="40" t="s">
        <v>3689</v>
      </c>
      <c r="D2134" s="40" t="s">
        <v>210</v>
      </c>
      <c r="E2134" s="39">
        <v>116704</v>
      </c>
      <c r="F2134" s="41">
        <v>115</v>
      </c>
      <c r="G2134" s="39">
        <v>3</v>
      </c>
      <c r="H2134" s="40" t="s">
        <v>202</v>
      </c>
      <c r="I2134" s="39">
        <v>3337428266</v>
      </c>
    </row>
    <row r="2135" spans="1:9" ht="15" hidden="1">
      <c r="A2135" s="39">
        <v>36528</v>
      </c>
      <c r="B2135" s="40" t="s">
        <v>4017</v>
      </c>
      <c r="C2135" s="40" t="s">
        <v>3689</v>
      </c>
      <c r="D2135" s="40" t="s">
        <v>210</v>
      </c>
      <c r="E2135" s="39">
        <v>116704</v>
      </c>
      <c r="F2135" s="41">
        <v>115</v>
      </c>
      <c r="G2135" s="39">
        <v>3</v>
      </c>
      <c r="H2135" s="40" t="s">
        <v>202</v>
      </c>
      <c r="I2135" s="39">
        <v>3337428271</v>
      </c>
    </row>
    <row r="2136" spans="1:9" ht="15" hidden="1">
      <c r="A2136" s="39">
        <v>36529</v>
      </c>
      <c r="B2136" s="40" t="s">
        <v>4018</v>
      </c>
      <c r="C2136" s="40" t="s">
        <v>3689</v>
      </c>
      <c r="D2136" s="40" t="s">
        <v>210</v>
      </c>
      <c r="E2136" s="39">
        <v>116704</v>
      </c>
      <c r="F2136" s="41">
        <v>115</v>
      </c>
      <c r="G2136" s="39">
        <v>3</v>
      </c>
      <c r="H2136" s="40" t="s">
        <v>202</v>
      </c>
      <c r="I2136" s="39">
        <v>3337428274</v>
      </c>
    </row>
    <row r="2137" spans="1:9" ht="15" hidden="1">
      <c r="A2137" s="39">
        <v>36530</v>
      </c>
      <c r="B2137" s="40" t="s">
        <v>4019</v>
      </c>
      <c r="C2137" s="40" t="s">
        <v>3689</v>
      </c>
      <c r="D2137" s="40" t="s">
        <v>210</v>
      </c>
      <c r="E2137" s="39">
        <v>116704</v>
      </c>
      <c r="F2137" s="41">
        <v>115</v>
      </c>
      <c r="G2137" s="39">
        <v>2</v>
      </c>
      <c r="H2137" s="40" t="s">
        <v>202</v>
      </c>
      <c r="I2137" s="39">
        <v>3337428282</v>
      </c>
    </row>
    <row r="2138" spans="1:9" ht="15" hidden="1">
      <c r="A2138" s="39">
        <v>36531</v>
      </c>
      <c r="B2138" s="40" t="s">
        <v>4020</v>
      </c>
      <c r="C2138" s="40" t="s">
        <v>3689</v>
      </c>
      <c r="D2138" s="40" t="s">
        <v>210</v>
      </c>
      <c r="E2138" s="39">
        <v>116704</v>
      </c>
      <c r="F2138" s="41">
        <v>69</v>
      </c>
      <c r="G2138" s="39">
        <v>3</v>
      </c>
      <c r="H2138" s="40" t="s">
        <v>202</v>
      </c>
      <c r="I2138" s="39">
        <v>3337428330</v>
      </c>
    </row>
    <row r="2139" spans="1:9" ht="45" hidden="1">
      <c r="A2139" s="39">
        <v>36532</v>
      </c>
      <c r="B2139" s="40" t="s">
        <v>4021</v>
      </c>
      <c r="C2139" s="40" t="s">
        <v>3689</v>
      </c>
      <c r="D2139" s="40" t="s">
        <v>210</v>
      </c>
      <c r="E2139" s="39">
        <v>116704</v>
      </c>
      <c r="F2139" s="41">
        <v>69</v>
      </c>
      <c r="G2139" s="39">
        <v>4</v>
      </c>
      <c r="H2139" s="40" t="s">
        <v>211</v>
      </c>
      <c r="I2139" s="39">
        <v>3337428344</v>
      </c>
    </row>
    <row r="2140" spans="1:9" ht="45" hidden="1">
      <c r="A2140" s="39">
        <v>36533</v>
      </c>
      <c r="B2140" s="40" t="s">
        <v>4022</v>
      </c>
      <c r="C2140" s="40" t="s">
        <v>3689</v>
      </c>
      <c r="D2140" s="40" t="s">
        <v>210</v>
      </c>
      <c r="E2140" s="39">
        <v>116704</v>
      </c>
      <c r="F2140" s="41">
        <v>69</v>
      </c>
      <c r="G2140" s="39">
        <v>3</v>
      </c>
      <c r="H2140" s="40" t="s">
        <v>211</v>
      </c>
      <c r="I2140" s="39">
        <v>3337428353</v>
      </c>
    </row>
    <row r="2141" spans="1:9" ht="45" hidden="1">
      <c r="A2141" s="39">
        <v>36534</v>
      </c>
      <c r="B2141" s="40" t="s">
        <v>4023</v>
      </c>
      <c r="C2141" s="40" t="s">
        <v>3689</v>
      </c>
      <c r="D2141" s="40" t="s">
        <v>210</v>
      </c>
      <c r="E2141" s="39">
        <v>116704</v>
      </c>
      <c r="F2141" s="41">
        <v>69</v>
      </c>
      <c r="G2141" s="39">
        <v>3</v>
      </c>
      <c r="H2141" s="40" t="s">
        <v>211</v>
      </c>
      <c r="I2141" s="39">
        <v>3337428365</v>
      </c>
    </row>
    <row r="2142" spans="1:9" ht="45" hidden="1">
      <c r="A2142" s="39">
        <v>36535</v>
      </c>
      <c r="B2142" s="40" t="s">
        <v>4024</v>
      </c>
      <c r="C2142" s="40" t="s">
        <v>3689</v>
      </c>
      <c r="D2142" s="40" t="s">
        <v>210</v>
      </c>
      <c r="E2142" s="39">
        <v>116704</v>
      </c>
      <c r="F2142" s="41">
        <v>69</v>
      </c>
      <c r="G2142" s="39">
        <v>3</v>
      </c>
      <c r="H2142" s="40" t="s">
        <v>211</v>
      </c>
      <c r="I2142" s="39">
        <v>3337428370</v>
      </c>
    </row>
    <row r="2143" spans="1:9" ht="45" hidden="1">
      <c r="A2143" s="39">
        <v>36536</v>
      </c>
      <c r="B2143" s="40" t="s">
        <v>4025</v>
      </c>
      <c r="C2143" s="40" t="s">
        <v>3689</v>
      </c>
      <c r="D2143" s="40" t="s">
        <v>210</v>
      </c>
      <c r="E2143" s="39">
        <v>116704</v>
      </c>
      <c r="F2143" s="41">
        <v>115</v>
      </c>
      <c r="G2143" s="39">
        <v>2</v>
      </c>
      <c r="H2143" s="40" t="s">
        <v>211</v>
      </c>
      <c r="I2143" s="39">
        <v>3337428380</v>
      </c>
    </row>
    <row r="2144" spans="1:9" ht="45" hidden="1">
      <c r="A2144" s="39">
        <v>36537</v>
      </c>
      <c r="B2144" s="40" t="s">
        <v>4026</v>
      </c>
      <c r="C2144" s="40" t="s">
        <v>3689</v>
      </c>
      <c r="D2144" s="40" t="s">
        <v>210</v>
      </c>
      <c r="E2144" s="39">
        <v>116704</v>
      </c>
      <c r="F2144" s="41">
        <v>69</v>
      </c>
      <c r="G2144" s="39">
        <v>1</v>
      </c>
      <c r="H2144" s="40" t="s">
        <v>211</v>
      </c>
      <c r="I2144" s="39">
        <v>3337428389</v>
      </c>
    </row>
    <row r="2145" spans="1:9" ht="45" hidden="1">
      <c r="A2145" s="39">
        <v>36538</v>
      </c>
      <c r="B2145" s="40" t="s">
        <v>4027</v>
      </c>
      <c r="C2145" s="40" t="s">
        <v>3689</v>
      </c>
      <c r="D2145" s="40" t="s">
        <v>210</v>
      </c>
      <c r="E2145" s="39">
        <v>116704</v>
      </c>
      <c r="F2145" s="41">
        <v>69</v>
      </c>
      <c r="G2145" s="39">
        <v>1</v>
      </c>
      <c r="H2145" s="40" t="s">
        <v>211</v>
      </c>
      <c r="I2145" s="39">
        <v>3337428399</v>
      </c>
    </row>
    <row r="2146" spans="1:9" ht="15" hidden="1">
      <c r="A2146" s="39">
        <v>36539</v>
      </c>
      <c r="B2146" s="40" t="s">
        <v>4028</v>
      </c>
      <c r="C2146" s="40" t="s">
        <v>3689</v>
      </c>
      <c r="D2146" s="40" t="s">
        <v>210</v>
      </c>
      <c r="E2146" s="39">
        <v>116704</v>
      </c>
      <c r="F2146" s="41">
        <v>69</v>
      </c>
      <c r="G2146" s="39">
        <v>3</v>
      </c>
      <c r="H2146" s="40" t="s">
        <v>202</v>
      </c>
      <c r="I2146" s="39">
        <v>3337428440</v>
      </c>
    </row>
    <row r="2147" spans="1:9" ht="15" hidden="1">
      <c r="A2147" s="39">
        <v>36540</v>
      </c>
      <c r="B2147" s="40" t="s">
        <v>4029</v>
      </c>
      <c r="C2147" s="40" t="s">
        <v>3689</v>
      </c>
      <c r="D2147" s="40" t="s">
        <v>210</v>
      </c>
      <c r="E2147" s="39">
        <v>116704</v>
      </c>
      <c r="F2147" s="41">
        <v>69</v>
      </c>
      <c r="G2147" s="39">
        <v>3</v>
      </c>
      <c r="H2147" s="40" t="s">
        <v>202</v>
      </c>
      <c r="I2147" s="39">
        <v>3337428451</v>
      </c>
    </row>
    <row r="2148" spans="1:9" ht="45" hidden="1">
      <c r="A2148" s="39">
        <v>36541</v>
      </c>
      <c r="B2148" s="40" t="s">
        <v>4030</v>
      </c>
      <c r="C2148" s="40" t="s">
        <v>3689</v>
      </c>
      <c r="D2148" s="40" t="s">
        <v>210</v>
      </c>
      <c r="E2148" s="39">
        <v>116704</v>
      </c>
      <c r="F2148" s="41">
        <v>69</v>
      </c>
      <c r="G2148" s="39">
        <v>3</v>
      </c>
      <c r="H2148" s="40" t="s">
        <v>211</v>
      </c>
      <c r="I2148" s="39">
        <v>3337428461</v>
      </c>
    </row>
    <row r="2149" spans="1:9" ht="45" hidden="1">
      <c r="A2149" s="39">
        <v>36542</v>
      </c>
      <c r="B2149" s="40" t="s">
        <v>4031</v>
      </c>
      <c r="C2149" s="40" t="s">
        <v>3689</v>
      </c>
      <c r="D2149" s="40" t="s">
        <v>210</v>
      </c>
      <c r="E2149" s="39">
        <v>116704</v>
      </c>
      <c r="F2149" s="41">
        <v>69</v>
      </c>
      <c r="G2149" s="39">
        <v>1</v>
      </c>
      <c r="H2149" s="40" t="s">
        <v>211</v>
      </c>
      <c r="I2149" s="39">
        <v>3337428470</v>
      </c>
    </row>
    <row r="2150" spans="1:9" ht="45" hidden="1">
      <c r="A2150" s="39">
        <v>36543</v>
      </c>
      <c r="B2150" s="40" t="s">
        <v>4032</v>
      </c>
      <c r="C2150" s="40" t="s">
        <v>3689</v>
      </c>
      <c r="D2150" s="40" t="s">
        <v>210</v>
      </c>
      <c r="E2150" s="39">
        <v>116704</v>
      </c>
      <c r="F2150" s="41">
        <v>69</v>
      </c>
      <c r="G2150" s="39">
        <v>1</v>
      </c>
      <c r="H2150" s="40" t="s">
        <v>211</v>
      </c>
      <c r="I2150" s="39">
        <v>3337428488</v>
      </c>
    </row>
    <row r="2151" spans="1:9" ht="15" hidden="1">
      <c r="A2151" s="39">
        <v>36545</v>
      </c>
      <c r="B2151" s="40" t="s">
        <v>4033</v>
      </c>
      <c r="C2151" s="40" t="s">
        <v>3689</v>
      </c>
      <c r="D2151" s="40" t="s">
        <v>210</v>
      </c>
      <c r="E2151" s="39">
        <v>116704</v>
      </c>
      <c r="F2151" s="41">
        <v>230</v>
      </c>
      <c r="G2151" s="39">
        <v>4</v>
      </c>
      <c r="H2151" s="40" t="s">
        <v>202</v>
      </c>
      <c r="I2151" s="39">
        <v>3337428637</v>
      </c>
    </row>
    <row r="2152" spans="1:9" ht="15" hidden="1">
      <c r="A2152" s="39">
        <v>36547</v>
      </c>
      <c r="B2152" s="40" t="s">
        <v>4034</v>
      </c>
      <c r="C2152" s="40" t="s">
        <v>3689</v>
      </c>
      <c r="D2152" s="40" t="s">
        <v>210</v>
      </c>
      <c r="E2152" s="39">
        <v>116704</v>
      </c>
      <c r="F2152" s="41">
        <v>69</v>
      </c>
      <c r="G2152" s="39">
        <v>3</v>
      </c>
      <c r="H2152" s="40" t="s">
        <v>202</v>
      </c>
      <c r="I2152" s="39">
        <v>3337428711</v>
      </c>
    </row>
    <row r="2153" spans="1:9" ht="60" hidden="1">
      <c r="A2153" s="39">
        <v>36577</v>
      </c>
      <c r="B2153" s="40" t="s">
        <v>4035</v>
      </c>
      <c r="C2153" s="40" t="s">
        <v>3689</v>
      </c>
      <c r="D2153" s="40" t="s">
        <v>223</v>
      </c>
      <c r="E2153" s="39">
        <v>100834</v>
      </c>
      <c r="F2153" s="41">
        <v>500</v>
      </c>
      <c r="G2153" s="39">
        <v>4</v>
      </c>
      <c r="H2153" s="40" t="s">
        <v>202</v>
      </c>
      <c r="I2153" s="39">
        <v>3337426094</v>
      </c>
    </row>
    <row r="2154" spans="1:9" ht="60" hidden="1">
      <c r="A2154" s="39">
        <v>36579</v>
      </c>
      <c r="B2154" s="40" t="s">
        <v>4036</v>
      </c>
      <c r="C2154" s="40" t="s">
        <v>3689</v>
      </c>
      <c r="D2154" s="40" t="s">
        <v>223</v>
      </c>
      <c r="E2154" s="39">
        <v>100834</v>
      </c>
      <c r="F2154" s="41">
        <v>115</v>
      </c>
      <c r="G2154" s="39">
        <v>3</v>
      </c>
      <c r="H2154" s="40" t="s">
        <v>202</v>
      </c>
      <c r="I2154" s="39">
        <v>3337424783</v>
      </c>
    </row>
    <row r="2155" spans="1:9" ht="45" hidden="1">
      <c r="A2155" s="39">
        <v>36580</v>
      </c>
      <c r="B2155" s="40" t="s">
        <v>4037</v>
      </c>
      <c r="C2155" s="40" t="s">
        <v>3689</v>
      </c>
      <c r="D2155" s="40" t="s">
        <v>210</v>
      </c>
      <c r="E2155" s="39">
        <v>116704</v>
      </c>
      <c r="F2155" s="41">
        <v>69</v>
      </c>
      <c r="G2155" s="39">
        <v>3</v>
      </c>
      <c r="H2155" s="40" t="s">
        <v>211</v>
      </c>
      <c r="I2155" s="39">
        <v>3337427309</v>
      </c>
    </row>
    <row r="2156" spans="1:9" ht="15" hidden="1">
      <c r="A2156" s="39">
        <v>36581</v>
      </c>
      <c r="B2156" s="40" t="s">
        <v>4038</v>
      </c>
      <c r="C2156" s="40" t="s">
        <v>3689</v>
      </c>
      <c r="D2156" s="40" t="s">
        <v>210</v>
      </c>
      <c r="E2156" s="39">
        <v>116704</v>
      </c>
      <c r="F2156" s="41">
        <v>69</v>
      </c>
      <c r="G2156" s="39">
        <v>3</v>
      </c>
      <c r="H2156" s="40" t="s">
        <v>202</v>
      </c>
      <c r="I2156" s="39">
        <v>3337427487</v>
      </c>
    </row>
    <row r="2157" spans="1:9" ht="60" hidden="1">
      <c r="A2157" s="39">
        <v>36582</v>
      </c>
      <c r="B2157" s="40" t="s">
        <v>4039</v>
      </c>
      <c r="C2157" s="40" t="s">
        <v>3689</v>
      </c>
      <c r="D2157" s="40" t="s">
        <v>223</v>
      </c>
      <c r="E2157" s="39">
        <v>100834</v>
      </c>
      <c r="F2157" s="41">
        <v>69</v>
      </c>
      <c r="G2157" s="39">
        <v>2</v>
      </c>
      <c r="H2157" s="40" t="s">
        <v>211</v>
      </c>
      <c r="I2157" s="39">
        <v>3337427615</v>
      </c>
    </row>
    <row r="2158" spans="1:9" ht="60" hidden="1">
      <c r="A2158" s="39">
        <v>36583</v>
      </c>
      <c r="B2158" s="40" t="s">
        <v>4040</v>
      </c>
      <c r="C2158" s="40" t="s">
        <v>3689</v>
      </c>
      <c r="D2158" s="40" t="s">
        <v>223</v>
      </c>
      <c r="E2158" s="39">
        <v>100834</v>
      </c>
      <c r="F2158" s="41">
        <v>69</v>
      </c>
      <c r="G2158" s="39">
        <v>2</v>
      </c>
      <c r="H2158" s="40" t="s">
        <v>211</v>
      </c>
      <c r="I2158" s="39">
        <v>3337427626</v>
      </c>
    </row>
    <row r="2159" spans="1:9" ht="60" hidden="1">
      <c r="A2159" s="39">
        <v>36584</v>
      </c>
      <c r="B2159" s="40" t="s">
        <v>4041</v>
      </c>
      <c r="C2159" s="40" t="s">
        <v>3689</v>
      </c>
      <c r="D2159" s="40" t="s">
        <v>223</v>
      </c>
      <c r="E2159" s="39">
        <v>100834</v>
      </c>
      <c r="F2159" s="41">
        <v>69</v>
      </c>
      <c r="G2159" s="39">
        <v>3</v>
      </c>
      <c r="H2159" s="40" t="s">
        <v>202</v>
      </c>
      <c r="I2159" s="39">
        <v>3337427656</v>
      </c>
    </row>
    <row r="2160" spans="1:9" ht="60" hidden="1">
      <c r="A2160" s="39">
        <v>36585</v>
      </c>
      <c r="B2160" s="40" t="s">
        <v>4042</v>
      </c>
      <c r="C2160" s="40" t="s">
        <v>3689</v>
      </c>
      <c r="D2160" s="40" t="s">
        <v>223</v>
      </c>
      <c r="E2160" s="39">
        <v>100834</v>
      </c>
      <c r="F2160" s="41">
        <v>69</v>
      </c>
      <c r="G2160" s="39">
        <v>1</v>
      </c>
      <c r="H2160" s="40" t="s">
        <v>211</v>
      </c>
      <c r="I2160" s="39">
        <v>3337427701</v>
      </c>
    </row>
    <row r="2161" spans="1:9" ht="60" hidden="1">
      <c r="A2161" s="39">
        <v>36586</v>
      </c>
      <c r="B2161" s="40" t="s">
        <v>4043</v>
      </c>
      <c r="C2161" s="40" t="s">
        <v>3689</v>
      </c>
      <c r="D2161" s="40" t="s">
        <v>223</v>
      </c>
      <c r="E2161" s="39">
        <v>100834</v>
      </c>
      <c r="F2161" s="41">
        <v>230</v>
      </c>
      <c r="G2161" s="39">
        <v>4</v>
      </c>
      <c r="H2161" s="40" t="s">
        <v>202</v>
      </c>
      <c r="I2161" s="39">
        <v>3337427706</v>
      </c>
    </row>
    <row r="2162" spans="1:9" ht="60" hidden="1">
      <c r="A2162" s="39">
        <v>36587</v>
      </c>
      <c r="B2162" s="40" t="s">
        <v>4044</v>
      </c>
      <c r="C2162" s="40" t="s">
        <v>3689</v>
      </c>
      <c r="D2162" s="40" t="s">
        <v>223</v>
      </c>
      <c r="E2162" s="39">
        <v>100834</v>
      </c>
      <c r="F2162" s="41">
        <v>230</v>
      </c>
      <c r="G2162" s="39">
        <v>6</v>
      </c>
      <c r="H2162" s="40" t="s">
        <v>202</v>
      </c>
      <c r="I2162" s="39">
        <v>3337427707</v>
      </c>
    </row>
    <row r="2163" spans="1:9" ht="60" hidden="1">
      <c r="A2163" s="39">
        <v>36588</v>
      </c>
      <c r="B2163" s="40" t="s">
        <v>4045</v>
      </c>
      <c r="C2163" s="40" t="s">
        <v>3689</v>
      </c>
      <c r="D2163" s="40" t="s">
        <v>223</v>
      </c>
      <c r="E2163" s="39">
        <v>100834</v>
      </c>
      <c r="F2163" s="41">
        <v>230</v>
      </c>
      <c r="G2163" s="39">
        <v>6</v>
      </c>
      <c r="H2163" s="40" t="s">
        <v>211</v>
      </c>
      <c r="I2163" s="39">
        <v>3337427708</v>
      </c>
    </row>
    <row r="2164" spans="1:9" ht="60" hidden="1">
      <c r="A2164" s="39">
        <v>36589</v>
      </c>
      <c r="B2164" s="40" t="s">
        <v>4046</v>
      </c>
      <c r="C2164" s="40" t="s">
        <v>3689</v>
      </c>
      <c r="D2164" s="40" t="s">
        <v>223</v>
      </c>
      <c r="E2164" s="39">
        <v>100834</v>
      </c>
      <c r="F2164" s="41">
        <v>230</v>
      </c>
      <c r="G2164" s="39">
        <v>8</v>
      </c>
      <c r="H2164" s="40" t="s">
        <v>211</v>
      </c>
      <c r="I2164" s="39">
        <v>3337427709</v>
      </c>
    </row>
    <row r="2165" spans="1:9" ht="60" hidden="1">
      <c r="A2165" s="39">
        <v>36590</v>
      </c>
      <c r="B2165" s="40" t="s">
        <v>4047</v>
      </c>
      <c r="C2165" s="40" t="s">
        <v>3689</v>
      </c>
      <c r="D2165" s="40" t="s">
        <v>223</v>
      </c>
      <c r="E2165" s="39">
        <v>100834</v>
      </c>
      <c r="F2165" s="41">
        <v>230</v>
      </c>
      <c r="G2165" s="39">
        <v>4</v>
      </c>
      <c r="H2165" s="40" t="s">
        <v>202</v>
      </c>
      <c r="I2165" s="39">
        <v>3337427721</v>
      </c>
    </row>
    <row r="2166" spans="1:9" ht="60" hidden="1">
      <c r="A2166" s="39">
        <v>36591</v>
      </c>
      <c r="B2166" s="40" t="s">
        <v>4048</v>
      </c>
      <c r="C2166" s="40" t="s">
        <v>3689</v>
      </c>
      <c r="D2166" s="40" t="s">
        <v>223</v>
      </c>
      <c r="E2166" s="39">
        <v>100834</v>
      </c>
      <c r="F2166" s="41">
        <v>500</v>
      </c>
      <c r="G2166" s="39">
        <v>10</v>
      </c>
      <c r="H2166" s="40" t="s">
        <v>211</v>
      </c>
      <c r="I2166" s="39">
        <v>3337427741</v>
      </c>
    </row>
    <row r="2167" spans="1:9" ht="60" hidden="1">
      <c r="A2167" s="39">
        <v>36592</v>
      </c>
      <c r="B2167" s="40" t="s">
        <v>4049</v>
      </c>
      <c r="C2167" s="40" t="s">
        <v>3689</v>
      </c>
      <c r="D2167" s="40" t="s">
        <v>223</v>
      </c>
      <c r="E2167" s="39">
        <v>100834</v>
      </c>
      <c r="F2167" s="41">
        <v>500</v>
      </c>
      <c r="G2167" s="39">
        <v>4</v>
      </c>
      <c r="H2167" s="40" t="s">
        <v>202</v>
      </c>
      <c r="I2167" s="39">
        <v>3337427742</v>
      </c>
    </row>
    <row r="2168" spans="1:9" ht="30" hidden="1">
      <c r="A2168" s="39">
        <v>36593</v>
      </c>
      <c r="B2168" s="40" t="s">
        <v>4050</v>
      </c>
      <c r="C2168" s="40" t="s">
        <v>3689</v>
      </c>
      <c r="D2168" s="40" t="s">
        <v>234</v>
      </c>
      <c r="E2168" s="39">
        <v>101222</v>
      </c>
      <c r="F2168" s="41">
        <v>230</v>
      </c>
      <c r="G2168" s="39">
        <v>3</v>
      </c>
      <c r="H2168" s="40" t="s">
        <v>202</v>
      </c>
      <c r="I2168" s="39">
        <v>3337427744</v>
      </c>
    </row>
    <row r="2169" spans="1:9" ht="15" hidden="1">
      <c r="A2169" s="39">
        <v>36594</v>
      </c>
      <c r="B2169" s="40" t="s">
        <v>4051</v>
      </c>
      <c r="C2169" s="40" t="s">
        <v>3689</v>
      </c>
      <c r="D2169" s="40" t="s">
        <v>210</v>
      </c>
      <c r="E2169" s="39">
        <v>116704</v>
      </c>
      <c r="F2169" s="41">
        <v>69</v>
      </c>
      <c r="G2169" s="39">
        <v>3</v>
      </c>
      <c r="H2169" s="40" t="s">
        <v>202</v>
      </c>
      <c r="I2169" s="39">
        <v>3337427755</v>
      </c>
    </row>
    <row r="2170" spans="1:9" ht="60" hidden="1">
      <c r="A2170" s="39">
        <v>36595</v>
      </c>
      <c r="B2170" s="40" t="s">
        <v>4052</v>
      </c>
      <c r="C2170" s="40" t="s">
        <v>3689</v>
      </c>
      <c r="D2170" s="40" t="s">
        <v>223</v>
      </c>
      <c r="E2170" s="39">
        <v>100834</v>
      </c>
      <c r="F2170" s="41">
        <v>500</v>
      </c>
      <c r="G2170" s="39">
        <v>3</v>
      </c>
      <c r="H2170" s="40" t="s">
        <v>211</v>
      </c>
      <c r="I2170" s="39">
        <v>3337427786</v>
      </c>
    </row>
    <row r="2171" spans="1:9" ht="60" hidden="1">
      <c r="A2171" s="39">
        <v>36596</v>
      </c>
      <c r="B2171" s="40" t="s">
        <v>4053</v>
      </c>
      <c r="C2171" s="40" t="s">
        <v>3689</v>
      </c>
      <c r="D2171" s="40" t="s">
        <v>223</v>
      </c>
      <c r="E2171" s="39">
        <v>100834</v>
      </c>
      <c r="F2171" s="41">
        <v>500</v>
      </c>
      <c r="G2171" s="39">
        <v>3</v>
      </c>
      <c r="H2171" s="40" t="s">
        <v>211</v>
      </c>
      <c r="I2171" s="39">
        <v>3337427802</v>
      </c>
    </row>
    <row r="2172" spans="1:9" ht="60" hidden="1">
      <c r="A2172" s="39">
        <v>36597</v>
      </c>
      <c r="B2172" s="40" t="s">
        <v>4054</v>
      </c>
      <c r="C2172" s="40" t="s">
        <v>3689</v>
      </c>
      <c r="D2172" s="40" t="s">
        <v>223</v>
      </c>
      <c r="E2172" s="39">
        <v>100834</v>
      </c>
      <c r="F2172" s="41">
        <v>500</v>
      </c>
      <c r="G2172" s="39">
        <v>8</v>
      </c>
      <c r="H2172" s="40" t="s">
        <v>211</v>
      </c>
      <c r="I2172" s="39">
        <v>3337427804</v>
      </c>
    </row>
    <row r="2173" spans="1:9" ht="60" hidden="1">
      <c r="A2173" s="39">
        <v>36598</v>
      </c>
      <c r="B2173" s="40" t="s">
        <v>4055</v>
      </c>
      <c r="C2173" s="40" t="s">
        <v>3689</v>
      </c>
      <c r="D2173" s="40" t="s">
        <v>223</v>
      </c>
      <c r="E2173" s="39">
        <v>100834</v>
      </c>
      <c r="F2173" s="41">
        <v>500</v>
      </c>
      <c r="G2173" s="39">
        <v>3</v>
      </c>
      <c r="H2173" s="40" t="s">
        <v>211</v>
      </c>
      <c r="I2173" s="39">
        <v>3337427807</v>
      </c>
    </row>
    <row r="2174" spans="1:9" ht="60" hidden="1">
      <c r="A2174" s="39">
        <v>36599</v>
      </c>
      <c r="B2174" s="40" t="s">
        <v>4056</v>
      </c>
      <c r="C2174" s="40" t="s">
        <v>3689</v>
      </c>
      <c r="D2174" s="40" t="s">
        <v>223</v>
      </c>
      <c r="E2174" s="39">
        <v>100834</v>
      </c>
      <c r="F2174" s="41">
        <v>500</v>
      </c>
      <c r="G2174" s="39">
        <v>7</v>
      </c>
      <c r="H2174" s="40" t="s">
        <v>211</v>
      </c>
      <c r="I2174" s="39">
        <v>3337427810</v>
      </c>
    </row>
    <row r="2175" spans="1:9" ht="60" hidden="1">
      <c r="A2175" s="39">
        <v>36600</v>
      </c>
      <c r="B2175" s="40" t="s">
        <v>4057</v>
      </c>
      <c r="C2175" s="40" t="s">
        <v>3689</v>
      </c>
      <c r="D2175" s="40" t="s">
        <v>223</v>
      </c>
      <c r="E2175" s="39">
        <v>100834</v>
      </c>
      <c r="F2175" s="41">
        <v>500</v>
      </c>
      <c r="G2175" s="39">
        <v>4</v>
      </c>
      <c r="H2175" s="40" t="s">
        <v>211</v>
      </c>
      <c r="I2175" s="39">
        <v>3337427815</v>
      </c>
    </row>
    <row r="2176" spans="1:9" ht="60" hidden="1">
      <c r="A2176" s="39">
        <v>36601</v>
      </c>
      <c r="B2176" s="40" t="s">
        <v>4058</v>
      </c>
      <c r="C2176" s="40" t="s">
        <v>3689</v>
      </c>
      <c r="D2176" s="40" t="s">
        <v>223</v>
      </c>
      <c r="E2176" s="39">
        <v>100834</v>
      </c>
      <c r="F2176" s="41">
        <v>500</v>
      </c>
      <c r="G2176" s="39">
        <v>5</v>
      </c>
      <c r="H2176" s="40" t="s">
        <v>211</v>
      </c>
      <c r="I2176" s="39">
        <v>3337427816</v>
      </c>
    </row>
    <row r="2177" spans="1:9" ht="60" hidden="1">
      <c r="A2177" s="39">
        <v>36602</v>
      </c>
      <c r="B2177" s="40" t="s">
        <v>4059</v>
      </c>
      <c r="C2177" s="40" t="s">
        <v>3689</v>
      </c>
      <c r="D2177" s="40" t="s">
        <v>223</v>
      </c>
      <c r="E2177" s="39">
        <v>100834</v>
      </c>
      <c r="F2177" s="41">
        <v>500</v>
      </c>
      <c r="G2177" s="39">
        <v>3</v>
      </c>
      <c r="H2177" s="40" t="s">
        <v>202</v>
      </c>
      <c r="I2177" s="39">
        <v>3337427831</v>
      </c>
    </row>
    <row r="2178" spans="1:9" ht="15" hidden="1">
      <c r="A2178" s="39">
        <v>36604</v>
      </c>
      <c r="B2178" s="40" t="s">
        <v>4060</v>
      </c>
      <c r="C2178" s="40" t="s">
        <v>3689</v>
      </c>
      <c r="D2178" s="40" t="s">
        <v>210</v>
      </c>
      <c r="E2178" s="39">
        <v>116704</v>
      </c>
      <c r="F2178" s="41">
        <v>69</v>
      </c>
      <c r="G2178" s="39">
        <v>3</v>
      </c>
      <c r="H2178" s="40" t="s">
        <v>202</v>
      </c>
      <c r="I2178" s="39">
        <v>3337427861</v>
      </c>
    </row>
    <row r="2179" spans="1:9" ht="45" hidden="1">
      <c r="A2179" s="39">
        <v>36605</v>
      </c>
      <c r="B2179" s="40" t="s">
        <v>4061</v>
      </c>
      <c r="C2179" s="40" t="s">
        <v>3689</v>
      </c>
      <c r="D2179" s="40" t="s">
        <v>210</v>
      </c>
      <c r="E2179" s="39">
        <v>116704</v>
      </c>
      <c r="F2179" s="41">
        <v>69</v>
      </c>
      <c r="G2179" s="39">
        <v>3</v>
      </c>
      <c r="H2179" s="40" t="s">
        <v>211</v>
      </c>
      <c r="I2179" s="39">
        <v>3337427863</v>
      </c>
    </row>
    <row r="2180" spans="1:9" ht="15" hidden="1">
      <c r="A2180" s="39">
        <v>36606</v>
      </c>
      <c r="B2180" s="40" t="s">
        <v>4062</v>
      </c>
      <c r="C2180" s="40" t="s">
        <v>3689</v>
      </c>
      <c r="D2180" s="40" t="s">
        <v>210</v>
      </c>
      <c r="E2180" s="39">
        <v>116704</v>
      </c>
      <c r="F2180" s="41">
        <v>69</v>
      </c>
      <c r="G2180" s="39">
        <v>3</v>
      </c>
      <c r="H2180" s="40" t="s">
        <v>202</v>
      </c>
      <c r="I2180" s="39">
        <v>3337427915</v>
      </c>
    </row>
    <row r="2181" spans="1:9" ht="15" hidden="1">
      <c r="A2181" s="39">
        <v>36607</v>
      </c>
      <c r="B2181" s="40" t="s">
        <v>4063</v>
      </c>
      <c r="C2181" s="40" t="s">
        <v>3689</v>
      </c>
      <c r="D2181" s="40" t="s">
        <v>210</v>
      </c>
      <c r="E2181" s="39">
        <v>116704</v>
      </c>
      <c r="F2181" s="41">
        <v>69</v>
      </c>
      <c r="G2181" s="39">
        <v>3</v>
      </c>
      <c r="H2181" s="40" t="s">
        <v>202</v>
      </c>
      <c r="I2181" s="39">
        <v>3337427920</v>
      </c>
    </row>
    <row r="2182" spans="1:9" ht="60" hidden="1">
      <c r="A2182" s="39">
        <v>36608</v>
      </c>
      <c r="B2182" s="40" t="s">
        <v>4064</v>
      </c>
      <c r="C2182" s="40" t="s">
        <v>3689</v>
      </c>
      <c r="D2182" s="40" t="s">
        <v>223</v>
      </c>
      <c r="E2182" s="39">
        <v>100834</v>
      </c>
      <c r="F2182" s="41">
        <v>500</v>
      </c>
      <c r="G2182" s="39">
        <v>7</v>
      </c>
      <c r="H2182" s="40" t="s">
        <v>202</v>
      </c>
      <c r="I2182" s="39">
        <v>3337427970</v>
      </c>
    </row>
    <row r="2183" spans="1:9" ht="60" hidden="1">
      <c r="A2183" s="39">
        <v>36609</v>
      </c>
      <c r="B2183" s="40" t="s">
        <v>4065</v>
      </c>
      <c r="C2183" s="40" t="s">
        <v>3689</v>
      </c>
      <c r="D2183" s="40" t="s">
        <v>223</v>
      </c>
      <c r="E2183" s="39">
        <v>100834</v>
      </c>
      <c r="F2183" s="41">
        <v>230</v>
      </c>
      <c r="G2183" s="39">
        <v>2</v>
      </c>
      <c r="H2183" s="40" t="s">
        <v>202</v>
      </c>
      <c r="I2183" s="39">
        <v>3337427971</v>
      </c>
    </row>
    <row r="2184" spans="1:9" ht="60" hidden="1">
      <c r="A2184" s="39">
        <v>36610</v>
      </c>
      <c r="B2184" s="40" t="s">
        <v>4066</v>
      </c>
      <c r="C2184" s="40" t="s">
        <v>3689</v>
      </c>
      <c r="D2184" s="40" t="s">
        <v>223</v>
      </c>
      <c r="E2184" s="39">
        <v>100834</v>
      </c>
      <c r="F2184" s="41">
        <v>500</v>
      </c>
      <c r="G2184" s="39">
        <v>3</v>
      </c>
      <c r="H2184" s="40" t="s">
        <v>4067</v>
      </c>
      <c r="I2184" s="39">
        <v>3337427989</v>
      </c>
    </row>
    <row r="2185" spans="1:9" ht="60" hidden="1">
      <c r="A2185" s="39">
        <v>36611</v>
      </c>
      <c r="B2185" s="40" t="s">
        <v>4068</v>
      </c>
      <c r="C2185" s="40" t="s">
        <v>3689</v>
      </c>
      <c r="D2185" s="40" t="s">
        <v>223</v>
      </c>
      <c r="E2185" s="39">
        <v>100834</v>
      </c>
      <c r="F2185" s="41">
        <v>500</v>
      </c>
      <c r="G2185" s="39">
        <v>1</v>
      </c>
      <c r="H2185" s="40" t="s">
        <v>211</v>
      </c>
      <c r="I2185" s="39">
        <v>3337427996</v>
      </c>
    </row>
    <row r="2186" spans="1:9" ht="60" hidden="1">
      <c r="A2186" s="39">
        <v>36612</v>
      </c>
      <c r="B2186" s="40" t="s">
        <v>4069</v>
      </c>
      <c r="C2186" s="40" t="s">
        <v>3689</v>
      </c>
      <c r="D2186" s="40" t="s">
        <v>223</v>
      </c>
      <c r="E2186" s="39">
        <v>100834</v>
      </c>
      <c r="F2186" s="41">
        <v>230</v>
      </c>
      <c r="G2186" s="39">
        <v>3</v>
      </c>
      <c r="H2186" s="40" t="s">
        <v>211</v>
      </c>
      <c r="I2186" s="39">
        <v>3337428108</v>
      </c>
    </row>
    <row r="2187" spans="1:9" ht="60" hidden="1">
      <c r="A2187" s="39">
        <v>36613</v>
      </c>
      <c r="B2187" s="40" t="s">
        <v>4070</v>
      </c>
      <c r="C2187" s="40" t="s">
        <v>3689</v>
      </c>
      <c r="D2187" s="40" t="s">
        <v>223</v>
      </c>
      <c r="E2187" s="39">
        <v>100834</v>
      </c>
      <c r="F2187" s="41">
        <v>115</v>
      </c>
      <c r="G2187" s="39">
        <v>3</v>
      </c>
      <c r="H2187" s="40" t="s">
        <v>211</v>
      </c>
      <c r="I2187" s="39">
        <v>3337428121</v>
      </c>
    </row>
    <row r="2188" spans="1:9" ht="60" hidden="1">
      <c r="A2188" s="39">
        <v>36614</v>
      </c>
      <c r="B2188" s="40" t="s">
        <v>4071</v>
      </c>
      <c r="C2188" s="40" t="s">
        <v>3689</v>
      </c>
      <c r="D2188" s="40" t="s">
        <v>223</v>
      </c>
      <c r="E2188" s="39">
        <v>100834</v>
      </c>
      <c r="F2188" s="41">
        <v>115</v>
      </c>
      <c r="G2188" s="39">
        <v>2</v>
      </c>
      <c r="H2188" s="40" t="s">
        <v>211</v>
      </c>
      <c r="I2188" s="39">
        <v>3337428122</v>
      </c>
    </row>
    <row r="2189" spans="1:9" ht="60" hidden="1">
      <c r="A2189" s="39">
        <v>36615</v>
      </c>
      <c r="B2189" s="40" t="s">
        <v>4072</v>
      </c>
      <c r="C2189" s="40" t="s">
        <v>3689</v>
      </c>
      <c r="D2189" s="40" t="s">
        <v>223</v>
      </c>
      <c r="E2189" s="39">
        <v>100834</v>
      </c>
      <c r="F2189" s="41">
        <v>115</v>
      </c>
      <c r="G2189" s="39">
        <v>3</v>
      </c>
      <c r="H2189" s="40" t="s">
        <v>202</v>
      </c>
      <c r="I2189" s="39">
        <v>3337428155</v>
      </c>
    </row>
    <row r="2190" spans="1:9" ht="60" hidden="1">
      <c r="A2190" s="39">
        <v>36616</v>
      </c>
      <c r="B2190" s="40" t="s">
        <v>4073</v>
      </c>
      <c r="C2190" s="40" t="s">
        <v>3689</v>
      </c>
      <c r="D2190" s="40" t="s">
        <v>223</v>
      </c>
      <c r="E2190" s="39">
        <v>100834</v>
      </c>
      <c r="F2190" s="41">
        <v>115</v>
      </c>
      <c r="G2190" s="39">
        <v>3</v>
      </c>
      <c r="H2190" s="40" t="s">
        <v>202</v>
      </c>
      <c r="I2190" s="39">
        <v>3337428156</v>
      </c>
    </row>
    <row r="2191" spans="1:9" ht="60" hidden="1">
      <c r="A2191" s="39">
        <v>36617</v>
      </c>
      <c r="B2191" s="40" t="s">
        <v>4074</v>
      </c>
      <c r="C2191" s="40" t="s">
        <v>3689</v>
      </c>
      <c r="D2191" s="40" t="s">
        <v>223</v>
      </c>
      <c r="E2191" s="39">
        <v>100834</v>
      </c>
      <c r="F2191" s="41">
        <v>345</v>
      </c>
      <c r="G2191" s="39">
        <v>3</v>
      </c>
      <c r="H2191" s="40" t="s">
        <v>211</v>
      </c>
      <c r="I2191" s="39">
        <v>3337428207</v>
      </c>
    </row>
    <row r="2192" spans="1:9" ht="60" hidden="1">
      <c r="A2192" s="39">
        <v>36618</v>
      </c>
      <c r="B2192" s="40" t="s">
        <v>4075</v>
      </c>
      <c r="C2192" s="40" t="s">
        <v>3689</v>
      </c>
      <c r="D2192" s="40" t="s">
        <v>223</v>
      </c>
      <c r="E2192" s="39">
        <v>100834</v>
      </c>
      <c r="F2192" s="41">
        <v>500</v>
      </c>
      <c r="G2192" s="39">
        <v>4</v>
      </c>
      <c r="H2192" s="40" t="s">
        <v>202</v>
      </c>
      <c r="I2192" s="39">
        <v>3337428242</v>
      </c>
    </row>
    <row r="2193" spans="1:9" ht="45" hidden="1">
      <c r="A2193" s="39">
        <v>36619</v>
      </c>
      <c r="B2193" s="40" t="s">
        <v>4076</v>
      </c>
      <c r="C2193" s="40" t="s">
        <v>3689</v>
      </c>
      <c r="D2193" s="40" t="s">
        <v>210</v>
      </c>
      <c r="E2193" s="39">
        <v>116704</v>
      </c>
      <c r="F2193" s="41">
        <v>69</v>
      </c>
      <c r="G2193" s="39">
        <v>2</v>
      </c>
      <c r="H2193" s="40" t="s">
        <v>211</v>
      </c>
      <c r="I2193" s="39">
        <v>3337428275</v>
      </c>
    </row>
    <row r="2194" spans="1:9" ht="15" hidden="1">
      <c r="A2194" s="39">
        <v>36620</v>
      </c>
      <c r="B2194" s="40" t="s">
        <v>4077</v>
      </c>
      <c r="C2194" s="40" t="s">
        <v>3689</v>
      </c>
      <c r="D2194" s="40" t="s">
        <v>210</v>
      </c>
      <c r="E2194" s="39">
        <v>116704</v>
      </c>
      <c r="F2194" s="41">
        <v>115</v>
      </c>
      <c r="G2194" s="39">
        <v>3</v>
      </c>
      <c r="H2194" s="40" t="s">
        <v>202</v>
      </c>
      <c r="I2194" s="39">
        <v>3337428287</v>
      </c>
    </row>
    <row r="2195" spans="1:9" ht="15" hidden="1">
      <c r="A2195" s="39">
        <v>36621</v>
      </c>
      <c r="B2195" s="40" t="s">
        <v>4078</v>
      </c>
      <c r="C2195" s="40" t="s">
        <v>3689</v>
      </c>
      <c r="D2195" s="40" t="s">
        <v>210</v>
      </c>
      <c r="E2195" s="39">
        <v>116704</v>
      </c>
      <c r="F2195" s="41">
        <v>115</v>
      </c>
      <c r="G2195" s="39">
        <v>3</v>
      </c>
      <c r="H2195" s="40" t="s">
        <v>202</v>
      </c>
      <c r="I2195" s="39">
        <v>3337428288</v>
      </c>
    </row>
    <row r="2196" spans="1:9" ht="15" hidden="1">
      <c r="A2196" s="39">
        <v>36622</v>
      </c>
      <c r="B2196" s="40" t="s">
        <v>4079</v>
      </c>
      <c r="C2196" s="40" t="s">
        <v>3689</v>
      </c>
      <c r="D2196" s="40" t="s">
        <v>210</v>
      </c>
      <c r="E2196" s="39">
        <v>116704</v>
      </c>
      <c r="F2196" s="41">
        <v>115</v>
      </c>
      <c r="G2196" s="39">
        <v>3</v>
      </c>
      <c r="H2196" s="40" t="s">
        <v>202</v>
      </c>
      <c r="I2196" s="39">
        <v>3337428292</v>
      </c>
    </row>
    <row r="2197" spans="1:9" ht="15" hidden="1">
      <c r="A2197" s="39">
        <v>36624</v>
      </c>
      <c r="B2197" s="40" t="s">
        <v>4080</v>
      </c>
      <c r="C2197" s="40" t="s">
        <v>3689</v>
      </c>
      <c r="D2197" s="40" t="s">
        <v>210</v>
      </c>
      <c r="E2197" s="39">
        <v>116704</v>
      </c>
      <c r="F2197" s="41">
        <v>69</v>
      </c>
      <c r="G2197" s="39">
        <v>1</v>
      </c>
      <c r="H2197" s="40" t="s">
        <v>202</v>
      </c>
      <c r="I2197" s="39">
        <v>3337427901</v>
      </c>
    </row>
    <row r="2198" spans="1:9" ht="45" hidden="1">
      <c r="A2198" s="39">
        <v>36625</v>
      </c>
      <c r="B2198" s="40" t="s">
        <v>4081</v>
      </c>
      <c r="C2198" s="40" t="s">
        <v>3689</v>
      </c>
      <c r="D2198" s="40" t="s">
        <v>210</v>
      </c>
      <c r="E2198" s="39">
        <v>116704</v>
      </c>
      <c r="F2198" s="41">
        <v>69</v>
      </c>
      <c r="G2198" s="39">
        <v>3</v>
      </c>
      <c r="H2198" s="40" t="s">
        <v>211</v>
      </c>
      <c r="I2198" s="39">
        <v>3337427910</v>
      </c>
    </row>
    <row r="2199" spans="1:9" ht="60" hidden="1">
      <c r="A2199" s="39">
        <v>36634</v>
      </c>
      <c r="B2199" s="40" t="s">
        <v>4082</v>
      </c>
      <c r="C2199" s="40" t="s">
        <v>3689</v>
      </c>
      <c r="D2199" s="40" t="s">
        <v>223</v>
      </c>
      <c r="E2199" s="39">
        <v>100834</v>
      </c>
      <c r="F2199" s="41">
        <v>69</v>
      </c>
      <c r="G2199" s="39">
        <v>3</v>
      </c>
      <c r="H2199" s="40" t="s">
        <v>202</v>
      </c>
      <c r="I2199" s="39">
        <v>3352750013</v>
      </c>
    </row>
    <row r="2200" spans="1:9" ht="45" hidden="1">
      <c r="A2200" s="39">
        <v>36637</v>
      </c>
      <c r="B2200" s="40" t="s">
        <v>4083</v>
      </c>
      <c r="C2200" s="40" t="s">
        <v>3689</v>
      </c>
      <c r="D2200" s="40" t="s">
        <v>429</v>
      </c>
      <c r="E2200" s="39">
        <v>101374</v>
      </c>
      <c r="F2200" s="41">
        <v>115</v>
      </c>
      <c r="G2200" s="39">
        <v>3</v>
      </c>
      <c r="H2200" s="40" t="s">
        <v>226</v>
      </c>
      <c r="I2200" s="39">
        <v>3352750028</v>
      </c>
    </row>
    <row r="2201" spans="1:9" ht="45" hidden="1">
      <c r="A2201" s="39">
        <v>36638</v>
      </c>
      <c r="B2201" s="40" t="s">
        <v>4084</v>
      </c>
      <c r="C2201" s="40" t="s">
        <v>3689</v>
      </c>
      <c r="D2201" s="40" t="s">
        <v>429</v>
      </c>
      <c r="E2201" s="39">
        <v>101374</v>
      </c>
      <c r="F2201" s="41">
        <v>115</v>
      </c>
      <c r="G2201" s="39">
        <v>3</v>
      </c>
      <c r="H2201" s="40" t="s">
        <v>226</v>
      </c>
      <c r="I2201" s="39">
        <v>3352750030</v>
      </c>
    </row>
    <row r="2202" spans="1:9" ht="45" hidden="1">
      <c r="A2202" s="39">
        <v>36639</v>
      </c>
      <c r="B2202" s="40" t="s">
        <v>4085</v>
      </c>
      <c r="C2202" s="40" t="s">
        <v>3689</v>
      </c>
      <c r="D2202" s="40" t="s">
        <v>429</v>
      </c>
      <c r="E2202" s="39">
        <v>101374</v>
      </c>
      <c r="F2202" s="41">
        <v>115</v>
      </c>
      <c r="G2202" s="39">
        <v>3</v>
      </c>
      <c r="H2202" s="40" t="s">
        <v>226</v>
      </c>
      <c r="I2202" s="39">
        <v>3352750038</v>
      </c>
    </row>
    <row r="2203" spans="1:9" ht="45" hidden="1">
      <c r="A2203" s="39">
        <v>36640</v>
      </c>
      <c r="B2203" s="40" t="s">
        <v>4086</v>
      </c>
      <c r="C2203" s="40" t="s">
        <v>3689</v>
      </c>
      <c r="D2203" s="40" t="s">
        <v>429</v>
      </c>
      <c r="E2203" s="39">
        <v>101374</v>
      </c>
      <c r="F2203" s="41">
        <v>115</v>
      </c>
      <c r="G2203" s="39">
        <v>3</v>
      </c>
      <c r="H2203" s="40" t="s">
        <v>226</v>
      </c>
      <c r="I2203" s="39">
        <v>3352750039</v>
      </c>
    </row>
    <row r="2204" spans="1:9" ht="45" hidden="1">
      <c r="A2204" s="39">
        <v>36641</v>
      </c>
      <c r="B2204" s="40" t="s">
        <v>4087</v>
      </c>
      <c r="C2204" s="40" t="s">
        <v>3689</v>
      </c>
      <c r="D2204" s="40" t="s">
        <v>429</v>
      </c>
      <c r="E2204" s="39">
        <v>101374</v>
      </c>
      <c r="F2204" s="41">
        <v>115</v>
      </c>
      <c r="G2204" s="39">
        <v>3</v>
      </c>
      <c r="H2204" s="40" t="s">
        <v>226</v>
      </c>
      <c r="I2204" s="39">
        <v>3352750041</v>
      </c>
    </row>
    <row r="2205" spans="1:9" ht="45" hidden="1">
      <c r="A2205" s="39">
        <v>36642</v>
      </c>
      <c r="B2205" s="40" t="s">
        <v>4088</v>
      </c>
      <c r="C2205" s="40" t="s">
        <v>3689</v>
      </c>
      <c r="D2205" s="40" t="s">
        <v>429</v>
      </c>
      <c r="E2205" s="39">
        <v>101374</v>
      </c>
      <c r="F2205" s="41">
        <v>115</v>
      </c>
      <c r="G2205" s="39">
        <v>3</v>
      </c>
      <c r="H2205" s="40" t="s">
        <v>226</v>
      </c>
      <c r="I2205" s="39">
        <v>3352750043</v>
      </c>
    </row>
    <row r="2206" spans="1:9" ht="45" hidden="1">
      <c r="A2206" s="39">
        <v>36643</v>
      </c>
      <c r="B2206" s="40" t="s">
        <v>4089</v>
      </c>
      <c r="C2206" s="40" t="s">
        <v>3689</v>
      </c>
      <c r="D2206" s="40" t="s">
        <v>429</v>
      </c>
      <c r="E2206" s="39">
        <v>101374</v>
      </c>
      <c r="F2206" s="41">
        <v>57</v>
      </c>
      <c r="G2206" s="39">
        <v>3</v>
      </c>
      <c r="H2206" s="40" t="s">
        <v>226</v>
      </c>
      <c r="I2206" s="39">
        <v>3352750054</v>
      </c>
    </row>
    <row r="2207" spans="1:9" ht="45" hidden="1">
      <c r="A2207" s="39">
        <v>36644</v>
      </c>
      <c r="B2207" s="40" t="s">
        <v>4090</v>
      </c>
      <c r="C2207" s="40" t="s">
        <v>3689</v>
      </c>
      <c r="D2207" s="40" t="s">
        <v>429</v>
      </c>
      <c r="E2207" s="39">
        <v>101374</v>
      </c>
      <c r="F2207" s="41">
        <v>115</v>
      </c>
      <c r="G2207" s="39">
        <v>3</v>
      </c>
      <c r="H2207" s="40" t="s">
        <v>226</v>
      </c>
      <c r="I2207" s="39">
        <v>3352750056</v>
      </c>
    </row>
    <row r="2208" spans="1:9" ht="45" hidden="1">
      <c r="A2208" s="39">
        <v>36645</v>
      </c>
      <c r="B2208" s="40" t="s">
        <v>4091</v>
      </c>
      <c r="C2208" s="40" t="s">
        <v>3689</v>
      </c>
      <c r="D2208" s="40" t="s">
        <v>429</v>
      </c>
      <c r="E2208" s="39">
        <v>101374</v>
      </c>
      <c r="F2208" s="41">
        <v>115</v>
      </c>
      <c r="G2208" s="39">
        <v>3</v>
      </c>
      <c r="H2208" s="40" t="s">
        <v>226</v>
      </c>
      <c r="I2208" s="39">
        <v>3352750058</v>
      </c>
    </row>
    <row r="2209" spans="1:9" ht="45" hidden="1">
      <c r="A2209" s="39">
        <v>36646</v>
      </c>
      <c r="B2209" s="40" t="s">
        <v>4092</v>
      </c>
      <c r="C2209" s="40" t="s">
        <v>3689</v>
      </c>
      <c r="D2209" s="40" t="s">
        <v>429</v>
      </c>
      <c r="E2209" s="39">
        <v>101374</v>
      </c>
      <c r="F2209" s="41">
        <v>115</v>
      </c>
      <c r="G2209" s="39">
        <v>3</v>
      </c>
      <c r="H2209" s="40" t="s">
        <v>226</v>
      </c>
      <c r="I2209" s="39">
        <v>3352750059</v>
      </c>
    </row>
    <row r="2210" spans="1:9" ht="45" hidden="1">
      <c r="A2210" s="39">
        <v>36647</v>
      </c>
      <c r="B2210" s="40" t="s">
        <v>4093</v>
      </c>
      <c r="C2210" s="40" t="s">
        <v>3689</v>
      </c>
      <c r="D2210" s="40" t="s">
        <v>429</v>
      </c>
      <c r="E2210" s="39">
        <v>101374</v>
      </c>
      <c r="F2210" s="41">
        <v>115</v>
      </c>
      <c r="G2210" s="39">
        <v>3</v>
      </c>
      <c r="H2210" s="40" t="s">
        <v>226</v>
      </c>
      <c r="I2210" s="39">
        <v>3352750069</v>
      </c>
    </row>
    <row r="2211" spans="1:9" ht="45" hidden="1">
      <c r="A2211" s="39">
        <v>36648</v>
      </c>
      <c r="B2211" s="40" t="s">
        <v>4094</v>
      </c>
      <c r="C2211" s="40" t="s">
        <v>3689</v>
      </c>
      <c r="D2211" s="40" t="s">
        <v>429</v>
      </c>
      <c r="E2211" s="39">
        <v>101374</v>
      </c>
      <c r="F2211" s="41">
        <v>115</v>
      </c>
      <c r="G2211" s="39">
        <v>3</v>
      </c>
      <c r="H2211" s="40" t="s">
        <v>226</v>
      </c>
      <c r="I2211" s="39">
        <v>3352750070</v>
      </c>
    </row>
    <row r="2212" spans="1:9" ht="45" hidden="1">
      <c r="A2212" s="39">
        <v>36649</v>
      </c>
      <c r="B2212" s="40" t="s">
        <v>4095</v>
      </c>
      <c r="C2212" s="40" t="s">
        <v>3689</v>
      </c>
      <c r="D2212" s="40" t="s">
        <v>429</v>
      </c>
      <c r="E2212" s="39">
        <v>101374</v>
      </c>
      <c r="F2212" s="41">
        <v>115</v>
      </c>
      <c r="G2212" s="39">
        <v>3</v>
      </c>
      <c r="H2212" s="40" t="s">
        <v>226</v>
      </c>
      <c r="I2212" s="39">
        <v>3352750072</v>
      </c>
    </row>
    <row r="2213" spans="1:9" ht="45" hidden="1">
      <c r="A2213" s="39">
        <v>36650</v>
      </c>
      <c r="B2213" s="40" t="s">
        <v>4096</v>
      </c>
      <c r="C2213" s="40" t="s">
        <v>3689</v>
      </c>
      <c r="D2213" s="40" t="s">
        <v>429</v>
      </c>
      <c r="E2213" s="39">
        <v>101374</v>
      </c>
      <c r="F2213" s="41">
        <v>115</v>
      </c>
      <c r="G2213" s="39">
        <v>3</v>
      </c>
      <c r="H2213" s="40" t="s">
        <v>226</v>
      </c>
      <c r="I2213" s="39">
        <v>3352750075</v>
      </c>
    </row>
    <row r="2214" spans="1:9" ht="15" hidden="1">
      <c r="A2214" s="39">
        <v>36651</v>
      </c>
      <c r="B2214" s="40" t="s">
        <v>4097</v>
      </c>
      <c r="C2214" s="40" t="s">
        <v>3689</v>
      </c>
      <c r="D2214" s="40" t="s">
        <v>210</v>
      </c>
      <c r="E2214" s="39">
        <v>116704</v>
      </c>
      <c r="F2214" s="41">
        <v>115</v>
      </c>
      <c r="G2214" s="39">
        <v>3</v>
      </c>
      <c r="H2214" s="40" t="s">
        <v>226</v>
      </c>
      <c r="I2214" s="39">
        <v>3352750079</v>
      </c>
    </row>
    <row r="2215" spans="1:9" ht="15" hidden="1">
      <c r="A2215" s="39">
        <v>36652</v>
      </c>
      <c r="B2215" s="40" t="s">
        <v>4098</v>
      </c>
      <c r="C2215" s="40" t="s">
        <v>3689</v>
      </c>
      <c r="D2215" s="40" t="s">
        <v>210</v>
      </c>
      <c r="E2215" s="39">
        <v>116704</v>
      </c>
      <c r="F2215" s="41">
        <v>115</v>
      </c>
      <c r="G2215" s="39">
        <v>3</v>
      </c>
      <c r="H2215" s="40" t="s">
        <v>226</v>
      </c>
      <c r="I2215" s="39">
        <v>3352750083</v>
      </c>
    </row>
    <row r="2216" spans="1:9" ht="45" hidden="1">
      <c r="A2216" s="39">
        <v>36653</v>
      </c>
      <c r="B2216" s="40" t="s">
        <v>4099</v>
      </c>
      <c r="C2216" s="40" t="s">
        <v>3689</v>
      </c>
      <c r="D2216" s="40" t="s">
        <v>429</v>
      </c>
      <c r="E2216" s="39">
        <v>101374</v>
      </c>
      <c r="F2216" s="41">
        <v>115</v>
      </c>
      <c r="G2216" s="39">
        <v>3</v>
      </c>
      <c r="H2216" s="40" t="s">
        <v>226</v>
      </c>
      <c r="I2216" s="39">
        <v>3352750088</v>
      </c>
    </row>
    <row r="2217" spans="1:9" ht="45" hidden="1">
      <c r="A2217" s="39">
        <v>36654</v>
      </c>
      <c r="B2217" s="40" t="s">
        <v>4100</v>
      </c>
      <c r="C2217" s="40" t="s">
        <v>3689</v>
      </c>
      <c r="D2217" s="40" t="s">
        <v>429</v>
      </c>
      <c r="E2217" s="39">
        <v>101374</v>
      </c>
      <c r="F2217" s="41">
        <v>115</v>
      </c>
      <c r="G2217" s="39">
        <v>3</v>
      </c>
      <c r="H2217" s="40" t="s">
        <v>226</v>
      </c>
      <c r="I2217" s="39">
        <v>3352750089</v>
      </c>
    </row>
    <row r="2218" spans="1:9" ht="45" hidden="1">
      <c r="A2218" s="39">
        <v>36655</v>
      </c>
      <c r="B2218" s="40" t="s">
        <v>4101</v>
      </c>
      <c r="C2218" s="40" t="s">
        <v>3689</v>
      </c>
      <c r="D2218" s="40" t="s">
        <v>429</v>
      </c>
      <c r="E2218" s="39">
        <v>101374</v>
      </c>
      <c r="F2218" s="41">
        <v>115</v>
      </c>
      <c r="G2218" s="39">
        <v>3</v>
      </c>
      <c r="H2218" s="40" t="s">
        <v>226</v>
      </c>
      <c r="I2218" s="39">
        <v>3352750091</v>
      </c>
    </row>
    <row r="2219" spans="1:9" ht="45" hidden="1">
      <c r="A2219" s="39">
        <v>36656</v>
      </c>
      <c r="B2219" s="40" t="s">
        <v>4102</v>
      </c>
      <c r="C2219" s="40" t="s">
        <v>3689</v>
      </c>
      <c r="D2219" s="40" t="s">
        <v>429</v>
      </c>
      <c r="E2219" s="39">
        <v>101374</v>
      </c>
      <c r="F2219" s="41">
        <v>-99</v>
      </c>
      <c r="G2219" s="39">
        <v>3</v>
      </c>
      <c r="H2219" s="40" t="s">
        <v>226</v>
      </c>
      <c r="I2219" s="39">
        <v>3352750107</v>
      </c>
    </row>
    <row r="2220" spans="1:9" ht="15" hidden="1">
      <c r="A2220" s="39">
        <v>36658</v>
      </c>
      <c r="B2220" s="40" t="s">
        <v>4103</v>
      </c>
      <c r="C2220" s="40" t="s">
        <v>3689</v>
      </c>
      <c r="D2220" s="40" t="s">
        <v>210</v>
      </c>
      <c r="E2220" s="39">
        <v>116704</v>
      </c>
      <c r="F2220" s="41">
        <v>69</v>
      </c>
      <c r="G2220" s="39">
        <v>3</v>
      </c>
      <c r="H2220" s="40" t="s">
        <v>202</v>
      </c>
      <c r="I2220" s="39">
        <v>3352750115</v>
      </c>
    </row>
    <row r="2221" spans="1:9" ht="15" hidden="1">
      <c r="A2221" s="39">
        <v>36659</v>
      </c>
      <c r="B2221" s="40" t="s">
        <v>4104</v>
      </c>
      <c r="C2221" s="40" t="s">
        <v>3689</v>
      </c>
      <c r="D2221" s="40" t="s">
        <v>210</v>
      </c>
      <c r="E2221" s="39">
        <v>116704</v>
      </c>
      <c r="F2221" s="41">
        <v>69</v>
      </c>
      <c r="G2221" s="39">
        <v>3</v>
      </c>
      <c r="H2221" s="40" t="s">
        <v>226</v>
      </c>
      <c r="I2221" s="39">
        <v>3337427446</v>
      </c>
    </row>
    <row r="2222" spans="1:9" ht="15" hidden="1">
      <c r="A2222" s="39">
        <v>36660</v>
      </c>
      <c r="B2222" s="40" t="s">
        <v>4105</v>
      </c>
      <c r="C2222" s="40" t="s">
        <v>3689</v>
      </c>
      <c r="D2222" s="40" t="s">
        <v>210</v>
      </c>
      <c r="E2222" s="39">
        <v>116704</v>
      </c>
      <c r="F2222" s="41">
        <v>115</v>
      </c>
      <c r="G2222" s="39">
        <v>3</v>
      </c>
      <c r="H2222" s="40" t="s">
        <v>226</v>
      </c>
      <c r="I2222" s="39">
        <v>3352750119</v>
      </c>
    </row>
    <row r="2223" spans="1:9" ht="15" hidden="1">
      <c r="A2223" s="39">
        <v>36661</v>
      </c>
      <c r="B2223" s="40" t="s">
        <v>4106</v>
      </c>
      <c r="C2223" s="40" t="s">
        <v>3689</v>
      </c>
      <c r="D2223" s="40" t="s">
        <v>210</v>
      </c>
      <c r="E2223" s="39">
        <v>116704</v>
      </c>
      <c r="F2223" s="41">
        <v>115</v>
      </c>
      <c r="G2223" s="39">
        <v>3</v>
      </c>
      <c r="H2223" s="40" t="s">
        <v>226</v>
      </c>
      <c r="I2223" s="39">
        <v>3352750123</v>
      </c>
    </row>
    <row r="2224" spans="1:9" ht="15" hidden="1">
      <c r="A2224" s="39">
        <v>36662</v>
      </c>
      <c r="B2224" s="40" t="s">
        <v>4107</v>
      </c>
      <c r="C2224" s="40" t="s">
        <v>3689</v>
      </c>
      <c r="D2224" s="40" t="s">
        <v>210</v>
      </c>
      <c r="E2224" s="39">
        <v>116704</v>
      </c>
      <c r="F2224" s="41">
        <v>115</v>
      </c>
      <c r="G2224" s="39">
        <v>4</v>
      </c>
      <c r="H2224" s="40" t="s">
        <v>226</v>
      </c>
      <c r="I2224" s="39">
        <v>3352750125</v>
      </c>
    </row>
    <row r="2225" spans="1:9" ht="45" hidden="1">
      <c r="A2225" s="39">
        <v>36664</v>
      </c>
      <c r="B2225" s="40" t="s">
        <v>4108</v>
      </c>
      <c r="C2225" s="40" t="s">
        <v>3689</v>
      </c>
      <c r="D2225" s="40" t="s">
        <v>429</v>
      </c>
      <c r="E2225" s="39">
        <v>101374</v>
      </c>
      <c r="F2225" s="41">
        <v>115</v>
      </c>
      <c r="G2225" s="39">
        <v>3</v>
      </c>
      <c r="H2225" s="40" t="s">
        <v>226</v>
      </c>
      <c r="I2225" s="39">
        <v>3352750127</v>
      </c>
    </row>
    <row r="2226" spans="1:9" ht="15" hidden="1">
      <c r="A2226" s="39">
        <v>36665</v>
      </c>
      <c r="B2226" s="40" t="s">
        <v>4109</v>
      </c>
      <c r="C2226" s="40" t="s">
        <v>3689</v>
      </c>
      <c r="D2226" s="40" t="s">
        <v>210</v>
      </c>
      <c r="E2226" s="39">
        <v>116704</v>
      </c>
      <c r="F2226" s="41">
        <v>57</v>
      </c>
      <c r="G2226" s="39">
        <v>3</v>
      </c>
      <c r="H2226" s="40" t="s">
        <v>226</v>
      </c>
      <c r="I2226" s="39">
        <v>3352750128</v>
      </c>
    </row>
    <row r="2227" spans="1:9" ht="15" hidden="1">
      <c r="A2227" s="39">
        <v>36666</v>
      </c>
      <c r="B2227" s="40" t="s">
        <v>4110</v>
      </c>
      <c r="C2227" s="40" t="s">
        <v>3689</v>
      </c>
      <c r="D2227" s="40" t="s">
        <v>210</v>
      </c>
      <c r="E2227" s="39">
        <v>116704</v>
      </c>
      <c r="F2227" s="41">
        <v>57</v>
      </c>
      <c r="G2227" s="39">
        <v>3</v>
      </c>
      <c r="H2227" s="40" t="s">
        <v>226</v>
      </c>
      <c r="I2227" s="39">
        <v>3352750131</v>
      </c>
    </row>
    <row r="2228" spans="1:9" ht="15" hidden="1">
      <c r="A2228" s="39">
        <v>36667</v>
      </c>
      <c r="B2228" s="40" t="s">
        <v>4111</v>
      </c>
      <c r="C2228" s="40" t="s">
        <v>3689</v>
      </c>
      <c r="D2228" s="40" t="s">
        <v>210</v>
      </c>
      <c r="E2228" s="39">
        <v>116704</v>
      </c>
      <c r="F2228" s="41">
        <v>115</v>
      </c>
      <c r="G2228" s="39">
        <v>3</v>
      </c>
      <c r="H2228" s="40" t="s">
        <v>226</v>
      </c>
      <c r="I2228" s="39">
        <v>3337428260</v>
      </c>
    </row>
    <row r="2229" spans="1:9" ht="45" hidden="1">
      <c r="A2229" s="39">
        <v>36668</v>
      </c>
      <c r="B2229" s="40" t="s">
        <v>4112</v>
      </c>
      <c r="C2229" s="40" t="s">
        <v>3689</v>
      </c>
      <c r="D2229" s="40" t="s">
        <v>429</v>
      </c>
      <c r="E2229" s="39">
        <v>101374</v>
      </c>
      <c r="F2229" s="41">
        <v>115</v>
      </c>
      <c r="G2229" s="39">
        <v>3</v>
      </c>
      <c r="H2229" s="40" t="s">
        <v>226</v>
      </c>
      <c r="I2229" s="39">
        <v>3337428258</v>
      </c>
    </row>
    <row r="2230" spans="1:9" ht="60" hidden="1">
      <c r="A2230" s="39">
        <v>36669</v>
      </c>
      <c r="B2230" s="40" t="s">
        <v>4113</v>
      </c>
      <c r="C2230" s="40" t="s">
        <v>3689</v>
      </c>
      <c r="D2230" s="40" t="s">
        <v>223</v>
      </c>
      <c r="E2230" s="39">
        <v>100834</v>
      </c>
      <c r="F2230" s="41">
        <v>230</v>
      </c>
      <c r="G2230" s="39">
        <v>4</v>
      </c>
      <c r="H2230" s="40" t="s">
        <v>202</v>
      </c>
      <c r="I2230" s="39">
        <v>3352750146</v>
      </c>
    </row>
    <row r="2231" spans="1:9" ht="15" hidden="1">
      <c r="A2231" s="39">
        <v>36670</v>
      </c>
      <c r="B2231" s="40" t="s">
        <v>4114</v>
      </c>
      <c r="C2231" s="40" t="s">
        <v>3689</v>
      </c>
      <c r="D2231" s="40" t="s">
        <v>210</v>
      </c>
      <c r="E2231" s="39">
        <v>116704</v>
      </c>
      <c r="F2231" s="41">
        <v>115</v>
      </c>
      <c r="G2231" s="39">
        <v>3</v>
      </c>
      <c r="H2231" s="40" t="s">
        <v>202</v>
      </c>
      <c r="I2231" s="39">
        <v>3352750150</v>
      </c>
    </row>
    <row r="2232" spans="1:9" ht="60" hidden="1">
      <c r="A2232" s="39">
        <v>36671</v>
      </c>
      <c r="B2232" s="40" t="s">
        <v>4115</v>
      </c>
      <c r="C2232" s="40" t="s">
        <v>3689</v>
      </c>
      <c r="D2232" s="40" t="s">
        <v>223</v>
      </c>
      <c r="E2232" s="39">
        <v>100834</v>
      </c>
      <c r="F2232" s="41">
        <v>115</v>
      </c>
      <c r="G2232" s="39">
        <v>3</v>
      </c>
      <c r="H2232" s="40" t="s">
        <v>202</v>
      </c>
      <c r="I2232" s="39">
        <v>3352750153</v>
      </c>
    </row>
    <row r="2233" spans="1:9" ht="60" hidden="1">
      <c r="A2233" s="39">
        <v>36672</v>
      </c>
      <c r="B2233" s="40" t="s">
        <v>4116</v>
      </c>
      <c r="C2233" s="40" t="s">
        <v>3689</v>
      </c>
      <c r="D2233" s="40" t="s">
        <v>223</v>
      </c>
      <c r="E2233" s="39">
        <v>100834</v>
      </c>
      <c r="F2233" s="41">
        <v>230</v>
      </c>
      <c r="G2233" s="39">
        <v>5</v>
      </c>
      <c r="H2233" s="40" t="s">
        <v>202</v>
      </c>
      <c r="I2233" s="39">
        <v>3352750154</v>
      </c>
    </row>
    <row r="2234" spans="1:9" ht="15" hidden="1">
      <c r="A2234" s="39">
        <v>36673</v>
      </c>
      <c r="B2234" s="40" t="s">
        <v>4117</v>
      </c>
      <c r="C2234" s="40" t="s">
        <v>3689</v>
      </c>
      <c r="D2234" s="40" t="s">
        <v>210</v>
      </c>
      <c r="E2234" s="39">
        <v>116704</v>
      </c>
      <c r="F2234" s="41">
        <v>115</v>
      </c>
      <c r="G2234" s="39">
        <v>3</v>
      </c>
      <c r="H2234" s="40" t="s">
        <v>202</v>
      </c>
      <c r="I2234" s="39">
        <v>3352750155</v>
      </c>
    </row>
    <row r="2235" spans="1:9" ht="45" hidden="1">
      <c r="A2235" s="39">
        <v>36676</v>
      </c>
      <c r="B2235" s="40" t="s">
        <v>4118</v>
      </c>
      <c r="C2235" s="40" t="s">
        <v>3689</v>
      </c>
      <c r="D2235" s="40" t="s">
        <v>429</v>
      </c>
      <c r="E2235" s="39">
        <v>101374</v>
      </c>
      <c r="F2235" s="41">
        <v>115</v>
      </c>
      <c r="G2235" s="39">
        <v>4</v>
      </c>
      <c r="H2235" s="40" t="s">
        <v>226</v>
      </c>
      <c r="I2235" s="39">
        <v>3352750184</v>
      </c>
    </row>
    <row r="2236" spans="1:9" ht="45" hidden="1">
      <c r="A2236" s="39">
        <v>36677</v>
      </c>
      <c r="B2236" s="40" t="s">
        <v>4119</v>
      </c>
      <c r="C2236" s="40" t="s">
        <v>3689</v>
      </c>
      <c r="D2236" s="40" t="s">
        <v>429</v>
      </c>
      <c r="E2236" s="39">
        <v>101374</v>
      </c>
      <c r="F2236" s="41">
        <v>115</v>
      </c>
      <c r="G2236" s="39">
        <v>4</v>
      </c>
      <c r="H2236" s="40" t="s">
        <v>226</v>
      </c>
      <c r="I2236" s="39">
        <v>3352750188</v>
      </c>
    </row>
    <row r="2237" spans="1:9" ht="45" hidden="1">
      <c r="A2237" s="39">
        <v>36678</v>
      </c>
      <c r="B2237" s="40" t="s">
        <v>4120</v>
      </c>
      <c r="C2237" s="40" t="s">
        <v>3689</v>
      </c>
      <c r="D2237" s="40" t="s">
        <v>429</v>
      </c>
      <c r="E2237" s="39">
        <v>101374</v>
      </c>
      <c r="F2237" s="41">
        <v>57</v>
      </c>
      <c r="G2237" s="39">
        <v>3</v>
      </c>
      <c r="H2237" s="40" t="s">
        <v>226</v>
      </c>
      <c r="I2237" s="39">
        <v>3352750191</v>
      </c>
    </row>
    <row r="2238" spans="1:9" ht="45" hidden="1">
      <c r="A2238" s="39">
        <v>36679</v>
      </c>
      <c r="B2238" s="40" t="s">
        <v>4121</v>
      </c>
      <c r="C2238" s="40" t="s">
        <v>3689</v>
      </c>
      <c r="D2238" s="40" t="s">
        <v>429</v>
      </c>
      <c r="E2238" s="39">
        <v>101374</v>
      </c>
      <c r="F2238" s="41">
        <v>115</v>
      </c>
      <c r="G2238" s="39">
        <v>3</v>
      </c>
      <c r="H2238" s="40" t="s">
        <v>226</v>
      </c>
      <c r="I2238" s="39">
        <v>3352750194</v>
      </c>
    </row>
    <row r="2239" spans="1:9" ht="45" hidden="1">
      <c r="A2239" s="39">
        <v>36680</v>
      </c>
      <c r="B2239" s="40" t="s">
        <v>4122</v>
      </c>
      <c r="C2239" s="40" t="s">
        <v>3689</v>
      </c>
      <c r="D2239" s="40" t="s">
        <v>429</v>
      </c>
      <c r="E2239" s="39">
        <v>101374</v>
      </c>
      <c r="F2239" s="41">
        <v>115</v>
      </c>
      <c r="G2239" s="39">
        <v>3</v>
      </c>
      <c r="H2239" s="40" t="s">
        <v>226</v>
      </c>
      <c r="I2239" s="39">
        <v>3352750196</v>
      </c>
    </row>
    <row r="2240" spans="1:9" ht="45" hidden="1">
      <c r="A2240" s="39">
        <v>36681</v>
      </c>
      <c r="B2240" s="40" t="s">
        <v>4123</v>
      </c>
      <c r="C2240" s="40" t="s">
        <v>3689</v>
      </c>
      <c r="D2240" s="40" t="s">
        <v>429</v>
      </c>
      <c r="E2240" s="39">
        <v>101374</v>
      </c>
      <c r="F2240" s="41">
        <v>115</v>
      </c>
      <c r="G2240" s="39">
        <v>3</v>
      </c>
      <c r="H2240" s="40" t="s">
        <v>226</v>
      </c>
      <c r="I2240" s="39">
        <v>3352750197</v>
      </c>
    </row>
    <row r="2241" spans="1:9" ht="60" hidden="1">
      <c r="A2241" s="39">
        <v>36683</v>
      </c>
      <c r="B2241" s="40" t="s">
        <v>4124</v>
      </c>
      <c r="C2241" s="40" t="s">
        <v>3689</v>
      </c>
      <c r="D2241" s="40" t="s">
        <v>223</v>
      </c>
      <c r="E2241" s="39">
        <v>100834</v>
      </c>
      <c r="F2241" s="41">
        <v>115</v>
      </c>
      <c r="G2241" s="39">
        <v>3</v>
      </c>
      <c r="H2241" s="40" t="s">
        <v>211</v>
      </c>
      <c r="I2241" s="39">
        <v>3337427637</v>
      </c>
    </row>
    <row r="2242" spans="1:9" ht="45" hidden="1">
      <c r="A2242" s="39">
        <v>36684</v>
      </c>
      <c r="B2242" s="40" t="s">
        <v>4125</v>
      </c>
      <c r="C2242" s="40" t="s">
        <v>3689</v>
      </c>
      <c r="D2242" s="40" t="s">
        <v>429</v>
      </c>
      <c r="E2242" s="39">
        <v>101374</v>
      </c>
      <c r="F2242" s="41">
        <v>115</v>
      </c>
      <c r="G2242" s="39">
        <v>3</v>
      </c>
      <c r="H2242" s="40" t="s">
        <v>226</v>
      </c>
      <c r="I2242" s="39">
        <v>3352750214</v>
      </c>
    </row>
    <row r="2243" spans="1:9" ht="45" hidden="1">
      <c r="A2243" s="39">
        <v>36685</v>
      </c>
      <c r="B2243" s="40" t="s">
        <v>4126</v>
      </c>
      <c r="C2243" s="40" t="s">
        <v>3689</v>
      </c>
      <c r="D2243" s="40" t="s">
        <v>429</v>
      </c>
      <c r="E2243" s="39">
        <v>101374</v>
      </c>
      <c r="F2243" s="41">
        <v>230</v>
      </c>
      <c r="G2243" s="39">
        <v>3</v>
      </c>
      <c r="H2243" s="40" t="s">
        <v>202</v>
      </c>
      <c r="I2243" s="39">
        <v>3337424784</v>
      </c>
    </row>
    <row r="2244" spans="1:9" ht="45" hidden="1">
      <c r="A2244" s="39">
        <v>36686</v>
      </c>
      <c r="B2244" s="40" t="s">
        <v>4127</v>
      </c>
      <c r="C2244" s="40" t="s">
        <v>3689</v>
      </c>
      <c r="D2244" s="40" t="s">
        <v>429</v>
      </c>
      <c r="E2244" s="39">
        <v>101374</v>
      </c>
      <c r="F2244" s="41">
        <v>115</v>
      </c>
      <c r="G2244" s="39">
        <v>3</v>
      </c>
      <c r="H2244" s="40" t="s">
        <v>226</v>
      </c>
      <c r="I2244" s="39">
        <v>3352750220</v>
      </c>
    </row>
    <row r="2245" spans="1:9" ht="60" hidden="1">
      <c r="A2245" s="39">
        <v>36687</v>
      </c>
      <c r="B2245" s="40" t="s">
        <v>4128</v>
      </c>
      <c r="C2245" s="40" t="s">
        <v>3689</v>
      </c>
      <c r="D2245" s="40" t="s">
        <v>223</v>
      </c>
      <c r="E2245" s="39">
        <v>100834</v>
      </c>
      <c r="F2245" s="41">
        <v>115</v>
      </c>
      <c r="G2245" s="39">
        <v>4</v>
      </c>
      <c r="H2245" s="40" t="s">
        <v>226</v>
      </c>
      <c r="I2245" s="39">
        <v>3337428112</v>
      </c>
    </row>
    <row r="2246" spans="1:9" ht="60" hidden="1">
      <c r="A2246" s="39">
        <v>36689</v>
      </c>
      <c r="B2246" s="40" t="s">
        <v>4129</v>
      </c>
      <c r="C2246" s="40" t="s">
        <v>3689</v>
      </c>
      <c r="D2246" s="40" t="s">
        <v>223</v>
      </c>
      <c r="E2246" s="39">
        <v>100834</v>
      </c>
      <c r="F2246" s="41">
        <v>69</v>
      </c>
      <c r="G2246" s="39">
        <v>1</v>
      </c>
      <c r="H2246" s="40" t="s">
        <v>211</v>
      </c>
      <c r="I2246" s="39">
        <v>3337427647</v>
      </c>
    </row>
    <row r="2247" spans="1:9" ht="45" hidden="1">
      <c r="A2247" s="39">
        <v>36701</v>
      </c>
      <c r="B2247" s="40" t="s">
        <v>4130</v>
      </c>
      <c r="C2247" s="40" t="s">
        <v>3689</v>
      </c>
      <c r="D2247" s="40" t="s">
        <v>429</v>
      </c>
      <c r="E2247" s="39">
        <v>101374</v>
      </c>
      <c r="F2247" s="41">
        <v>115</v>
      </c>
      <c r="G2247" s="39">
        <v>3</v>
      </c>
      <c r="H2247" s="40" t="s">
        <v>202</v>
      </c>
      <c r="I2247" s="39">
        <v>3352750281</v>
      </c>
    </row>
    <row r="2248" spans="1:9" ht="60" hidden="1">
      <c r="A2248" s="39">
        <v>36703</v>
      </c>
      <c r="B2248" s="40" t="s">
        <v>4131</v>
      </c>
      <c r="C2248" s="40" t="s">
        <v>3689</v>
      </c>
      <c r="D2248" s="40" t="s">
        <v>223</v>
      </c>
      <c r="E2248" s="39">
        <v>100834</v>
      </c>
      <c r="F2248" s="41">
        <v>230</v>
      </c>
      <c r="G2248" s="39">
        <v>3</v>
      </c>
      <c r="H2248" s="40" t="s">
        <v>226</v>
      </c>
      <c r="I2248" s="39">
        <v>3337428234</v>
      </c>
    </row>
    <row r="2249" spans="1:9" ht="45" hidden="1">
      <c r="A2249" s="39">
        <v>36711</v>
      </c>
      <c r="B2249" s="40" t="s">
        <v>4132</v>
      </c>
      <c r="C2249" s="40" t="s">
        <v>3689</v>
      </c>
      <c r="D2249" s="40" t="s">
        <v>429</v>
      </c>
      <c r="E2249" s="39">
        <v>101374</v>
      </c>
      <c r="F2249" s="41">
        <v>115</v>
      </c>
      <c r="G2249" s="39">
        <v>3</v>
      </c>
      <c r="H2249" s="40" t="s">
        <v>202</v>
      </c>
      <c r="I2249" s="39">
        <v>3352750315</v>
      </c>
    </row>
    <row r="2250" spans="1:9" ht="60" hidden="1">
      <c r="A2250" s="39">
        <v>36809</v>
      </c>
      <c r="B2250" s="40" t="s">
        <v>4133</v>
      </c>
      <c r="C2250" s="40" t="s">
        <v>3689</v>
      </c>
      <c r="D2250" s="40" t="s">
        <v>223</v>
      </c>
      <c r="E2250" s="39">
        <v>100834</v>
      </c>
      <c r="F2250" s="41">
        <v>230</v>
      </c>
      <c r="G2250" s="39">
        <v>3</v>
      </c>
      <c r="H2250" s="40" t="s">
        <v>218</v>
      </c>
      <c r="I2250" s="39">
        <v>3342617587</v>
      </c>
    </row>
    <row r="2251" spans="1:9" ht="60" hidden="1">
      <c r="A2251" s="39">
        <v>36812</v>
      </c>
      <c r="B2251" s="40" t="s">
        <v>4134</v>
      </c>
      <c r="C2251" s="40" t="s">
        <v>3689</v>
      </c>
      <c r="D2251" s="40" t="s">
        <v>223</v>
      </c>
      <c r="E2251" s="39">
        <v>100834</v>
      </c>
      <c r="F2251" s="41">
        <v>230</v>
      </c>
      <c r="G2251" s="39">
        <v>3</v>
      </c>
      <c r="H2251" s="40" t="s">
        <v>218</v>
      </c>
      <c r="I2251" s="39">
        <v>3342617593</v>
      </c>
    </row>
    <row r="2252" spans="1:9" ht="30" hidden="1">
      <c r="A2252" s="39">
        <v>36818</v>
      </c>
      <c r="B2252" s="40" t="s">
        <v>4135</v>
      </c>
      <c r="C2252" s="40" t="s">
        <v>3689</v>
      </c>
      <c r="D2252" s="40" t="s">
        <v>210</v>
      </c>
      <c r="E2252" s="39">
        <v>116704</v>
      </c>
      <c r="F2252" s="41">
        <v>69</v>
      </c>
      <c r="G2252" s="39">
        <v>3</v>
      </c>
      <c r="H2252" s="40" t="s">
        <v>218</v>
      </c>
      <c r="I2252" s="39">
        <v>3337426850</v>
      </c>
    </row>
    <row r="2253" spans="1:9" ht="15" hidden="1">
      <c r="A2253" s="39">
        <v>36827</v>
      </c>
      <c r="B2253" s="40" t="s">
        <v>4136</v>
      </c>
      <c r="C2253" s="40" t="s">
        <v>3689</v>
      </c>
      <c r="D2253" s="40" t="s">
        <v>210</v>
      </c>
      <c r="E2253" s="39">
        <v>116704</v>
      </c>
      <c r="F2253" s="41">
        <v>69</v>
      </c>
      <c r="G2253" s="39">
        <v>3</v>
      </c>
      <c r="H2253" s="40" t="s">
        <v>202</v>
      </c>
      <c r="I2253" s="39">
        <v>3342617612</v>
      </c>
    </row>
    <row r="2254" spans="1:9" ht="45" hidden="1">
      <c r="A2254" s="39">
        <v>36849</v>
      </c>
      <c r="B2254" s="40" t="s">
        <v>4137</v>
      </c>
      <c r="C2254" s="40" t="s">
        <v>3689</v>
      </c>
      <c r="D2254" s="40" t="s">
        <v>326</v>
      </c>
      <c r="E2254" s="39">
        <v>100716</v>
      </c>
      <c r="F2254" s="41">
        <v>34.5</v>
      </c>
      <c r="G2254" s="39">
        <v>3</v>
      </c>
      <c r="H2254" s="40" t="s">
        <v>218</v>
      </c>
      <c r="I2254" s="39">
        <v>3342617770</v>
      </c>
    </row>
    <row r="2255" spans="1:9" ht="45" hidden="1">
      <c r="A2255" s="39">
        <v>36852</v>
      </c>
      <c r="B2255" s="40" t="s">
        <v>4138</v>
      </c>
      <c r="C2255" s="40" t="s">
        <v>3689</v>
      </c>
      <c r="D2255" s="40" t="s">
        <v>326</v>
      </c>
      <c r="E2255" s="39">
        <v>100716</v>
      </c>
      <c r="F2255" s="41">
        <v>57</v>
      </c>
      <c r="G2255" s="39">
        <v>3</v>
      </c>
      <c r="H2255" s="40" t="s">
        <v>202</v>
      </c>
      <c r="I2255" s="39">
        <v>3342617789</v>
      </c>
    </row>
    <row r="2256" spans="1:9" ht="45" hidden="1">
      <c r="A2256" s="39">
        <v>36853</v>
      </c>
      <c r="B2256" s="40" t="s">
        <v>4139</v>
      </c>
      <c r="C2256" s="40" t="s">
        <v>3689</v>
      </c>
      <c r="D2256" s="40" t="s">
        <v>326</v>
      </c>
      <c r="E2256" s="39">
        <v>100716</v>
      </c>
      <c r="F2256" s="41">
        <v>57</v>
      </c>
      <c r="G2256" s="39">
        <v>2</v>
      </c>
      <c r="H2256" s="40" t="s">
        <v>202</v>
      </c>
      <c r="I2256" s="39">
        <v>3342617790</v>
      </c>
    </row>
    <row r="2257" spans="1:9" ht="45" hidden="1">
      <c r="A2257" s="39">
        <v>36854</v>
      </c>
      <c r="B2257" s="40" t="s">
        <v>4140</v>
      </c>
      <c r="C2257" s="40" t="s">
        <v>3689</v>
      </c>
      <c r="D2257" s="40" t="s">
        <v>326</v>
      </c>
      <c r="E2257" s="39">
        <v>100716</v>
      </c>
      <c r="F2257" s="41">
        <v>57</v>
      </c>
      <c r="G2257" s="39">
        <v>3</v>
      </c>
      <c r="H2257" s="40" t="s">
        <v>218</v>
      </c>
      <c r="I2257" s="39">
        <v>3342617792</v>
      </c>
    </row>
    <row r="2258" spans="1:9" ht="45" hidden="1">
      <c r="A2258" s="39">
        <v>36855</v>
      </c>
      <c r="B2258" s="40" t="s">
        <v>4141</v>
      </c>
      <c r="C2258" s="40" t="s">
        <v>3689</v>
      </c>
      <c r="D2258" s="40" t="s">
        <v>326</v>
      </c>
      <c r="E2258" s="39">
        <v>100716</v>
      </c>
      <c r="F2258" s="41">
        <v>57</v>
      </c>
      <c r="G2258" s="39">
        <v>3</v>
      </c>
      <c r="H2258" s="40" t="s">
        <v>218</v>
      </c>
      <c r="I2258" s="39">
        <v>3342617794</v>
      </c>
    </row>
    <row r="2259" spans="1:9" ht="45" hidden="1">
      <c r="A2259" s="39">
        <v>36856</v>
      </c>
      <c r="B2259" s="40" t="s">
        <v>4142</v>
      </c>
      <c r="C2259" s="40" t="s">
        <v>3689</v>
      </c>
      <c r="D2259" s="40" t="s">
        <v>326</v>
      </c>
      <c r="E2259" s="39">
        <v>100716</v>
      </c>
      <c r="F2259" s="41">
        <v>57</v>
      </c>
      <c r="G2259" s="39">
        <v>3</v>
      </c>
      <c r="H2259" s="40" t="s">
        <v>218</v>
      </c>
      <c r="I2259" s="39">
        <v>3342617796</v>
      </c>
    </row>
    <row r="2260" spans="1:9" ht="45" hidden="1">
      <c r="A2260" s="39">
        <v>36857</v>
      </c>
      <c r="B2260" s="40" t="s">
        <v>4143</v>
      </c>
      <c r="C2260" s="40" t="s">
        <v>3689</v>
      </c>
      <c r="D2260" s="40" t="s">
        <v>326</v>
      </c>
      <c r="E2260" s="39">
        <v>100716</v>
      </c>
      <c r="F2260" s="41">
        <v>57</v>
      </c>
      <c r="G2260" s="39">
        <v>3</v>
      </c>
      <c r="H2260" s="40" t="s">
        <v>202</v>
      </c>
      <c r="I2260" s="39">
        <v>3342617805</v>
      </c>
    </row>
    <row r="2261" spans="1:9" ht="45" hidden="1">
      <c r="A2261" s="39">
        <v>36858</v>
      </c>
      <c r="B2261" s="40" t="s">
        <v>4144</v>
      </c>
      <c r="C2261" s="40" t="s">
        <v>3689</v>
      </c>
      <c r="D2261" s="40" t="s">
        <v>326</v>
      </c>
      <c r="E2261" s="39">
        <v>100716</v>
      </c>
      <c r="F2261" s="41">
        <v>57</v>
      </c>
      <c r="G2261" s="39">
        <v>3</v>
      </c>
      <c r="H2261" s="40" t="s">
        <v>202</v>
      </c>
      <c r="I2261" s="39">
        <v>3342617808</v>
      </c>
    </row>
    <row r="2262" spans="1:9" ht="45" hidden="1">
      <c r="A2262" s="39">
        <v>36859</v>
      </c>
      <c r="B2262" s="40" t="s">
        <v>4145</v>
      </c>
      <c r="C2262" s="40" t="s">
        <v>3689</v>
      </c>
      <c r="D2262" s="40" t="s">
        <v>326</v>
      </c>
      <c r="E2262" s="39">
        <v>100716</v>
      </c>
      <c r="F2262" s="41">
        <v>57</v>
      </c>
      <c r="G2262" s="39">
        <v>3</v>
      </c>
      <c r="H2262" s="40" t="s">
        <v>202</v>
      </c>
      <c r="I2262" s="39">
        <v>3342617823</v>
      </c>
    </row>
    <row r="2263" spans="1:9" ht="45" hidden="1">
      <c r="A2263" s="39">
        <v>36860</v>
      </c>
      <c r="B2263" s="40" t="s">
        <v>4146</v>
      </c>
      <c r="C2263" s="40" t="s">
        <v>3689</v>
      </c>
      <c r="D2263" s="40" t="s">
        <v>326</v>
      </c>
      <c r="E2263" s="39">
        <v>100716</v>
      </c>
      <c r="F2263" s="41">
        <v>57</v>
      </c>
      <c r="G2263" s="39">
        <v>2</v>
      </c>
      <c r="H2263" s="40" t="s">
        <v>202</v>
      </c>
      <c r="I2263" s="39">
        <v>3342617829</v>
      </c>
    </row>
    <row r="2264" spans="1:9" ht="45" hidden="1">
      <c r="A2264" s="39">
        <v>36861</v>
      </c>
      <c r="B2264" s="40" t="s">
        <v>4147</v>
      </c>
      <c r="C2264" s="40" t="s">
        <v>3689</v>
      </c>
      <c r="D2264" s="40" t="s">
        <v>326</v>
      </c>
      <c r="E2264" s="39">
        <v>100716</v>
      </c>
      <c r="F2264" s="41">
        <v>57</v>
      </c>
      <c r="G2264" s="39">
        <v>3</v>
      </c>
      <c r="H2264" s="40" t="s">
        <v>202</v>
      </c>
      <c r="I2264" s="39">
        <v>3342617835</v>
      </c>
    </row>
    <row r="2265" spans="1:9" ht="45" hidden="1">
      <c r="A2265" s="39">
        <v>36862</v>
      </c>
      <c r="B2265" s="40" t="s">
        <v>4148</v>
      </c>
      <c r="C2265" s="40" t="s">
        <v>3689</v>
      </c>
      <c r="D2265" s="40" t="s">
        <v>326</v>
      </c>
      <c r="E2265" s="39">
        <v>100716</v>
      </c>
      <c r="F2265" s="41">
        <v>57</v>
      </c>
      <c r="G2265" s="39">
        <v>3</v>
      </c>
      <c r="H2265" s="40" t="s">
        <v>202</v>
      </c>
      <c r="I2265" s="39">
        <v>3342617841</v>
      </c>
    </row>
    <row r="2266" spans="1:9" ht="45" hidden="1">
      <c r="A2266" s="39">
        <v>36863</v>
      </c>
      <c r="B2266" s="40" t="s">
        <v>4149</v>
      </c>
      <c r="C2266" s="40" t="s">
        <v>3689</v>
      </c>
      <c r="D2266" s="40" t="s">
        <v>326</v>
      </c>
      <c r="E2266" s="39">
        <v>100716</v>
      </c>
      <c r="F2266" s="41">
        <v>57</v>
      </c>
      <c r="G2266" s="39">
        <v>3</v>
      </c>
      <c r="H2266" s="40" t="s">
        <v>202</v>
      </c>
      <c r="I2266" s="39">
        <v>3342617844</v>
      </c>
    </row>
    <row r="2267" spans="1:9" ht="45" hidden="1">
      <c r="A2267" s="39">
        <v>36864</v>
      </c>
      <c r="B2267" s="40" t="s">
        <v>4150</v>
      </c>
      <c r="C2267" s="40" t="s">
        <v>3689</v>
      </c>
      <c r="D2267" s="40" t="s">
        <v>326</v>
      </c>
      <c r="E2267" s="39">
        <v>100716</v>
      </c>
      <c r="F2267" s="41">
        <v>57</v>
      </c>
      <c r="G2267" s="39">
        <v>3</v>
      </c>
      <c r="H2267" s="40" t="s">
        <v>202</v>
      </c>
      <c r="I2267" s="39">
        <v>3342617845</v>
      </c>
    </row>
    <row r="2268" spans="1:9" ht="45" hidden="1">
      <c r="A2268" s="39">
        <v>36868</v>
      </c>
      <c r="B2268" s="40" t="s">
        <v>4151</v>
      </c>
      <c r="C2268" s="40" t="s">
        <v>3689</v>
      </c>
      <c r="D2268" s="40" t="s">
        <v>210</v>
      </c>
      <c r="E2268" s="39">
        <v>116704</v>
      </c>
      <c r="F2268" s="41">
        <v>230</v>
      </c>
      <c r="G2268" s="39">
        <v>1</v>
      </c>
      <c r="H2268" s="40" t="s">
        <v>211</v>
      </c>
      <c r="I2268" s="39">
        <v>3337426778</v>
      </c>
    </row>
    <row r="2269" spans="1:9" ht="15" hidden="1">
      <c r="A2269" s="39">
        <v>36875</v>
      </c>
      <c r="B2269" s="40" t="s">
        <v>4152</v>
      </c>
      <c r="C2269" s="40" t="s">
        <v>3689</v>
      </c>
      <c r="D2269" s="40" t="s">
        <v>210</v>
      </c>
      <c r="E2269" s="39">
        <v>116704</v>
      </c>
      <c r="F2269" s="41">
        <v>57</v>
      </c>
      <c r="G2269" s="39">
        <v>3</v>
      </c>
      <c r="H2269" s="40" t="s">
        <v>202</v>
      </c>
      <c r="I2269" s="39">
        <v>3337427229</v>
      </c>
    </row>
    <row r="2270" spans="1:9" ht="15" hidden="1">
      <c r="A2270" s="39">
        <v>36888</v>
      </c>
      <c r="B2270" s="40" t="s">
        <v>4153</v>
      </c>
      <c r="C2270" s="40" t="s">
        <v>3689</v>
      </c>
      <c r="D2270" s="40" t="s">
        <v>210</v>
      </c>
      <c r="E2270" s="39">
        <v>116704</v>
      </c>
      <c r="F2270" s="41">
        <v>57</v>
      </c>
      <c r="G2270" s="39">
        <v>3</v>
      </c>
      <c r="H2270" s="40" t="s">
        <v>202</v>
      </c>
      <c r="I2270" s="39">
        <v>3342617878</v>
      </c>
    </row>
    <row r="2271" spans="1:9" ht="45" hidden="1">
      <c r="A2271" s="39">
        <v>36896</v>
      </c>
      <c r="B2271" s="40" t="s">
        <v>4154</v>
      </c>
      <c r="C2271" s="40" t="s">
        <v>3689</v>
      </c>
      <c r="D2271" s="40" t="s">
        <v>210</v>
      </c>
      <c r="E2271" s="39">
        <v>116704</v>
      </c>
      <c r="F2271" s="41">
        <v>57</v>
      </c>
      <c r="G2271" s="39">
        <v>3</v>
      </c>
      <c r="H2271" s="40" t="s">
        <v>247</v>
      </c>
      <c r="I2271" s="39">
        <v>3342617889</v>
      </c>
    </row>
    <row r="2272" spans="1:9" ht="15" hidden="1">
      <c r="A2272" s="39">
        <v>36897</v>
      </c>
      <c r="B2272" s="40" t="s">
        <v>4155</v>
      </c>
      <c r="C2272" s="40" t="s">
        <v>3689</v>
      </c>
      <c r="D2272" s="40" t="s">
        <v>210</v>
      </c>
      <c r="E2272" s="39">
        <v>116704</v>
      </c>
      <c r="F2272" s="41">
        <v>57</v>
      </c>
      <c r="G2272" s="39">
        <v>3</v>
      </c>
      <c r="H2272" s="40" t="s">
        <v>202</v>
      </c>
      <c r="I2272" s="39">
        <v>3342617898</v>
      </c>
    </row>
    <row r="2273" spans="1:9" ht="30" hidden="1">
      <c r="A2273" s="39">
        <v>36899</v>
      </c>
      <c r="B2273" s="40" t="s">
        <v>4156</v>
      </c>
      <c r="C2273" s="40" t="s">
        <v>3689</v>
      </c>
      <c r="D2273" s="40" t="s">
        <v>210</v>
      </c>
      <c r="E2273" s="39">
        <v>116704</v>
      </c>
      <c r="F2273" s="41">
        <v>69</v>
      </c>
      <c r="G2273" s="39">
        <v>3</v>
      </c>
      <c r="H2273" s="40" t="s">
        <v>218</v>
      </c>
      <c r="I2273" s="39">
        <v>3342617917</v>
      </c>
    </row>
    <row r="2274" spans="1:9" ht="45" hidden="1">
      <c r="A2274" s="39">
        <v>36900</v>
      </c>
      <c r="B2274" s="40" t="s">
        <v>4157</v>
      </c>
      <c r="C2274" s="40" t="s">
        <v>3689</v>
      </c>
      <c r="D2274" s="40" t="s">
        <v>210</v>
      </c>
      <c r="E2274" s="39">
        <v>116704</v>
      </c>
      <c r="F2274" s="41">
        <v>69</v>
      </c>
      <c r="G2274" s="39">
        <v>4</v>
      </c>
      <c r="H2274" s="40" t="s">
        <v>247</v>
      </c>
      <c r="I2274" s="39">
        <v>3342617923</v>
      </c>
    </row>
    <row r="2275" spans="1:9" ht="15" hidden="1">
      <c r="A2275" s="39">
        <v>36901</v>
      </c>
      <c r="B2275" s="40" t="s">
        <v>4158</v>
      </c>
      <c r="C2275" s="40" t="s">
        <v>3689</v>
      </c>
      <c r="D2275" s="40" t="s">
        <v>210</v>
      </c>
      <c r="E2275" s="39">
        <v>116704</v>
      </c>
      <c r="F2275" s="41">
        <v>69</v>
      </c>
      <c r="G2275" s="39">
        <v>4</v>
      </c>
      <c r="H2275" s="40" t="s">
        <v>202</v>
      </c>
      <c r="I2275" s="39">
        <v>3342617927</v>
      </c>
    </row>
    <row r="2276" spans="1:9" ht="45" hidden="1">
      <c r="A2276" s="39">
        <v>36904</v>
      </c>
      <c r="B2276" s="40" t="s">
        <v>4159</v>
      </c>
      <c r="C2276" s="40" t="s">
        <v>3689</v>
      </c>
      <c r="D2276" s="40" t="s">
        <v>210</v>
      </c>
      <c r="E2276" s="39">
        <v>116704</v>
      </c>
      <c r="F2276" s="41">
        <v>230</v>
      </c>
      <c r="G2276" s="39">
        <v>1</v>
      </c>
      <c r="H2276" s="40" t="s">
        <v>211</v>
      </c>
      <c r="I2276" s="39">
        <v>3337426868</v>
      </c>
    </row>
    <row r="2277" spans="1:9" ht="45" hidden="1">
      <c r="A2277" s="39">
        <v>36905</v>
      </c>
      <c r="B2277" s="40" t="s">
        <v>4160</v>
      </c>
      <c r="C2277" s="40" t="s">
        <v>3689</v>
      </c>
      <c r="D2277" s="40" t="s">
        <v>210</v>
      </c>
      <c r="E2277" s="39">
        <v>116704</v>
      </c>
      <c r="F2277" s="41">
        <v>138</v>
      </c>
      <c r="G2277" s="39">
        <v>3</v>
      </c>
      <c r="H2277" s="40" t="s">
        <v>211</v>
      </c>
      <c r="I2277" s="39">
        <v>3337426940</v>
      </c>
    </row>
    <row r="2278" spans="1:9" ht="45" hidden="1">
      <c r="A2278" s="39">
        <v>36906</v>
      </c>
      <c r="B2278" s="40" t="s">
        <v>4161</v>
      </c>
      <c r="C2278" s="40" t="s">
        <v>3689</v>
      </c>
      <c r="D2278" s="40" t="s">
        <v>210</v>
      </c>
      <c r="E2278" s="39">
        <v>116704</v>
      </c>
      <c r="F2278" s="41">
        <v>138</v>
      </c>
      <c r="G2278" s="39">
        <v>3</v>
      </c>
      <c r="H2278" s="40" t="s">
        <v>211</v>
      </c>
      <c r="I2278" s="39">
        <v>3337426941</v>
      </c>
    </row>
    <row r="2279" spans="1:9" ht="30" hidden="1">
      <c r="A2279" s="39">
        <v>36907</v>
      </c>
      <c r="B2279" s="40" t="s">
        <v>4162</v>
      </c>
      <c r="C2279" s="40" t="s">
        <v>3689</v>
      </c>
      <c r="D2279" s="40" t="s">
        <v>210</v>
      </c>
      <c r="E2279" s="39">
        <v>116704</v>
      </c>
      <c r="F2279" s="41">
        <v>69</v>
      </c>
      <c r="G2279" s="39">
        <v>3</v>
      </c>
      <c r="H2279" s="40" t="s">
        <v>218</v>
      </c>
      <c r="I2279" s="39">
        <v>3337427230</v>
      </c>
    </row>
    <row r="2280" spans="1:9" ht="15" hidden="1">
      <c r="A2280" s="39">
        <v>36911</v>
      </c>
      <c r="B2280" s="40" t="s">
        <v>4163</v>
      </c>
      <c r="C2280" s="40" t="s">
        <v>3689</v>
      </c>
      <c r="D2280" s="40" t="s">
        <v>210</v>
      </c>
      <c r="E2280" s="39">
        <v>116704</v>
      </c>
      <c r="F2280" s="41">
        <v>34.5</v>
      </c>
      <c r="G2280" s="39">
        <v>5</v>
      </c>
      <c r="H2280" s="40" t="s">
        <v>202</v>
      </c>
      <c r="I2280" s="39">
        <v>3342617934</v>
      </c>
    </row>
    <row r="2281" spans="1:9" ht="15" hidden="1">
      <c r="A2281" s="39">
        <v>36913</v>
      </c>
      <c r="B2281" s="40" t="s">
        <v>4164</v>
      </c>
      <c r="C2281" s="40" t="s">
        <v>3689</v>
      </c>
      <c r="D2281" s="40" t="s">
        <v>210</v>
      </c>
      <c r="E2281" s="39">
        <v>116704</v>
      </c>
      <c r="F2281" s="41">
        <v>69</v>
      </c>
      <c r="G2281" s="39">
        <v>4</v>
      </c>
      <c r="H2281" s="40" t="s">
        <v>202</v>
      </c>
      <c r="I2281" s="39">
        <v>3342617942</v>
      </c>
    </row>
    <row r="2282" spans="1:9" ht="30" hidden="1">
      <c r="A2282" s="39">
        <v>36914</v>
      </c>
      <c r="B2282" s="40" t="s">
        <v>4165</v>
      </c>
      <c r="C2282" s="40" t="s">
        <v>3689</v>
      </c>
      <c r="D2282" s="40" t="s">
        <v>210</v>
      </c>
      <c r="E2282" s="39">
        <v>116704</v>
      </c>
      <c r="F2282" s="41">
        <v>230</v>
      </c>
      <c r="G2282" s="39">
        <v>5</v>
      </c>
      <c r="H2282" s="40" t="s">
        <v>218</v>
      </c>
      <c r="I2282" s="39">
        <v>3342617944</v>
      </c>
    </row>
    <row r="2283" spans="1:9" ht="15" hidden="1">
      <c r="A2283" s="39">
        <v>36916</v>
      </c>
      <c r="B2283" s="40" t="s">
        <v>4166</v>
      </c>
      <c r="C2283" s="40" t="s">
        <v>3689</v>
      </c>
      <c r="D2283" s="40" t="s">
        <v>210</v>
      </c>
      <c r="E2283" s="39">
        <v>116704</v>
      </c>
      <c r="F2283" s="41">
        <v>230</v>
      </c>
      <c r="G2283" s="39">
        <v>3</v>
      </c>
      <c r="H2283" s="40" t="s">
        <v>202</v>
      </c>
      <c r="I2283" s="39">
        <v>3337427244</v>
      </c>
    </row>
    <row r="2284" spans="1:9" ht="15" hidden="1">
      <c r="A2284" s="39">
        <v>36917</v>
      </c>
      <c r="B2284" s="40" t="s">
        <v>4167</v>
      </c>
      <c r="C2284" s="40" t="s">
        <v>3689</v>
      </c>
      <c r="D2284" s="40" t="s">
        <v>210</v>
      </c>
      <c r="E2284" s="39">
        <v>116704</v>
      </c>
      <c r="F2284" s="41">
        <v>46</v>
      </c>
      <c r="G2284" s="39">
        <v>3</v>
      </c>
      <c r="H2284" s="40" t="s">
        <v>202</v>
      </c>
      <c r="I2284" s="39">
        <v>3342617955</v>
      </c>
    </row>
    <row r="2285" spans="1:9" ht="30" hidden="1">
      <c r="A2285" s="39">
        <v>36919</v>
      </c>
      <c r="B2285" s="40" t="s">
        <v>4168</v>
      </c>
      <c r="C2285" s="40" t="s">
        <v>3689</v>
      </c>
      <c r="D2285" s="40" t="s">
        <v>210</v>
      </c>
      <c r="E2285" s="39">
        <v>116704</v>
      </c>
      <c r="F2285" s="41">
        <v>34.5</v>
      </c>
      <c r="G2285" s="39">
        <v>4</v>
      </c>
      <c r="H2285" s="40" t="s">
        <v>218</v>
      </c>
      <c r="I2285" s="39">
        <v>3342617963</v>
      </c>
    </row>
    <row r="2286" spans="1:9" ht="45" hidden="1">
      <c r="A2286" s="39">
        <v>36920</v>
      </c>
      <c r="B2286" s="40" t="s">
        <v>4169</v>
      </c>
      <c r="C2286" s="40" t="s">
        <v>3689</v>
      </c>
      <c r="D2286" s="40" t="s">
        <v>210</v>
      </c>
      <c r="E2286" s="39">
        <v>116704</v>
      </c>
      <c r="F2286" s="41">
        <v>138</v>
      </c>
      <c r="G2286" s="39">
        <v>3</v>
      </c>
      <c r="H2286" s="40" t="s">
        <v>211</v>
      </c>
      <c r="I2286" s="39">
        <v>3342617964</v>
      </c>
    </row>
    <row r="2287" spans="1:9" ht="15" hidden="1">
      <c r="A2287" s="39">
        <v>36921</v>
      </c>
      <c r="B2287" s="40" t="s">
        <v>4170</v>
      </c>
      <c r="C2287" s="40" t="s">
        <v>3689</v>
      </c>
      <c r="D2287" s="40" t="s">
        <v>210</v>
      </c>
      <c r="E2287" s="39">
        <v>116704</v>
      </c>
      <c r="F2287" s="41">
        <v>69</v>
      </c>
      <c r="G2287" s="39">
        <v>3</v>
      </c>
      <c r="H2287" s="40" t="s">
        <v>202</v>
      </c>
      <c r="I2287" s="39">
        <v>3337427242</v>
      </c>
    </row>
    <row r="2288" spans="1:9" ht="15" hidden="1">
      <c r="A2288" s="39">
        <v>36927</v>
      </c>
      <c r="B2288" s="40" t="s">
        <v>4171</v>
      </c>
      <c r="C2288" s="40" t="s">
        <v>3689</v>
      </c>
      <c r="D2288" s="40" t="s">
        <v>210</v>
      </c>
      <c r="E2288" s="39">
        <v>116704</v>
      </c>
      <c r="F2288" s="41">
        <v>69</v>
      </c>
      <c r="G2288" s="39">
        <v>3</v>
      </c>
      <c r="H2288" s="40" t="s">
        <v>202</v>
      </c>
      <c r="I2288" s="39">
        <v>3342617984</v>
      </c>
    </row>
    <row r="2289" spans="1:9" ht="15" hidden="1">
      <c r="A2289" s="39">
        <v>36928</v>
      </c>
      <c r="B2289" s="40" t="s">
        <v>4172</v>
      </c>
      <c r="C2289" s="40" t="s">
        <v>3689</v>
      </c>
      <c r="D2289" s="40" t="s">
        <v>210</v>
      </c>
      <c r="E2289" s="39">
        <v>116704</v>
      </c>
      <c r="F2289" s="41">
        <v>34.5</v>
      </c>
      <c r="G2289" s="39">
        <v>3</v>
      </c>
      <c r="H2289" s="40" t="s">
        <v>202</v>
      </c>
      <c r="I2289" s="39">
        <v>3342617989</v>
      </c>
    </row>
    <row r="2290" spans="1:9" ht="15" hidden="1">
      <c r="A2290" s="39">
        <v>36932</v>
      </c>
      <c r="B2290" s="40" t="s">
        <v>4173</v>
      </c>
      <c r="C2290" s="40" t="s">
        <v>3689</v>
      </c>
      <c r="D2290" s="40" t="s">
        <v>210</v>
      </c>
      <c r="E2290" s="39">
        <v>116704</v>
      </c>
      <c r="F2290" s="41">
        <v>34.5</v>
      </c>
      <c r="G2290" s="39">
        <v>3</v>
      </c>
      <c r="H2290" s="40" t="s">
        <v>202</v>
      </c>
      <c r="I2290" s="39">
        <v>3342617999</v>
      </c>
    </row>
    <row r="2291" spans="1:9" ht="15" hidden="1">
      <c r="A2291" s="39">
        <v>36933</v>
      </c>
      <c r="B2291" s="40" t="s">
        <v>4174</v>
      </c>
      <c r="C2291" s="40" t="s">
        <v>3689</v>
      </c>
      <c r="D2291" s="40" t="s">
        <v>210</v>
      </c>
      <c r="E2291" s="39">
        <v>116704</v>
      </c>
      <c r="F2291" s="41">
        <v>34.5</v>
      </c>
      <c r="G2291" s="39">
        <v>3</v>
      </c>
      <c r="H2291" s="40" t="s">
        <v>202</v>
      </c>
      <c r="I2291" s="39">
        <v>3342618002</v>
      </c>
    </row>
    <row r="2292" spans="1:9" ht="15" hidden="1">
      <c r="A2292" s="39">
        <v>36935</v>
      </c>
      <c r="B2292" s="40" t="s">
        <v>4175</v>
      </c>
      <c r="C2292" s="40" t="s">
        <v>3689</v>
      </c>
      <c r="D2292" s="40" t="s">
        <v>210</v>
      </c>
      <c r="E2292" s="39">
        <v>116704</v>
      </c>
      <c r="F2292" s="41">
        <v>34.5</v>
      </c>
      <c r="G2292" s="39">
        <v>3</v>
      </c>
      <c r="H2292" s="40" t="s">
        <v>202</v>
      </c>
      <c r="I2292" s="39">
        <v>3342618008</v>
      </c>
    </row>
    <row r="2293" spans="1:9" ht="15" hidden="1">
      <c r="A2293" s="39">
        <v>36936</v>
      </c>
      <c r="B2293" s="40" t="s">
        <v>4176</v>
      </c>
      <c r="C2293" s="40" t="s">
        <v>3689</v>
      </c>
      <c r="D2293" s="40" t="s">
        <v>210</v>
      </c>
      <c r="E2293" s="39">
        <v>116704</v>
      </c>
      <c r="F2293" s="41">
        <v>34.5</v>
      </c>
      <c r="G2293" s="39">
        <v>3</v>
      </c>
      <c r="H2293" s="40" t="s">
        <v>202</v>
      </c>
      <c r="I2293" s="39">
        <v>3342618011</v>
      </c>
    </row>
    <row r="2294" spans="1:9" ht="15" hidden="1">
      <c r="A2294" s="39">
        <v>36937</v>
      </c>
      <c r="B2294" s="40" t="s">
        <v>4177</v>
      </c>
      <c r="C2294" s="40" t="s">
        <v>3689</v>
      </c>
      <c r="D2294" s="40" t="s">
        <v>210</v>
      </c>
      <c r="E2294" s="39">
        <v>116704</v>
      </c>
      <c r="F2294" s="41">
        <v>34.5</v>
      </c>
      <c r="G2294" s="39">
        <v>3</v>
      </c>
      <c r="H2294" s="40" t="s">
        <v>202</v>
      </c>
      <c r="I2294" s="39">
        <v>3342618012</v>
      </c>
    </row>
    <row r="2295" spans="1:9" ht="15" hidden="1">
      <c r="A2295" s="39">
        <v>36941</v>
      </c>
      <c r="B2295" s="40" t="s">
        <v>4178</v>
      </c>
      <c r="C2295" s="40" t="s">
        <v>3689</v>
      </c>
      <c r="D2295" s="40" t="s">
        <v>210</v>
      </c>
      <c r="E2295" s="39">
        <v>116704</v>
      </c>
      <c r="F2295" s="41">
        <v>34.5</v>
      </c>
      <c r="G2295" s="39">
        <v>4</v>
      </c>
      <c r="H2295" s="40" t="s">
        <v>202</v>
      </c>
      <c r="I2295" s="39">
        <v>3342618022</v>
      </c>
    </row>
    <row r="2296" spans="1:9" ht="45" hidden="1">
      <c r="A2296" s="39">
        <v>36944</v>
      </c>
      <c r="B2296" s="40" t="s">
        <v>4179</v>
      </c>
      <c r="C2296" s="40" t="s">
        <v>3689</v>
      </c>
      <c r="D2296" s="40" t="s">
        <v>210</v>
      </c>
      <c r="E2296" s="39">
        <v>116704</v>
      </c>
      <c r="F2296" s="41">
        <v>46</v>
      </c>
      <c r="G2296" s="39">
        <v>3</v>
      </c>
      <c r="H2296" s="40" t="s">
        <v>211</v>
      </c>
      <c r="I2296" s="39">
        <v>3349559946</v>
      </c>
    </row>
    <row r="2297" spans="1:9" ht="45" hidden="1">
      <c r="A2297" s="39">
        <v>36945</v>
      </c>
      <c r="B2297" s="40" t="s">
        <v>4180</v>
      </c>
      <c r="C2297" s="40" t="s">
        <v>3689</v>
      </c>
      <c r="D2297" s="40" t="s">
        <v>234</v>
      </c>
      <c r="E2297" s="39">
        <v>101222</v>
      </c>
      <c r="F2297" s="41">
        <v>138</v>
      </c>
      <c r="G2297" s="39">
        <v>1</v>
      </c>
      <c r="H2297" s="40" t="s">
        <v>211</v>
      </c>
      <c r="I2297" s="39">
        <v>3337426837</v>
      </c>
    </row>
    <row r="2298" spans="1:9" ht="45" hidden="1">
      <c r="A2298" s="39">
        <v>36946</v>
      </c>
      <c r="B2298" s="40" t="s">
        <v>4181</v>
      </c>
      <c r="C2298" s="40" t="s">
        <v>3689</v>
      </c>
      <c r="D2298" s="40" t="s">
        <v>210</v>
      </c>
      <c r="E2298" s="39">
        <v>116704</v>
      </c>
      <c r="F2298" s="41">
        <v>138</v>
      </c>
      <c r="G2298" s="39">
        <v>3</v>
      </c>
      <c r="H2298" s="40" t="s">
        <v>247</v>
      </c>
      <c r="I2298" s="39">
        <v>3342618038</v>
      </c>
    </row>
    <row r="2299" spans="1:9" ht="30" hidden="1">
      <c r="A2299" s="39">
        <v>36947</v>
      </c>
      <c r="B2299" s="40" t="s">
        <v>4182</v>
      </c>
      <c r="C2299" s="40" t="s">
        <v>3689</v>
      </c>
      <c r="D2299" s="40" t="s">
        <v>210</v>
      </c>
      <c r="E2299" s="39">
        <v>116704</v>
      </c>
      <c r="F2299" s="41">
        <v>69</v>
      </c>
      <c r="G2299" s="39">
        <v>3</v>
      </c>
      <c r="H2299" s="40" t="s">
        <v>218</v>
      </c>
      <c r="I2299" s="39">
        <v>3342618039</v>
      </c>
    </row>
    <row r="2300" spans="1:9" ht="45" hidden="1">
      <c r="A2300" s="39">
        <v>36948</v>
      </c>
      <c r="B2300" s="40" t="s">
        <v>4183</v>
      </c>
      <c r="C2300" s="40" t="s">
        <v>3689</v>
      </c>
      <c r="D2300" s="40" t="s">
        <v>210</v>
      </c>
      <c r="E2300" s="39">
        <v>116704</v>
      </c>
      <c r="F2300" s="41">
        <v>161</v>
      </c>
      <c r="G2300" s="39">
        <v>3</v>
      </c>
      <c r="H2300" s="40" t="s">
        <v>247</v>
      </c>
      <c r="I2300" s="39">
        <v>3342618043</v>
      </c>
    </row>
    <row r="2301" spans="1:9" ht="45" hidden="1">
      <c r="A2301" s="39">
        <v>36949</v>
      </c>
      <c r="B2301" s="40" t="s">
        <v>4184</v>
      </c>
      <c r="C2301" s="40" t="s">
        <v>3689</v>
      </c>
      <c r="D2301" s="40" t="s">
        <v>234</v>
      </c>
      <c r="E2301" s="39">
        <v>101222</v>
      </c>
      <c r="F2301" s="41">
        <v>69</v>
      </c>
      <c r="G2301" s="39">
        <v>3</v>
      </c>
      <c r="H2301" s="40" t="s">
        <v>247</v>
      </c>
      <c r="I2301" s="39">
        <v>3342618044</v>
      </c>
    </row>
    <row r="2302" spans="1:9" ht="30" hidden="1">
      <c r="A2302" s="39">
        <v>36950</v>
      </c>
      <c r="B2302" s="40" t="s">
        <v>4185</v>
      </c>
      <c r="C2302" s="40" t="s">
        <v>3689</v>
      </c>
      <c r="D2302" s="40" t="s">
        <v>234</v>
      </c>
      <c r="E2302" s="39">
        <v>101222</v>
      </c>
      <c r="F2302" s="41">
        <v>69</v>
      </c>
      <c r="G2302" s="39">
        <v>3</v>
      </c>
      <c r="H2302" s="40" t="s">
        <v>218</v>
      </c>
      <c r="I2302" s="39">
        <v>3342618046</v>
      </c>
    </row>
    <row r="2303" spans="1:9" ht="60" hidden="1">
      <c r="A2303" s="39">
        <v>36951</v>
      </c>
      <c r="B2303" s="40" t="s">
        <v>4186</v>
      </c>
      <c r="C2303" s="40" t="s">
        <v>3689</v>
      </c>
      <c r="D2303" s="40" t="s">
        <v>223</v>
      </c>
      <c r="E2303" s="39">
        <v>100834</v>
      </c>
      <c r="F2303" s="41">
        <v>138</v>
      </c>
      <c r="G2303" s="39">
        <v>3</v>
      </c>
      <c r="H2303" s="40" t="s">
        <v>247</v>
      </c>
      <c r="I2303" s="39">
        <v>3342618048</v>
      </c>
    </row>
    <row r="2304" spans="1:9" ht="60" hidden="1">
      <c r="A2304" s="39">
        <v>36952</v>
      </c>
      <c r="B2304" s="40" t="s">
        <v>4187</v>
      </c>
      <c r="C2304" s="40" t="s">
        <v>3689</v>
      </c>
      <c r="D2304" s="40" t="s">
        <v>223</v>
      </c>
      <c r="E2304" s="39">
        <v>100834</v>
      </c>
      <c r="F2304" s="41">
        <v>138</v>
      </c>
      <c r="G2304" s="39">
        <v>3</v>
      </c>
      <c r="H2304" s="40" t="s">
        <v>247</v>
      </c>
      <c r="I2304" s="39">
        <v>3342618049</v>
      </c>
    </row>
    <row r="2305" spans="1:9" ht="45" hidden="1">
      <c r="A2305" s="39">
        <v>36953</v>
      </c>
      <c r="B2305" s="40" t="s">
        <v>4188</v>
      </c>
      <c r="C2305" s="40" t="s">
        <v>3689</v>
      </c>
      <c r="D2305" s="40" t="s">
        <v>1034</v>
      </c>
      <c r="E2305" s="39">
        <v>103089</v>
      </c>
      <c r="F2305" s="41">
        <v>138</v>
      </c>
      <c r="G2305" s="39">
        <v>3</v>
      </c>
      <c r="H2305" s="40" t="s">
        <v>218</v>
      </c>
      <c r="I2305" s="39">
        <v>3342618051</v>
      </c>
    </row>
    <row r="2306" spans="1:9" ht="45" hidden="1">
      <c r="A2306" s="39">
        <v>36954</v>
      </c>
      <c r="B2306" s="40" t="s">
        <v>4189</v>
      </c>
      <c r="C2306" s="40" t="s">
        <v>3689</v>
      </c>
      <c r="D2306" s="40" t="s">
        <v>1034</v>
      </c>
      <c r="E2306" s="39">
        <v>103089</v>
      </c>
      <c r="F2306" s="41">
        <v>138</v>
      </c>
      <c r="G2306" s="39">
        <v>3</v>
      </c>
      <c r="H2306" s="40" t="s">
        <v>218</v>
      </c>
      <c r="I2306" s="39">
        <v>3342618054</v>
      </c>
    </row>
    <row r="2307" spans="1:9" ht="30" hidden="1">
      <c r="A2307" s="39">
        <v>36955</v>
      </c>
      <c r="B2307" s="40" t="s">
        <v>4190</v>
      </c>
      <c r="C2307" s="40" t="s">
        <v>3689</v>
      </c>
      <c r="D2307" s="40" t="s">
        <v>210</v>
      </c>
      <c r="E2307" s="39">
        <v>116704</v>
      </c>
      <c r="F2307" s="41">
        <v>69</v>
      </c>
      <c r="G2307" s="39">
        <v>3</v>
      </c>
      <c r="H2307" s="40" t="s">
        <v>218</v>
      </c>
      <c r="I2307" s="39">
        <v>3342618065</v>
      </c>
    </row>
    <row r="2308" spans="1:9" ht="30" hidden="1">
      <c r="A2308" s="39">
        <v>36956</v>
      </c>
      <c r="B2308" s="40" t="s">
        <v>4191</v>
      </c>
      <c r="C2308" s="40" t="s">
        <v>3689</v>
      </c>
      <c r="D2308" s="40" t="s">
        <v>210</v>
      </c>
      <c r="E2308" s="39">
        <v>116704</v>
      </c>
      <c r="F2308" s="41">
        <v>69</v>
      </c>
      <c r="G2308" s="39">
        <v>3</v>
      </c>
      <c r="H2308" s="40" t="s">
        <v>218</v>
      </c>
      <c r="I2308" s="39">
        <v>3342618067</v>
      </c>
    </row>
    <row r="2309" spans="1:9" ht="15" hidden="1">
      <c r="A2309" s="39">
        <v>36957</v>
      </c>
      <c r="B2309" s="40" t="s">
        <v>4192</v>
      </c>
      <c r="C2309" s="40" t="s">
        <v>3689</v>
      </c>
      <c r="D2309" s="40" t="s">
        <v>210</v>
      </c>
      <c r="E2309" s="39">
        <v>116704</v>
      </c>
      <c r="F2309" s="41">
        <v>69</v>
      </c>
      <c r="G2309" s="39">
        <v>3</v>
      </c>
      <c r="H2309" s="40" t="s">
        <v>202</v>
      </c>
      <c r="I2309" s="39">
        <v>3342618071</v>
      </c>
    </row>
    <row r="2310" spans="1:9" ht="30" hidden="1">
      <c r="A2310" s="39">
        <v>36958</v>
      </c>
      <c r="B2310" s="40" t="s">
        <v>4193</v>
      </c>
      <c r="C2310" s="40" t="s">
        <v>3689</v>
      </c>
      <c r="D2310" s="40" t="s">
        <v>210</v>
      </c>
      <c r="E2310" s="39">
        <v>116704</v>
      </c>
      <c r="F2310" s="41">
        <v>138</v>
      </c>
      <c r="G2310" s="39">
        <v>3</v>
      </c>
      <c r="H2310" s="40" t="s">
        <v>218</v>
      </c>
      <c r="I2310" s="39">
        <v>3342618073</v>
      </c>
    </row>
    <row r="2311" spans="1:9" ht="15" hidden="1">
      <c r="A2311" s="39">
        <v>36959</v>
      </c>
      <c r="B2311" s="40" t="s">
        <v>4194</v>
      </c>
      <c r="C2311" s="40" t="s">
        <v>3689</v>
      </c>
      <c r="D2311" s="40" t="s">
        <v>210</v>
      </c>
      <c r="E2311" s="39">
        <v>116704</v>
      </c>
      <c r="F2311" s="41">
        <v>46</v>
      </c>
      <c r="G2311" s="39">
        <v>3</v>
      </c>
      <c r="H2311" s="40" t="s">
        <v>202</v>
      </c>
      <c r="I2311" s="39">
        <v>3342618074</v>
      </c>
    </row>
    <row r="2312" spans="1:9" ht="45" hidden="1">
      <c r="A2312" s="39">
        <v>36960</v>
      </c>
      <c r="B2312" s="40" t="s">
        <v>4195</v>
      </c>
      <c r="C2312" s="40" t="s">
        <v>3689</v>
      </c>
      <c r="D2312" s="40" t="s">
        <v>210</v>
      </c>
      <c r="E2312" s="39">
        <v>116704</v>
      </c>
      <c r="F2312" s="41">
        <v>46</v>
      </c>
      <c r="G2312" s="39">
        <v>3</v>
      </c>
      <c r="H2312" s="40" t="s">
        <v>247</v>
      </c>
      <c r="I2312" s="39">
        <v>3342618076</v>
      </c>
    </row>
    <row r="2313" spans="1:9" ht="15" hidden="1">
      <c r="A2313" s="39">
        <v>36961</v>
      </c>
      <c r="B2313" s="40" t="s">
        <v>4196</v>
      </c>
      <c r="C2313" s="40" t="s">
        <v>3689</v>
      </c>
      <c r="D2313" s="40" t="s">
        <v>210</v>
      </c>
      <c r="E2313" s="39">
        <v>116704</v>
      </c>
      <c r="F2313" s="41">
        <v>46</v>
      </c>
      <c r="G2313" s="39">
        <v>3</v>
      </c>
      <c r="H2313" s="40" t="s">
        <v>202</v>
      </c>
      <c r="I2313" s="39">
        <v>3342618080</v>
      </c>
    </row>
    <row r="2314" spans="1:9" ht="15" hidden="1">
      <c r="A2314" s="39">
        <v>36962</v>
      </c>
      <c r="B2314" s="40" t="s">
        <v>4197</v>
      </c>
      <c r="C2314" s="40" t="s">
        <v>3689</v>
      </c>
      <c r="D2314" s="40" t="s">
        <v>210</v>
      </c>
      <c r="E2314" s="39">
        <v>116704</v>
      </c>
      <c r="F2314" s="41">
        <v>46</v>
      </c>
      <c r="G2314" s="39">
        <v>3</v>
      </c>
      <c r="H2314" s="40" t="s">
        <v>202</v>
      </c>
      <c r="I2314" s="39">
        <v>3342618082</v>
      </c>
    </row>
    <row r="2315" spans="1:9" ht="15" hidden="1">
      <c r="A2315" s="39">
        <v>36963</v>
      </c>
      <c r="B2315" s="40" t="s">
        <v>4198</v>
      </c>
      <c r="C2315" s="40" t="s">
        <v>3689</v>
      </c>
      <c r="D2315" s="40" t="s">
        <v>210</v>
      </c>
      <c r="E2315" s="39">
        <v>116704</v>
      </c>
      <c r="F2315" s="41">
        <v>46</v>
      </c>
      <c r="G2315" s="39">
        <v>3</v>
      </c>
      <c r="H2315" s="40" t="s">
        <v>202</v>
      </c>
      <c r="I2315" s="39">
        <v>3342618085</v>
      </c>
    </row>
    <row r="2316" spans="1:9" ht="45" hidden="1">
      <c r="A2316" s="39">
        <v>36964</v>
      </c>
      <c r="B2316" s="40" t="s">
        <v>4199</v>
      </c>
      <c r="C2316" s="40" t="s">
        <v>3689</v>
      </c>
      <c r="D2316" s="40" t="s">
        <v>210</v>
      </c>
      <c r="E2316" s="39">
        <v>116704</v>
      </c>
      <c r="F2316" s="41">
        <v>46</v>
      </c>
      <c r="G2316" s="39">
        <v>3</v>
      </c>
      <c r="H2316" s="40" t="s">
        <v>247</v>
      </c>
      <c r="I2316" s="39">
        <v>3342618086</v>
      </c>
    </row>
    <row r="2317" spans="1:9" ht="15" hidden="1">
      <c r="A2317" s="39">
        <v>36965</v>
      </c>
      <c r="B2317" s="40" t="s">
        <v>4200</v>
      </c>
      <c r="C2317" s="40" t="s">
        <v>3689</v>
      </c>
      <c r="D2317" s="40" t="s">
        <v>210</v>
      </c>
      <c r="E2317" s="39">
        <v>116704</v>
      </c>
      <c r="F2317" s="41">
        <v>46</v>
      </c>
      <c r="G2317" s="39">
        <v>3</v>
      </c>
      <c r="H2317" s="40" t="s">
        <v>202</v>
      </c>
      <c r="I2317" s="39">
        <v>3342618090</v>
      </c>
    </row>
    <row r="2318" spans="1:9" ht="30" hidden="1">
      <c r="A2318" s="39">
        <v>36966</v>
      </c>
      <c r="B2318" s="40" t="s">
        <v>4201</v>
      </c>
      <c r="C2318" s="40" t="s">
        <v>3689</v>
      </c>
      <c r="D2318" s="40" t="s">
        <v>210</v>
      </c>
      <c r="E2318" s="39">
        <v>116704</v>
      </c>
      <c r="F2318" s="41">
        <v>46</v>
      </c>
      <c r="G2318" s="39">
        <v>3</v>
      </c>
      <c r="H2318" s="40" t="s">
        <v>218</v>
      </c>
      <c r="I2318" s="39">
        <v>3342618094</v>
      </c>
    </row>
    <row r="2319" spans="1:9" ht="15" hidden="1">
      <c r="A2319" s="39">
        <v>36967</v>
      </c>
      <c r="B2319" s="40" t="s">
        <v>4202</v>
      </c>
      <c r="C2319" s="40" t="s">
        <v>3689</v>
      </c>
      <c r="D2319" s="40" t="s">
        <v>210</v>
      </c>
      <c r="E2319" s="39">
        <v>116704</v>
      </c>
      <c r="F2319" s="41">
        <v>69</v>
      </c>
      <c r="G2319" s="39">
        <v>3</v>
      </c>
      <c r="H2319" s="40" t="s">
        <v>202</v>
      </c>
      <c r="I2319" s="39">
        <v>3342618101</v>
      </c>
    </row>
    <row r="2320" spans="1:9" ht="45" hidden="1">
      <c r="A2320" s="39">
        <v>36968</v>
      </c>
      <c r="B2320" s="40" t="s">
        <v>4203</v>
      </c>
      <c r="C2320" s="40" t="s">
        <v>3689</v>
      </c>
      <c r="D2320" s="40" t="s">
        <v>210</v>
      </c>
      <c r="E2320" s="39">
        <v>116704</v>
      </c>
      <c r="F2320" s="41">
        <v>46</v>
      </c>
      <c r="G2320" s="39">
        <v>3</v>
      </c>
      <c r="H2320" s="40" t="s">
        <v>247</v>
      </c>
      <c r="I2320" s="39">
        <v>3342618106</v>
      </c>
    </row>
    <row r="2321" spans="1:9" ht="45" hidden="1">
      <c r="A2321" s="39">
        <v>36969</v>
      </c>
      <c r="B2321" s="40" t="s">
        <v>4204</v>
      </c>
      <c r="C2321" s="40" t="s">
        <v>3689</v>
      </c>
      <c r="D2321" s="40" t="s">
        <v>210</v>
      </c>
      <c r="E2321" s="39">
        <v>116704</v>
      </c>
      <c r="F2321" s="41">
        <v>46</v>
      </c>
      <c r="G2321" s="39">
        <v>3</v>
      </c>
      <c r="H2321" s="40" t="s">
        <v>247</v>
      </c>
      <c r="I2321" s="39">
        <v>3342618107</v>
      </c>
    </row>
    <row r="2322" spans="1:9" ht="15" hidden="1">
      <c r="A2322" s="39">
        <v>36970</v>
      </c>
      <c r="B2322" s="40" t="s">
        <v>4205</v>
      </c>
      <c r="C2322" s="40" t="s">
        <v>3689</v>
      </c>
      <c r="D2322" s="40" t="s">
        <v>210</v>
      </c>
      <c r="E2322" s="39">
        <v>116704</v>
      </c>
      <c r="F2322" s="41">
        <v>46</v>
      </c>
      <c r="G2322" s="39">
        <v>3</v>
      </c>
      <c r="H2322" s="40" t="s">
        <v>202</v>
      </c>
      <c r="I2322" s="39">
        <v>3342618109</v>
      </c>
    </row>
    <row r="2323" spans="1:9" ht="15" hidden="1">
      <c r="A2323" s="39">
        <v>36971</v>
      </c>
      <c r="B2323" s="40" t="s">
        <v>4206</v>
      </c>
      <c r="C2323" s="40" t="s">
        <v>3689</v>
      </c>
      <c r="D2323" s="40" t="s">
        <v>210</v>
      </c>
      <c r="E2323" s="39">
        <v>116704</v>
      </c>
      <c r="F2323" s="41">
        <v>46</v>
      </c>
      <c r="G2323" s="39">
        <v>3</v>
      </c>
      <c r="H2323" s="40" t="s">
        <v>202</v>
      </c>
      <c r="I2323" s="39">
        <v>3342618110</v>
      </c>
    </row>
    <row r="2324" spans="1:9" ht="15" hidden="1">
      <c r="A2324" s="39">
        <v>36972</v>
      </c>
      <c r="B2324" s="40" t="s">
        <v>4207</v>
      </c>
      <c r="C2324" s="40" t="s">
        <v>3689</v>
      </c>
      <c r="D2324" s="40" t="s">
        <v>210</v>
      </c>
      <c r="E2324" s="39">
        <v>116704</v>
      </c>
      <c r="F2324" s="41">
        <v>46</v>
      </c>
      <c r="G2324" s="39">
        <v>3</v>
      </c>
      <c r="H2324" s="40" t="s">
        <v>202</v>
      </c>
      <c r="I2324" s="39">
        <v>3342618114</v>
      </c>
    </row>
    <row r="2325" spans="1:9" ht="45" hidden="1">
      <c r="A2325" s="39">
        <v>36973</v>
      </c>
      <c r="B2325" s="40" t="s">
        <v>4208</v>
      </c>
      <c r="C2325" s="40" t="s">
        <v>3689</v>
      </c>
      <c r="D2325" s="40" t="s">
        <v>210</v>
      </c>
      <c r="E2325" s="39">
        <v>116704</v>
      </c>
      <c r="F2325" s="41">
        <v>46</v>
      </c>
      <c r="G2325" s="39">
        <v>3</v>
      </c>
      <c r="H2325" s="40" t="s">
        <v>247</v>
      </c>
      <c r="I2325" s="39">
        <v>3342618116</v>
      </c>
    </row>
    <row r="2326" spans="1:9" ht="15" hidden="1">
      <c r="A2326" s="39">
        <v>36974</v>
      </c>
      <c r="B2326" s="40" t="s">
        <v>4209</v>
      </c>
      <c r="C2326" s="40" t="s">
        <v>3689</v>
      </c>
      <c r="D2326" s="40" t="s">
        <v>210</v>
      </c>
      <c r="E2326" s="39">
        <v>116704</v>
      </c>
      <c r="F2326" s="41">
        <v>46</v>
      </c>
      <c r="G2326" s="39">
        <v>3</v>
      </c>
      <c r="H2326" s="40" t="s">
        <v>202</v>
      </c>
      <c r="I2326" s="39">
        <v>3342618117</v>
      </c>
    </row>
    <row r="2327" spans="1:9" ht="15" hidden="1">
      <c r="A2327" s="39">
        <v>36975</v>
      </c>
      <c r="B2327" s="40" t="s">
        <v>4210</v>
      </c>
      <c r="C2327" s="40" t="s">
        <v>3689</v>
      </c>
      <c r="D2327" s="40" t="s">
        <v>210</v>
      </c>
      <c r="E2327" s="39">
        <v>116704</v>
      </c>
      <c r="F2327" s="41">
        <v>46</v>
      </c>
      <c r="G2327" s="39">
        <v>3</v>
      </c>
      <c r="H2327" s="40" t="s">
        <v>202</v>
      </c>
      <c r="I2327" s="39">
        <v>3342618120</v>
      </c>
    </row>
    <row r="2328" spans="1:9" ht="15" hidden="1">
      <c r="A2328" s="39">
        <v>36976</v>
      </c>
      <c r="B2328" s="40" t="s">
        <v>4211</v>
      </c>
      <c r="C2328" s="40" t="s">
        <v>3689</v>
      </c>
      <c r="D2328" s="40" t="s">
        <v>210</v>
      </c>
      <c r="E2328" s="39">
        <v>116704</v>
      </c>
      <c r="F2328" s="41">
        <v>138</v>
      </c>
      <c r="G2328" s="39">
        <v>3</v>
      </c>
      <c r="H2328" s="40" t="s">
        <v>202</v>
      </c>
      <c r="I2328" s="39">
        <v>3342618123</v>
      </c>
    </row>
    <row r="2329" spans="1:9" ht="15" hidden="1">
      <c r="A2329" s="39">
        <v>36977</v>
      </c>
      <c r="B2329" s="40" t="s">
        <v>4212</v>
      </c>
      <c r="C2329" s="40" t="s">
        <v>3689</v>
      </c>
      <c r="D2329" s="40" t="s">
        <v>210</v>
      </c>
      <c r="E2329" s="39">
        <v>116704</v>
      </c>
      <c r="F2329" s="41">
        <v>69</v>
      </c>
      <c r="G2329" s="39">
        <v>3</v>
      </c>
      <c r="H2329" s="40" t="s">
        <v>202</v>
      </c>
      <c r="I2329" s="39">
        <v>3342618131</v>
      </c>
    </row>
    <row r="2330" spans="1:9" ht="15" hidden="1">
      <c r="A2330" s="39">
        <v>36978</v>
      </c>
      <c r="B2330" s="40" t="s">
        <v>4213</v>
      </c>
      <c r="C2330" s="40" t="s">
        <v>3689</v>
      </c>
      <c r="D2330" s="40" t="s">
        <v>210</v>
      </c>
      <c r="E2330" s="39">
        <v>116704</v>
      </c>
      <c r="F2330" s="41">
        <v>69</v>
      </c>
      <c r="G2330" s="39">
        <v>3</v>
      </c>
      <c r="H2330" s="40" t="s">
        <v>202</v>
      </c>
      <c r="I2330" s="39">
        <v>3342618134</v>
      </c>
    </row>
    <row r="2331" spans="1:9" ht="45" hidden="1">
      <c r="A2331" s="39">
        <v>36979</v>
      </c>
      <c r="B2331" s="40" t="s">
        <v>4214</v>
      </c>
      <c r="C2331" s="40" t="s">
        <v>3689</v>
      </c>
      <c r="D2331" s="40" t="s">
        <v>210</v>
      </c>
      <c r="E2331" s="39">
        <v>116704</v>
      </c>
      <c r="F2331" s="41">
        <v>69</v>
      </c>
      <c r="G2331" s="39">
        <v>3</v>
      </c>
      <c r="H2331" s="40" t="s">
        <v>247</v>
      </c>
      <c r="I2331" s="39">
        <v>3342618138</v>
      </c>
    </row>
    <row r="2332" spans="1:9" ht="45" hidden="1">
      <c r="A2332" s="39">
        <v>36980</v>
      </c>
      <c r="B2332" s="40" t="s">
        <v>4215</v>
      </c>
      <c r="C2332" s="40" t="s">
        <v>3689</v>
      </c>
      <c r="D2332" s="40" t="s">
        <v>210</v>
      </c>
      <c r="E2332" s="39">
        <v>116704</v>
      </c>
      <c r="F2332" s="41">
        <v>69</v>
      </c>
      <c r="G2332" s="39">
        <v>3</v>
      </c>
      <c r="H2332" s="40" t="s">
        <v>247</v>
      </c>
      <c r="I2332" s="39">
        <v>3342618145</v>
      </c>
    </row>
    <row r="2333" spans="1:9" ht="45" hidden="1">
      <c r="A2333" s="39">
        <v>36981</v>
      </c>
      <c r="B2333" s="40" t="s">
        <v>4216</v>
      </c>
      <c r="C2333" s="40" t="s">
        <v>3689</v>
      </c>
      <c r="D2333" s="40" t="s">
        <v>210</v>
      </c>
      <c r="E2333" s="39">
        <v>116704</v>
      </c>
      <c r="F2333" s="41">
        <v>69</v>
      </c>
      <c r="G2333" s="39">
        <v>3</v>
      </c>
      <c r="H2333" s="40" t="s">
        <v>247</v>
      </c>
      <c r="I2333" s="39">
        <v>3342618148</v>
      </c>
    </row>
    <row r="2334" spans="1:9" ht="45" hidden="1">
      <c r="A2334" s="39">
        <v>36982</v>
      </c>
      <c r="B2334" s="40" t="s">
        <v>4217</v>
      </c>
      <c r="C2334" s="40" t="s">
        <v>3689</v>
      </c>
      <c r="D2334" s="40" t="s">
        <v>210</v>
      </c>
      <c r="E2334" s="39">
        <v>116704</v>
      </c>
      <c r="F2334" s="41">
        <v>69</v>
      </c>
      <c r="G2334" s="39">
        <v>3</v>
      </c>
      <c r="H2334" s="40" t="s">
        <v>247</v>
      </c>
      <c r="I2334" s="39">
        <v>3342618151</v>
      </c>
    </row>
    <row r="2335" spans="1:9" ht="45" hidden="1">
      <c r="A2335" s="39">
        <v>36983</v>
      </c>
      <c r="B2335" s="40" t="s">
        <v>4218</v>
      </c>
      <c r="C2335" s="40" t="s">
        <v>3689</v>
      </c>
      <c r="D2335" s="40" t="s">
        <v>210</v>
      </c>
      <c r="E2335" s="39">
        <v>116704</v>
      </c>
      <c r="F2335" s="41">
        <v>69</v>
      </c>
      <c r="G2335" s="39">
        <v>3</v>
      </c>
      <c r="H2335" s="40" t="s">
        <v>247</v>
      </c>
      <c r="I2335" s="39">
        <v>3342618153</v>
      </c>
    </row>
    <row r="2336" spans="1:9" ht="15" hidden="1">
      <c r="A2336" s="39">
        <v>36984</v>
      </c>
      <c r="B2336" s="40" t="s">
        <v>4219</v>
      </c>
      <c r="C2336" s="40" t="s">
        <v>3689</v>
      </c>
      <c r="D2336" s="40" t="s">
        <v>210</v>
      </c>
      <c r="E2336" s="39">
        <v>116704</v>
      </c>
      <c r="F2336" s="41">
        <v>69</v>
      </c>
      <c r="G2336" s="39">
        <v>3</v>
      </c>
      <c r="H2336" s="40" t="s">
        <v>202</v>
      </c>
      <c r="I2336" s="39">
        <v>3342618155</v>
      </c>
    </row>
    <row r="2337" spans="1:9" ht="15" hidden="1">
      <c r="A2337" s="39">
        <v>36985</v>
      </c>
      <c r="B2337" s="40" t="s">
        <v>4220</v>
      </c>
      <c r="C2337" s="40" t="s">
        <v>3689</v>
      </c>
      <c r="D2337" s="40" t="s">
        <v>210</v>
      </c>
      <c r="E2337" s="39">
        <v>116704</v>
      </c>
      <c r="F2337" s="41">
        <v>69</v>
      </c>
      <c r="G2337" s="39">
        <v>3</v>
      </c>
      <c r="H2337" s="40" t="s">
        <v>202</v>
      </c>
      <c r="I2337" s="39">
        <v>3342618157</v>
      </c>
    </row>
    <row r="2338" spans="1:9" ht="45" hidden="1">
      <c r="A2338" s="39">
        <v>36986</v>
      </c>
      <c r="B2338" s="40" t="s">
        <v>4221</v>
      </c>
      <c r="C2338" s="40" t="s">
        <v>3689</v>
      </c>
      <c r="D2338" s="40" t="s">
        <v>210</v>
      </c>
      <c r="E2338" s="39">
        <v>116704</v>
      </c>
      <c r="F2338" s="41">
        <v>69</v>
      </c>
      <c r="G2338" s="39">
        <v>3</v>
      </c>
      <c r="H2338" s="40" t="s">
        <v>247</v>
      </c>
      <c r="I2338" s="39">
        <v>3342618160</v>
      </c>
    </row>
    <row r="2339" spans="1:9" ht="15" hidden="1">
      <c r="A2339" s="39">
        <v>36987</v>
      </c>
      <c r="B2339" s="40" t="s">
        <v>4222</v>
      </c>
      <c r="C2339" s="40" t="s">
        <v>3689</v>
      </c>
      <c r="D2339" s="40" t="s">
        <v>210</v>
      </c>
      <c r="E2339" s="39">
        <v>116704</v>
      </c>
      <c r="F2339" s="41">
        <v>69</v>
      </c>
      <c r="G2339" s="39">
        <v>3</v>
      </c>
      <c r="H2339" s="40" t="s">
        <v>202</v>
      </c>
      <c r="I2339" s="39">
        <v>3342618161</v>
      </c>
    </row>
    <row r="2340" spans="1:9" ht="15" hidden="1">
      <c r="A2340" s="39">
        <v>36988</v>
      </c>
      <c r="B2340" s="40" t="s">
        <v>4223</v>
      </c>
      <c r="C2340" s="40" t="s">
        <v>3689</v>
      </c>
      <c r="D2340" s="40" t="s">
        <v>210</v>
      </c>
      <c r="E2340" s="39">
        <v>116704</v>
      </c>
      <c r="F2340" s="41">
        <v>69</v>
      </c>
      <c r="G2340" s="39">
        <v>3</v>
      </c>
      <c r="H2340" s="40" t="s">
        <v>202</v>
      </c>
      <c r="I2340" s="39">
        <v>3342618165</v>
      </c>
    </row>
    <row r="2341" spans="1:9" ht="45" hidden="1">
      <c r="A2341" s="39">
        <v>36989</v>
      </c>
      <c r="B2341" s="40" t="s">
        <v>4224</v>
      </c>
      <c r="C2341" s="40" t="s">
        <v>3689</v>
      </c>
      <c r="D2341" s="40" t="s">
        <v>210</v>
      </c>
      <c r="E2341" s="39">
        <v>116704</v>
      </c>
      <c r="F2341" s="41">
        <v>69</v>
      </c>
      <c r="G2341" s="39">
        <v>3</v>
      </c>
      <c r="H2341" s="40" t="s">
        <v>247</v>
      </c>
      <c r="I2341" s="39">
        <v>3342618166</v>
      </c>
    </row>
    <row r="2342" spans="1:9" ht="45" hidden="1">
      <c r="A2342" s="39">
        <v>36990</v>
      </c>
      <c r="B2342" s="40" t="s">
        <v>4225</v>
      </c>
      <c r="C2342" s="40" t="s">
        <v>3689</v>
      </c>
      <c r="D2342" s="40" t="s">
        <v>210</v>
      </c>
      <c r="E2342" s="39">
        <v>116704</v>
      </c>
      <c r="F2342" s="41">
        <v>69</v>
      </c>
      <c r="G2342" s="39">
        <v>3</v>
      </c>
      <c r="H2342" s="40" t="s">
        <v>247</v>
      </c>
      <c r="I2342" s="39">
        <v>3342618170</v>
      </c>
    </row>
    <row r="2343" spans="1:9" ht="15" hidden="1">
      <c r="A2343" s="39">
        <v>36991</v>
      </c>
      <c r="B2343" s="40" t="s">
        <v>4226</v>
      </c>
      <c r="C2343" s="40" t="s">
        <v>3689</v>
      </c>
      <c r="D2343" s="40" t="s">
        <v>210</v>
      </c>
      <c r="E2343" s="39">
        <v>116704</v>
      </c>
      <c r="F2343" s="41">
        <v>69</v>
      </c>
      <c r="G2343" s="39">
        <v>3</v>
      </c>
      <c r="H2343" s="40" t="s">
        <v>202</v>
      </c>
      <c r="I2343" s="39">
        <v>3342618172</v>
      </c>
    </row>
    <row r="2344" spans="1:9" ht="15" hidden="1">
      <c r="A2344" s="39">
        <v>36992</v>
      </c>
      <c r="B2344" s="40" t="s">
        <v>4227</v>
      </c>
      <c r="C2344" s="40" t="s">
        <v>3689</v>
      </c>
      <c r="D2344" s="40" t="s">
        <v>210</v>
      </c>
      <c r="E2344" s="39">
        <v>116704</v>
      </c>
      <c r="F2344" s="41">
        <v>69</v>
      </c>
      <c r="G2344" s="39">
        <v>3</v>
      </c>
      <c r="H2344" s="40" t="s">
        <v>202</v>
      </c>
      <c r="I2344" s="39">
        <v>3342618175</v>
      </c>
    </row>
    <row r="2345" spans="1:9" ht="15" hidden="1">
      <c r="A2345" s="39">
        <v>36993</v>
      </c>
      <c r="B2345" s="40" t="s">
        <v>4228</v>
      </c>
      <c r="C2345" s="40" t="s">
        <v>3689</v>
      </c>
      <c r="D2345" s="40" t="s">
        <v>210</v>
      </c>
      <c r="E2345" s="39">
        <v>116704</v>
      </c>
      <c r="F2345" s="41">
        <v>69</v>
      </c>
      <c r="G2345" s="39">
        <v>3</v>
      </c>
      <c r="H2345" s="40" t="s">
        <v>202</v>
      </c>
      <c r="I2345" s="39">
        <v>3342618179</v>
      </c>
    </row>
    <row r="2346" spans="1:9" ht="45" hidden="1">
      <c r="A2346" s="39">
        <v>36994</v>
      </c>
      <c r="B2346" s="40" t="s">
        <v>4229</v>
      </c>
      <c r="C2346" s="40" t="s">
        <v>3689</v>
      </c>
      <c r="D2346" s="40" t="s">
        <v>210</v>
      </c>
      <c r="E2346" s="39">
        <v>116704</v>
      </c>
      <c r="F2346" s="41">
        <v>69</v>
      </c>
      <c r="G2346" s="39">
        <v>3</v>
      </c>
      <c r="H2346" s="40" t="s">
        <v>247</v>
      </c>
      <c r="I2346" s="39">
        <v>3342618188</v>
      </c>
    </row>
    <row r="2347" spans="1:9" ht="30" hidden="1">
      <c r="A2347" s="39">
        <v>36995</v>
      </c>
      <c r="B2347" s="40" t="s">
        <v>4230</v>
      </c>
      <c r="C2347" s="40" t="s">
        <v>3689</v>
      </c>
      <c r="D2347" s="40" t="s">
        <v>234</v>
      </c>
      <c r="E2347" s="39">
        <v>101222</v>
      </c>
      <c r="F2347" s="41">
        <v>46</v>
      </c>
      <c r="G2347" s="39">
        <v>3</v>
      </c>
      <c r="H2347" s="40" t="s">
        <v>202</v>
      </c>
      <c r="I2347" s="39">
        <v>3342618195</v>
      </c>
    </row>
    <row r="2348" spans="1:9" ht="30" hidden="1">
      <c r="A2348" s="39">
        <v>36996</v>
      </c>
      <c r="B2348" s="40" t="s">
        <v>4231</v>
      </c>
      <c r="C2348" s="40" t="s">
        <v>3689</v>
      </c>
      <c r="D2348" s="40" t="s">
        <v>234</v>
      </c>
      <c r="E2348" s="39">
        <v>101222</v>
      </c>
      <c r="F2348" s="41">
        <v>46</v>
      </c>
      <c r="G2348" s="39">
        <v>3</v>
      </c>
      <c r="H2348" s="40" t="s">
        <v>202</v>
      </c>
      <c r="I2348" s="39">
        <v>3342618196</v>
      </c>
    </row>
    <row r="2349" spans="1:9" ht="45" hidden="1">
      <c r="A2349" s="39">
        <v>36997</v>
      </c>
      <c r="B2349" s="40" t="s">
        <v>4232</v>
      </c>
      <c r="C2349" s="40" t="s">
        <v>3689</v>
      </c>
      <c r="D2349" s="40" t="s">
        <v>234</v>
      </c>
      <c r="E2349" s="39">
        <v>101222</v>
      </c>
      <c r="F2349" s="41">
        <v>138</v>
      </c>
      <c r="G2349" s="39">
        <v>3</v>
      </c>
      <c r="H2349" s="40" t="s">
        <v>247</v>
      </c>
      <c r="I2349" s="39">
        <v>3342618198</v>
      </c>
    </row>
    <row r="2350" spans="1:9" ht="45" hidden="1">
      <c r="A2350" s="39">
        <v>36998</v>
      </c>
      <c r="B2350" s="40" t="s">
        <v>4233</v>
      </c>
      <c r="C2350" s="40" t="s">
        <v>3689</v>
      </c>
      <c r="D2350" s="40" t="s">
        <v>234</v>
      </c>
      <c r="E2350" s="39">
        <v>101222</v>
      </c>
      <c r="F2350" s="41">
        <v>46</v>
      </c>
      <c r="G2350" s="39">
        <v>3</v>
      </c>
      <c r="H2350" s="40" t="s">
        <v>247</v>
      </c>
      <c r="I2350" s="39">
        <v>3342618200</v>
      </c>
    </row>
    <row r="2351" spans="1:9" ht="45" hidden="1">
      <c r="A2351" s="39">
        <v>36999</v>
      </c>
      <c r="B2351" s="40" t="s">
        <v>4234</v>
      </c>
      <c r="C2351" s="40" t="s">
        <v>3689</v>
      </c>
      <c r="D2351" s="40" t="s">
        <v>234</v>
      </c>
      <c r="E2351" s="39">
        <v>101222</v>
      </c>
      <c r="F2351" s="41">
        <v>138</v>
      </c>
      <c r="G2351" s="39">
        <v>3</v>
      </c>
      <c r="H2351" s="40" t="s">
        <v>247</v>
      </c>
      <c r="I2351" s="39">
        <v>3342618202</v>
      </c>
    </row>
    <row r="2352" spans="1:9" ht="45" hidden="1">
      <c r="A2352" s="39">
        <v>37000</v>
      </c>
      <c r="B2352" s="40" t="s">
        <v>4235</v>
      </c>
      <c r="C2352" s="40" t="s">
        <v>3689</v>
      </c>
      <c r="D2352" s="40" t="s">
        <v>234</v>
      </c>
      <c r="E2352" s="39">
        <v>101222</v>
      </c>
      <c r="F2352" s="41">
        <v>46</v>
      </c>
      <c r="G2352" s="39">
        <v>3</v>
      </c>
      <c r="H2352" s="40" t="s">
        <v>247</v>
      </c>
      <c r="I2352" s="39">
        <v>3342618205</v>
      </c>
    </row>
    <row r="2353" spans="1:9" ht="45" hidden="1">
      <c r="A2353" s="39">
        <v>37001</v>
      </c>
      <c r="B2353" s="40" t="s">
        <v>4236</v>
      </c>
      <c r="C2353" s="40" t="s">
        <v>3689</v>
      </c>
      <c r="D2353" s="40" t="s">
        <v>234</v>
      </c>
      <c r="E2353" s="39">
        <v>101222</v>
      </c>
      <c r="F2353" s="41">
        <v>138</v>
      </c>
      <c r="G2353" s="39">
        <v>3</v>
      </c>
      <c r="H2353" s="40" t="s">
        <v>247</v>
      </c>
      <c r="I2353" s="39">
        <v>3342618206</v>
      </c>
    </row>
    <row r="2354" spans="1:9" ht="45" hidden="1">
      <c r="A2354" s="39">
        <v>37002</v>
      </c>
      <c r="B2354" s="40" t="s">
        <v>4237</v>
      </c>
      <c r="C2354" s="40" t="s">
        <v>3689</v>
      </c>
      <c r="D2354" s="40" t="s">
        <v>234</v>
      </c>
      <c r="E2354" s="39">
        <v>101222</v>
      </c>
      <c r="F2354" s="41">
        <v>161</v>
      </c>
      <c r="G2354" s="39">
        <v>3</v>
      </c>
      <c r="H2354" s="40" t="s">
        <v>247</v>
      </c>
      <c r="I2354" s="39">
        <v>3342618211</v>
      </c>
    </row>
    <row r="2355" spans="1:9" ht="45" hidden="1">
      <c r="A2355" s="39">
        <v>37003</v>
      </c>
      <c r="B2355" s="40" t="s">
        <v>4238</v>
      </c>
      <c r="C2355" s="40" t="s">
        <v>3689</v>
      </c>
      <c r="D2355" s="40" t="s">
        <v>234</v>
      </c>
      <c r="E2355" s="39">
        <v>101222</v>
      </c>
      <c r="F2355" s="41">
        <v>161</v>
      </c>
      <c r="G2355" s="39">
        <v>3</v>
      </c>
      <c r="H2355" s="40" t="s">
        <v>247</v>
      </c>
      <c r="I2355" s="39">
        <v>3342618212</v>
      </c>
    </row>
    <row r="2356" spans="1:9" ht="30" hidden="1">
      <c r="A2356" s="39">
        <v>37004</v>
      </c>
      <c r="B2356" s="40" t="s">
        <v>4239</v>
      </c>
      <c r="C2356" s="40" t="s">
        <v>3689</v>
      </c>
      <c r="D2356" s="40" t="s">
        <v>234</v>
      </c>
      <c r="E2356" s="39">
        <v>101222</v>
      </c>
      <c r="F2356" s="41">
        <v>69</v>
      </c>
      <c r="G2356" s="39">
        <v>3</v>
      </c>
      <c r="H2356" s="40" t="s">
        <v>202</v>
      </c>
      <c r="I2356" s="39">
        <v>3342618214</v>
      </c>
    </row>
    <row r="2357" spans="1:9" ht="30" hidden="1">
      <c r="A2357" s="39">
        <v>37005</v>
      </c>
      <c r="B2357" s="40" t="s">
        <v>4240</v>
      </c>
      <c r="C2357" s="40" t="s">
        <v>3689</v>
      </c>
      <c r="D2357" s="40" t="s">
        <v>234</v>
      </c>
      <c r="E2357" s="39">
        <v>101222</v>
      </c>
      <c r="F2357" s="41">
        <v>138</v>
      </c>
      <c r="G2357" s="39">
        <v>3</v>
      </c>
      <c r="H2357" s="40" t="s">
        <v>218</v>
      </c>
      <c r="I2357" s="39">
        <v>3342618216</v>
      </c>
    </row>
    <row r="2358" spans="1:9" ht="30" hidden="1">
      <c r="A2358" s="39">
        <v>37006</v>
      </c>
      <c r="B2358" s="40" t="s">
        <v>4241</v>
      </c>
      <c r="C2358" s="40" t="s">
        <v>3689</v>
      </c>
      <c r="D2358" s="40" t="s">
        <v>234</v>
      </c>
      <c r="E2358" s="39">
        <v>101222</v>
      </c>
      <c r="F2358" s="41">
        <v>138</v>
      </c>
      <c r="G2358" s="39">
        <v>3</v>
      </c>
      <c r="H2358" s="40" t="s">
        <v>218</v>
      </c>
      <c r="I2358" s="39">
        <v>3342618218</v>
      </c>
    </row>
    <row r="2359" spans="1:9" ht="45" hidden="1">
      <c r="A2359" s="39">
        <v>37007</v>
      </c>
      <c r="B2359" s="40" t="s">
        <v>4242</v>
      </c>
      <c r="C2359" s="40" t="s">
        <v>3689</v>
      </c>
      <c r="D2359" s="40" t="s">
        <v>234</v>
      </c>
      <c r="E2359" s="39">
        <v>101222</v>
      </c>
      <c r="F2359" s="41">
        <v>138</v>
      </c>
      <c r="G2359" s="39">
        <v>3</v>
      </c>
      <c r="H2359" s="40" t="s">
        <v>247</v>
      </c>
      <c r="I2359" s="39">
        <v>3342618229</v>
      </c>
    </row>
    <row r="2360" spans="1:9" ht="45" hidden="1">
      <c r="A2360" s="39">
        <v>37008</v>
      </c>
      <c r="B2360" s="40" t="s">
        <v>4243</v>
      </c>
      <c r="C2360" s="40" t="s">
        <v>3689</v>
      </c>
      <c r="D2360" s="40" t="s">
        <v>234</v>
      </c>
      <c r="E2360" s="39">
        <v>101222</v>
      </c>
      <c r="F2360" s="41">
        <v>46</v>
      </c>
      <c r="G2360" s="39">
        <v>3</v>
      </c>
      <c r="H2360" s="40" t="s">
        <v>247</v>
      </c>
      <c r="I2360" s="39">
        <v>3342618231</v>
      </c>
    </row>
    <row r="2361" spans="1:9" ht="45" hidden="1">
      <c r="A2361" s="39">
        <v>37009</v>
      </c>
      <c r="B2361" s="40" t="s">
        <v>4244</v>
      </c>
      <c r="C2361" s="40" t="s">
        <v>3689</v>
      </c>
      <c r="D2361" s="40" t="s">
        <v>234</v>
      </c>
      <c r="E2361" s="39">
        <v>101222</v>
      </c>
      <c r="F2361" s="41">
        <v>46</v>
      </c>
      <c r="G2361" s="39">
        <v>3</v>
      </c>
      <c r="H2361" s="40" t="s">
        <v>247</v>
      </c>
      <c r="I2361" s="39">
        <v>3342618233</v>
      </c>
    </row>
    <row r="2362" spans="1:9" ht="30" hidden="1">
      <c r="A2362" s="39">
        <v>37010</v>
      </c>
      <c r="B2362" s="40" t="s">
        <v>4245</v>
      </c>
      <c r="C2362" s="40" t="s">
        <v>3689</v>
      </c>
      <c r="D2362" s="40" t="s">
        <v>234</v>
      </c>
      <c r="E2362" s="39">
        <v>101222</v>
      </c>
      <c r="F2362" s="41">
        <v>46</v>
      </c>
      <c r="G2362" s="39">
        <v>3</v>
      </c>
      <c r="H2362" s="40" t="s">
        <v>202</v>
      </c>
      <c r="I2362" s="39">
        <v>3342618237</v>
      </c>
    </row>
    <row r="2363" spans="1:9" ht="30" hidden="1">
      <c r="A2363" s="39">
        <v>37011</v>
      </c>
      <c r="B2363" s="40" t="s">
        <v>4246</v>
      </c>
      <c r="C2363" s="40" t="s">
        <v>3689</v>
      </c>
      <c r="D2363" s="40" t="s">
        <v>234</v>
      </c>
      <c r="E2363" s="39">
        <v>101222</v>
      </c>
      <c r="F2363" s="41">
        <v>46</v>
      </c>
      <c r="G2363" s="39">
        <v>3</v>
      </c>
      <c r="H2363" s="40" t="s">
        <v>202</v>
      </c>
      <c r="I2363" s="39">
        <v>3342618241</v>
      </c>
    </row>
    <row r="2364" spans="1:9" ht="30" hidden="1">
      <c r="A2364" s="39">
        <v>37012</v>
      </c>
      <c r="B2364" s="40" t="s">
        <v>4247</v>
      </c>
      <c r="C2364" s="40" t="s">
        <v>3689</v>
      </c>
      <c r="D2364" s="40" t="s">
        <v>234</v>
      </c>
      <c r="E2364" s="39">
        <v>101222</v>
      </c>
      <c r="F2364" s="41">
        <v>46</v>
      </c>
      <c r="G2364" s="39">
        <v>3</v>
      </c>
      <c r="H2364" s="40" t="s">
        <v>202</v>
      </c>
      <c r="I2364" s="39">
        <v>3342618247</v>
      </c>
    </row>
    <row r="2365" spans="1:9" ht="45" hidden="1">
      <c r="A2365" s="39">
        <v>37013</v>
      </c>
      <c r="B2365" s="40" t="s">
        <v>4248</v>
      </c>
      <c r="C2365" s="40" t="s">
        <v>3689</v>
      </c>
      <c r="D2365" s="40" t="s">
        <v>234</v>
      </c>
      <c r="E2365" s="39">
        <v>101222</v>
      </c>
      <c r="F2365" s="41">
        <v>138</v>
      </c>
      <c r="G2365" s="39">
        <v>3</v>
      </c>
      <c r="H2365" s="40" t="s">
        <v>247</v>
      </c>
      <c r="I2365" s="39">
        <v>3342618248</v>
      </c>
    </row>
    <row r="2366" spans="1:9" ht="30" hidden="1">
      <c r="A2366" s="39">
        <v>37014</v>
      </c>
      <c r="B2366" s="40" t="s">
        <v>4249</v>
      </c>
      <c r="C2366" s="40" t="s">
        <v>3689</v>
      </c>
      <c r="D2366" s="40" t="s">
        <v>234</v>
      </c>
      <c r="E2366" s="39">
        <v>101222</v>
      </c>
      <c r="F2366" s="41">
        <v>138</v>
      </c>
      <c r="G2366" s="39">
        <v>3</v>
      </c>
      <c r="H2366" s="40" t="s">
        <v>218</v>
      </c>
      <c r="I2366" s="39">
        <v>3342618252</v>
      </c>
    </row>
    <row r="2367" spans="1:9" ht="30" hidden="1">
      <c r="A2367" s="39">
        <v>37015</v>
      </c>
      <c r="B2367" s="40" t="s">
        <v>4250</v>
      </c>
      <c r="C2367" s="40" t="s">
        <v>3689</v>
      </c>
      <c r="D2367" s="40" t="s">
        <v>234</v>
      </c>
      <c r="E2367" s="39">
        <v>101222</v>
      </c>
      <c r="F2367" s="41">
        <v>138</v>
      </c>
      <c r="G2367" s="39">
        <v>3</v>
      </c>
      <c r="H2367" s="40" t="s">
        <v>218</v>
      </c>
      <c r="I2367" s="39">
        <v>3342618258</v>
      </c>
    </row>
    <row r="2368" spans="1:9" ht="30" hidden="1">
      <c r="A2368" s="39">
        <v>37016</v>
      </c>
      <c r="B2368" s="40" t="s">
        <v>4251</v>
      </c>
      <c r="C2368" s="40" t="s">
        <v>3689</v>
      </c>
      <c r="D2368" s="40" t="s">
        <v>234</v>
      </c>
      <c r="E2368" s="39">
        <v>101222</v>
      </c>
      <c r="F2368" s="41">
        <v>138</v>
      </c>
      <c r="G2368" s="39">
        <v>3</v>
      </c>
      <c r="H2368" s="40" t="s">
        <v>218</v>
      </c>
      <c r="I2368" s="39">
        <v>3342618259</v>
      </c>
    </row>
    <row r="2369" spans="1:9" ht="45" hidden="1">
      <c r="A2369" s="39">
        <v>37017</v>
      </c>
      <c r="B2369" s="40" t="s">
        <v>4252</v>
      </c>
      <c r="C2369" s="40" t="s">
        <v>3689</v>
      </c>
      <c r="D2369" s="40" t="s">
        <v>234</v>
      </c>
      <c r="E2369" s="39">
        <v>101222</v>
      </c>
      <c r="F2369" s="41">
        <v>69</v>
      </c>
      <c r="G2369" s="39">
        <v>3</v>
      </c>
      <c r="H2369" s="40" t="s">
        <v>247</v>
      </c>
      <c r="I2369" s="39">
        <v>3342618273</v>
      </c>
    </row>
    <row r="2370" spans="1:9" ht="45" hidden="1">
      <c r="A2370" s="39">
        <v>37018</v>
      </c>
      <c r="B2370" s="40" t="s">
        <v>4253</v>
      </c>
      <c r="C2370" s="40" t="s">
        <v>3689</v>
      </c>
      <c r="D2370" s="40" t="s">
        <v>234</v>
      </c>
      <c r="E2370" s="39">
        <v>101222</v>
      </c>
      <c r="F2370" s="41">
        <v>69</v>
      </c>
      <c r="G2370" s="39">
        <v>3</v>
      </c>
      <c r="H2370" s="40" t="s">
        <v>247</v>
      </c>
      <c r="I2370" s="39">
        <v>3342618275</v>
      </c>
    </row>
    <row r="2371" spans="1:9" ht="30" hidden="1">
      <c r="A2371" s="39">
        <v>37019</v>
      </c>
      <c r="B2371" s="40" t="s">
        <v>4254</v>
      </c>
      <c r="C2371" s="40" t="s">
        <v>3689</v>
      </c>
      <c r="D2371" s="40" t="s">
        <v>234</v>
      </c>
      <c r="E2371" s="39">
        <v>101222</v>
      </c>
      <c r="F2371" s="41">
        <v>138</v>
      </c>
      <c r="G2371" s="39">
        <v>5</v>
      </c>
      <c r="H2371" s="40" t="s">
        <v>226</v>
      </c>
      <c r="I2371" s="39">
        <v>3342618292</v>
      </c>
    </row>
    <row r="2372" spans="1:9" ht="30" hidden="1">
      <c r="A2372" s="39">
        <v>37020</v>
      </c>
      <c r="B2372" s="40" t="s">
        <v>4255</v>
      </c>
      <c r="C2372" s="40" t="s">
        <v>3689</v>
      </c>
      <c r="D2372" s="40" t="s">
        <v>234</v>
      </c>
      <c r="E2372" s="39">
        <v>101222</v>
      </c>
      <c r="F2372" s="41">
        <v>138</v>
      </c>
      <c r="G2372" s="39">
        <v>3</v>
      </c>
      <c r="H2372" s="40" t="s">
        <v>218</v>
      </c>
      <c r="I2372" s="39">
        <v>3342618295</v>
      </c>
    </row>
    <row r="2373" spans="1:9" ht="45" hidden="1">
      <c r="A2373" s="39">
        <v>37021</v>
      </c>
      <c r="B2373" s="40" t="s">
        <v>4256</v>
      </c>
      <c r="C2373" s="40" t="s">
        <v>3689</v>
      </c>
      <c r="D2373" s="40" t="s">
        <v>234</v>
      </c>
      <c r="E2373" s="39">
        <v>101222</v>
      </c>
      <c r="F2373" s="41">
        <v>69</v>
      </c>
      <c r="G2373" s="39">
        <v>3</v>
      </c>
      <c r="H2373" s="40" t="s">
        <v>247</v>
      </c>
      <c r="I2373" s="39">
        <v>3342618299</v>
      </c>
    </row>
    <row r="2374" spans="1:9" ht="30" hidden="1">
      <c r="A2374" s="39">
        <v>37022</v>
      </c>
      <c r="B2374" s="40" t="s">
        <v>4257</v>
      </c>
      <c r="C2374" s="40" t="s">
        <v>3689</v>
      </c>
      <c r="D2374" s="40" t="s">
        <v>234</v>
      </c>
      <c r="E2374" s="39">
        <v>101222</v>
      </c>
      <c r="F2374" s="41">
        <v>69</v>
      </c>
      <c r="G2374" s="39">
        <v>3</v>
      </c>
      <c r="H2374" s="40" t="s">
        <v>202</v>
      </c>
      <c r="I2374" s="39">
        <v>3342618309</v>
      </c>
    </row>
    <row r="2375" spans="1:9" ht="30" hidden="1">
      <c r="A2375" s="39">
        <v>37023</v>
      </c>
      <c r="B2375" s="40" t="s">
        <v>4258</v>
      </c>
      <c r="C2375" s="40" t="s">
        <v>3689</v>
      </c>
      <c r="D2375" s="40" t="s">
        <v>234</v>
      </c>
      <c r="E2375" s="39">
        <v>101222</v>
      </c>
      <c r="F2375" s="41">
        <v>69</v>
      </c>
      <c r="G2375" s="39">
        <v>3</v>
      </c>
      <c r="H2375" s="40" t="s">
        <v>218</v>
      </c>
      <c r="I2375" s="39">
        <v>3342618314</v>
      </c>
    </row>
    <row r="2376" spans="1:9" ht="60" hidden="1">
      <c r="A2376" s="39">
        <v>37024</v>
      </c>
      <c r="B2376" s="40" t="s">
        <v>4259</v>
      </c>
      <c r="C2376" s="40" t="s">
        <v>3689</v>
      </c>
      <c r="D2376" s="40" t="s">
        <v>223</v>
      </c>
      <c r="E2376" s="39">
        <v>100834</v>
      </c>
      <c r="F2376" s="41">
        <v>138</v>
      </c>
      <c r="G2376" s="39">
        <v>3</v>
      </c>
      <c r="H2376" s="40" t="s">
        <v>247</v>
      </c>
      <c r="I2376" s="39">
        <v>3342618318</v>
      </c>
    </row>
    <row r="2377" spans="1:9" ht="60" hidden="1">
      <c r="A2377" s="39">
        <v>37025</v>
      </c>
      <c r="B2377" s="40" t="s">
        <v>4260</v>
      </c>
      <c r="C2377" s="40" t="s">
        <v>3689</v>
      </c>
      <c r="D2377" s="40" t="s">
        <v>223</v>
      </c>
      <c r="E2377" s="39">
        <v>100834</v>
      </c>
      <c r="F2377" s="41">
        <v>138</v>
      </c>
      <c r="G2377" s="39">
        <v>3</v>
      </c>
      <c r="H2377" s="40" t="s">
        <v>247</v>
      </c>
      <c r="I2377" s="39">
        <v>3342618320</v>
      </c>
    </row>
    <row r="2378" spans="1:9" ht="60" hidden="1">
      <c r="A2378" s="39">
        <v>37026</v>
      </c>
      <c r="B2378" s="40" t="s">
        <v>4261</v>
      </c>
      <c r="C2378" s="40" t="s">
        <v>3689</v>
      </c>
      <c r="D2378" s="40" t="s">
        <v>223</v>
      </c>
      <c r="E2378" s="39">
        <v>100834</v>
      </c>
      <c r="F2378" s="41">
        <v>138</v>
      </c>
      <c r="G2378" s="39">
        <v>3</v>
      </c>
      <c r="H2378" s="40" t="s">
        <v>247</v>
      </c>
      <c r="I2378" s="39">
        <v>3342618321</v>
      </c>
    </row>
    <row r="2379" spans="1:9" ht="60" hidden="1">
      <c r="A2379" s="39">
        <v>37027</v>
      </c>
      <c r="B2379" s="40" t="s">
        <v>4262</v>
      </c>
      <c r="C2379" s="40" t="s">
        <v>3689</v>
      </c>
      <c r="D2379" s="40" t="s">
        <v>223</v>
      </c>
      <c r="E2379" s="39">
        <v>100834</v>
      </c>
      <c r="F2379" s="41">
        <v>138</v>
      </c>
      <c r="G2379" s="39">
        <v>3</v>
      </c>
      <c r="H2379" s="40" t="s">
        <v>247</v>
      </c>
      <c r="I2379" s="39">
        <v>3342618322</v>
      </c>
    </row>
    <row r="2380" spans="1:9" ht="60" hidden="1">
      <c r="A2380" s="39">
        <v>37028</v>
      </c>
      <c r="B2380" s="40" t="s">
        <v>4263</v>
      </c>
      <c r="C2380" s="40" t="s">
        <v>3689</v>
      </c>
      <c r="D2380" s="40" t="s">
        <v>223</v>
      </c>
      <c r="E2380" s="39">
        <v>100834</v>
      </c>
      <c r="F2380" s="41">
        <v>138</v>
      </c>
      <c r="G2380" s="39">
        <v>3</v>
      </c>
      <c r="H2380" s="40" t="s">
        <v>247</v>
      </c>
      <c r="I2380" s="39">
        <v>3342618323</v>
      </c>
    </row>
    <row r="2381" spans="1:9" ht="45" hidden="1">
      <c r="A2381" s="39">
        <v>37029</v>
      </c>
      <c r="B2381" s="40" t="s">
        <v>4264</v>
      </c>
      <c r="C2381" s="40" t="s">
        <v>3689</v>
      </c>
      <c r="D2381" s="40" t="s">
        <v>234</v>
      </c>
      <c r="E2381" s="39">
        <v>101222</v>
      </c>
      <c r="F2381" s="41">
        <v>46</v>
      </c>
      <c r="G2381" s="39">
        <v>3</v>
      </c>
      <c r="H2381" s="40" t="s">
        <v>247</v>
      </c>
      <c r="I2381" s="39">
        <v>3342618327</v>
      </c>
    </row>
    <row r="2382" spans="1:9" ht="45" hidden="1">
      <c r="A2382" s="39">
        <v>37030</v>
      </c>
      <c r="B2382" s="40" t="s">
        <v>4265</v>
      </c>
      <c r="C2382" s="40" t="s">
        <v>3689</v>
      </c>
      <c r="D2382" s="40" t="s">
        <v>234</v>
      </c>
      <c r="E2382" s="39">
        <v>101222</v>
      </c>
      <c r="F2382" s="41">
        <v>46</v>
      </c>
      <c r="G2382" s="39">
        <v>3</v>
      </c>
      <c r="H2382" s="40" t="s">
        <v>247</v>
      </c>
      <c r="I2382" s="39">
        <v>3342618329</v>
      </c>
    </row>
    <row r="2383" spans="1:9" ht="45" hidden="1">
      <c r="A2383" s="39">
        <v>37031</v>
      </c>
      <c r="B2383" s="40" t="s">
        <v>4266</v>
      </c>
      <c r="C2383" s="40" t="s">
        <v>3689</v>
      </c>
      <c r="D2383" s="40" t="s">
        <v>234</v>
      </c>
      <c r="E2383" s="39">
        <v>101222</v>
      </c>
      <c r="F2383" s="41">
        <v>46</v>
      </c>
      <c r="G2383" s="39">
        <v>3</v>
      </c>
      <c r="H2383" s="40" t="s">
        <v>247</v>
      </c>
      <c r="I2383" s="39">
        <v>3342618336</v>
      </c>
    </row>
    <row r="2384" spans="1:9" ht="15" hidden="1">
      <c r="A2384" s="39">
        <v>37032</v>
      </c>
      <c r="B2384" s="40" t="s">
        <v>4267</v>
      </c>
      <c r="C2384" s="40" t="s">
        <v>3689</v>
      </c>
      <c r="D2384" s="40" t="s">
        <v>210</v>
      </c>
      <c r="E2384" s="39">
        <v>116704</v>
      </c>
      <c r="F2384" s="41">
        <v>69</v>
      </c>
      <c r="G2384" s="39">
        <v>3</v>
      </c>
      <c r="H2384" s="40" t="s">
        <v>202</v>
      </c>
      <c r="I2384" s="39">
        <v>3342618339</v>
      </c>
    </row>
    <row r="2385" spans="1:9" ht="30" hidden="1">
      <c r="A2385" s="39">
        <v>37033</v>
      </c>
      <c r="B2385" s="40" t="s">
        <v>4268</v>
      </c>
      <c r="C2385" s="40" t="s">
        <v>3689</v>
      </c>
      <c r="D2385" s="40" t="s">
        <v>234</v>
      </c>
      <c r="E2385" s="39">
        <v>101222</v>
      </c>
      <c r="F2385" s="41">
        <v>138</v>
      </c>
      <c r="G2385" s="39">
        <v>5</v>
      </c>
      <c r="H2385" s="40" t="s">
        <v>218</v>
      </c>
      <c r="I2385" s="39">
        <v>3342618341</v>
      </c>
    </row>
    <row r="2386" spans="1:9" ht="45" hidden="1">
      <c r="A2386" s="39">
        <v>37034</v>
      </c>
      <c r="B2386" s="40" t="s">
        <v>4269</v>
      </c>
      <c r="C2386" s="40" t="s">
        <v>3689</v>
      </c>
      <c r="D2386" s="40" t="s">
        <v>234</v>
      </c>
      <c r="E2386" s="39">
        <v>101222</v>
      </c>
      <c r="F2386" s="41">
        <v>138</v>
      </c>
      <c r="G2386" s="39">
        <v>3</v>
      </c>
      <c r="H2386" s="40" t="s">
        <v>247</v>
      </c>
      <c r="I2386" s="39">
        <v>3342618342</v>
      </c>
    </row>
    <row r="2387" spans="1:9" ht="45" hidden="1">
      <c r="A2387" s="39">
        <v>37035</v>
      </c>
      <c r="B2387" s="40" t="s">
        <v>4270</v>
      </c>
      <c r="C2387" s="40" t="s">
        <v>3689</v>
      </c>
      <c r="D2387" s="40" t="s">
        <v>234</v>
      </c>
      <c r="E2387" s="39">
        <v>101222</v>
      </c>
      <c r="F2387" s="41">
        <v>138</v>
      </c>
      <c r="G2387" s="39">
        <v>3</v>
      </c>
      <c r="H2387" s="40" t="s">
        <v>247</v>
      </c>
      <c r="I2387" s="39">
        <v>3342618343</v>
      </c>
    </row>
    <row r="2388" spans="1:9" ht="30" hidden="1">
      <c r="A2388" s="39">
        <v>37036</v>
      </c>
      <c r="B2388" s="40" t="s">
        <v>4271</v>
      </c>
      <c r="C2388" s="40" t="s">
        <v>3689</v>
      </c>
      <c r="D2388" s="40" t="s">
        <v>234</v>
      </c>
      <c r="E2388" s="39">
        <v>101222</v>
      </c>
      <c r="F2388" s="41">
        <v>46</v>
      </c>
      <c r="G2388" s="39">
        <v>3</v>
      </c>
      <c r="H2388" s="40" t="s">
        <v>218</v>
      </c>
      <c r="I2388" s="39">
        <v>3342618344</v>
      </c>
    </row>
    <row r="2389" spans="1:9" ht="30" hidden="1">
      <c r="A2389" s="39">
        <v>37037</v>
      </c>
      <c r="B2389" s="40" t="s">
        <v>4272</v>
      </c>
      <c r="C2389" s="40" t="s">
        <v>3689</v>
      </c>
      <c r="D2389" s="40" t="s">
        <v>234</v>
      </c>
      <c r="E2389" s="39">
        <v>101222</v>
      </c>
      <c r="F2389" s="41">
        <v>138</v>
      </c>
      <c r="G2389" s="39">
        <v>3</v>
      </c>
      <c r="H2389" s="40" t="s">
        <v>218</v>
      </c>
      <c r="I2389" s="39">
        <v>3342618349</v>
      </c>
    </row>
    <row r="2390" spans="1:9" ht="15">
      <c r="A2390" s="39">
        <v>37038</v>
      </c>
      <c r="B2390" s="40" t="s">
        <v>4273</v>
      </c>
      <c r="C2390" s="40" t="s">
        <v>3689</v>
      </c>
      <c r="D2390" s="40" t="s">
        <v>201</v>
      </c>
      <c r="E2390" s="39">
        <v>100219</v>
      </c>
      <c r="F2390" s="41">
        <v>115</v>
      </c>
      <c r="G2390" s="39">
        <v>3</v>
      </c>
      <c r="H2390" s="40" t="s">
        <v>202</v>
      </c>
      <c r="I2390" s="39">
        <v>3337408080</v>
      </c>
    </row>
    <row r="2391" spans="1:9" ht="45">
      <c r="A2391" s="39">
        <v>37039</v>
      </c>
      <c r="B2391" s="40" t="s">
        <v>4274</v>
      </c>
      <c r="C2391" s="40" t="s">
        <v>3689</v>
      </c>
      <c r="D2391" s="40" t="s">
        <v>201</v>
      </c>
      <c r="E2391" s="39">
        <v>100219</v>
      </c>
      <c r="F2391" s="41">
        <v>115</v>
      </c>
      <c r="G2391" s="39">
        <v>3</v>
      </c>
      <c r="H2391" s="40" t="s">
        <v>211</v>
      </c>
      <c r="I2391" s="39">
        <v>3337426720</v>
      </c>
    </row>
    <row r="2392" spans="1:9" ht="30">
      <c r="A2392" s="39">
        <v>37040</v>
      </c>
      <c r="B2392" s="40" t="s">
        <v>4275</v>
      </c>
      <c r="C2392" s="40" t="s">
        <v>3689</v>
      </c>
      <c r="D2392" s="40" t="s">
        <v>201</v>
      </c>
      <c r="E2392" s="39">
        <v>100219</v>
      </c>
      <c r="F2392" s="41">
        <v>230</v>
      </c>
      <c r="G2392" s="39">
        <v>3</v>
      </c>
      <c r="H2392" s="40" t="s">
        <v>218</v>
      </c>
      <c r="I2392" s="39">
        <v>3337426817</v>
      </c>
    </row>
    <row r="2393" spans="1:9" ht="15">
      <c r="A2393" s="39">
        <v>37041</v>
      </c>
      <c r="B2393" s="40" t="s">
        <v>4276</v>
      </c>
      <c r="C2393" s="40" t="s">
        <v>3689</v>
      </c>
      <c r="D2393" s="40" t="s">
        <v>201</v>
      </c>
      <c r="E2393" s="39">
        <v>100219</v>
      </c>
      <c r="F2393" s="41">
        <v>230</v>
      </c>
      <c r="G2393" s="39">
        <v>3</v>
      </c>
      <c r="H2393" s="40" t="s">
        <v>202</v>
      </c>
      <c r="I2393" s="39">
        <v>3337426818</v>
      </c>
    </row>
    <row r="2394" spans="1:9" ht="15">
      <c r="A2394" s="39">
        <v>37042</v>
      </c>
      <c r="B2394" s="40" t="s">
        <v>4277</v>
      </c>
      <c r="C2394" s="40" t="s">
        <v>3689</v>
      </c>
      <c r="D2394" s="40" t="s">
        <v>201</v>
      </c>
      <c r="E2394" s="39">
        <v>100219</v>
      </c>
      <c r="F2394" s="41">
        <v>69</v>
      </c>
      <c r="G2394" s="39">
        <v>3</v>
      </c>
      <c r="H2394" s="40" t="s">
        <v>202</v>
      </c>
      <c r="I2394" s="39">
        <v>3337426819</v>
      </c>
    </row>
    <row r="2395" spans="1:9" ht="30">
      <c r="A2395" s="39">
        <v>37043</v>
      </c>
      <c r="B2395" s="40" t="s">
        <v>4278</v>
      </c>
      <c r="C2395" s="40" t="s">
        <v>3689</v>
      </c>
      <c r="D2395" s="40" t="s">
        <v>201</v>
      </c>
      <c r="E2395" s="39">
        <v>100219</v>
      </c>
      <c r="F2395" s="41">
        <v>115</v>
      </c>
      <c r="G2395" s="39">
        <v>3</v>
      </c>
      <c r="H2395" s="40" t="s">
        <v>218</v>
      </c>
      <c r="I2395" s="39">
        <v>3337426820</v>
      </c>
    </row>
    <row r="2396" spans="1:9" ht="45">
      <c r="A2396" s="39">
        <v>37044</v>
      </c>
      <c r="B2396" s="40" t="s">
        <v>4279</v>
      </c>
      <c r="C2396" s="40" t="s">
        <v>3689</v>
      </c>
      <c r="D2396" s="40" t="s">
        <v>201</v>
      </c>
      <c r="E2396" s="39">
        <v>100219</v>
      </c>
      <c r="F2396" s="41">
        <v>115</v>
      </c>
      <c r="G2396" s="39">
        <v>3</v>
      </c>
      <c r="H2396" s="40" t="s">
        <v>211</v>
      </c>
      <c r="I2396" s="39">
        <v>3337426821</v>
      </c>
    </row>
    <row r="2397" spans="1:9" ht="30">
      <c r="A2397" s="39">
        <v>37045</v>
      </c>
      <c r="B2397" s="40" t="s">
        <v>4280</v>
      </c>
      <c r="C2397" s="40" t="s">
        <v>3689</v>
      </c>
      <c r="D2397" s="40" t="s">
        <v>201</v>
      </c>
      <c r="E2397" s="39">
        <v>100219</v>
      </c>
      <c r="F2397" s="41">
        <v>115</v>
      </c>
      <c r="G2397" s="39">
        <v>3</v>
      </c>
      <c r="H2397" s="40" t="s">
        <v>218</v>
      </c>
      <c r="I2397" s="39">
        <v>3337426822</v>
      </c>
    </row>
    <row r="2398" spans="1:9" ht="60" hidden="1">
      <c r="A2398" s="39">
        <v>37046</v>
      </c>
      <c r="B2398" s="40" t="s">
        <v>4281</v>
      </c>
      <c r="C2398" s="40" t="s">
        <v>3689</v>
      </c>
      <c r="D2398" s="40" t="s">
        <v>223</v>
      </c>
      <c r="E2398" s="39">
        <v>100834</v>
      </c>
      <c r="F2398" s="41">
        <v>115</v>
      </c>
      <c r="G2398" s="39">
        <v>3</v>
      </c>
      <c r="H2398" s="40" t="s">
        <v>218</v>
      </c>
      <c r="I2398" s="39">
        <v>3337426829</v>
      </c>
    </row>
    <row r="2399" spans="1:9" ht="30">
      <c r="A2399" s="39">
        <v>37047</v>
      </c>
      <c r="B2399" s="40" t="s">
        <v>4282</v>
      </c>
      <c r="C2399" s="40" t="s">
        <v>3689</v>
      </c>
      <c r="D2399" s="40" t="s">
        <v>201</v>
      </c>
      <c r="E2399" s="39">
        <v>100219</v>
      </c>
      <c r="F2399" s="41">
        <v>115</v>
      </c>
      <c r="G2399" s="39">
        <v>3</v>
      </c>
      <c r="H2399" s="40" t="s">
        <v>218</v>
      </c>
      <c r="I2399" s="39">
        <v>3337426833</v>
      </c>
    </row>
    <row r="2400" spans="1:9" ht="30">
      <c r="A2400" s="39">
        <v>37048</v>
      </c>
      <c r="B2400" s="40" t="s">
        <v>4283</v>
      </c>
      <c r="C2400" s="40" t="s">
        <v>3689</v>
      </c>
      <c r="D2400" s="40" t="s">
        <v>201</v>
      </c>
      <c r="E2400" s="39">
        <v>100219</v>
      </c>
      <c r="F2400" s="41">
        <v>115</v>
      </c>
      <c r="G2400" s="39">
        <v>3</v>
      </c>
      <c r="H2400" s="40" t="s">
        <v>218</v>
      </c>
      <c r="I2400" s="39">
        <v>3337426834</v>
      </c>
    </row>
    <row r="2401" spans="1:9" ht="15">
      <c r="A2401" s="39">
        <v>37049</v>
      </c>
      <c r="B2401" s="40" t="s">
        <v>4284</v>
      </c>
      <c r="C2401" s="40" t="s">
        <v>3689</v>
      </c>
      <c r="D2401" s="40" t="s">
        <v>201</v>
      </c>
      <c r="E2401" s="39">
        <v>100219</v>
      </c>
      <c r="F2401" s="41">
        <v>115</v>
      </c>
      <c r="G2401" s="39">
        <v>3</v>
      </c>
      <c r="H2401" s="40" t="s">
        <v>202</v>
      </c>
      <c r="I2401" s="39">
        <v>3337426835</v>
      </c>
    </row>
    <row r="2402" spans="1:9" ht="30">
      <c r="A2402" s="39">
        <v>37050</v>
      </c>
      <c r="B2402" s="40" t="s">
        <v>4285</v>
      </c>
      <c r="C2402" s="40" t="s">
        <v>3689</v>
      </c>
      <c r="D2402" s="40" t="s">
        <v>201</v>
      </c>
      <c r="E2402" s="39">
        <v>100219</v>
      </c>
      <c r="F2402" s="41">
        <v>115</v>
      </c>
      <c r="G2402" s="39">
        <v>3</v>
      </c>
      <c r="H2402" s="40" t="s">
        <v>218</v>
      </c>
      <c r="I2402" s="39">
        <v>3337426836</v>
      </c>
    </row>
    <row r="2403" spans="1:9" ht="75" hidden="1">
      <c r="A2403" s="39">
        <v>37051</v>
      </c>
      <c r="B2403" s="40" t="s">
        <v>4286</v>
      </c>
      <c r="C2403" s="40" t="s">
        <v>3689</v>
      </c>
      <c r="D2403" s="40" t="s">
        <v>1936</v>
      </c>
      <c r="E2403" s="39">
        <v>101011</v>
      </c>
      <c r="F2403" s="41">
        <v>34.5</v>
      </c>
      <c r="G2403" s="39">
        <v>3</v>
      </c>
      <c r="H2403" s="40" t="s">
        <v>202</v>
      </c>
      <c r="I2403" s="39">
        <v>3342618352</v>
      </c>
    </row>
    <row r="2404" spans="1:9" ht="75" hidden="1">
      <c r="A2404" s="39">
        <v>37052</v>
      </c>
      <c r="B2404" s="40" t="s">
        <v>4287</v>
      </c>
      <c r="C2404" s="40" t="s">
        <v>3689</v>
      </c>
      <c r="D2404" s="40" t="s">
        <v>1936</v>
      </c>
      <c r="E2404" s="39">
        <v>101011</v>
      </c>
      <c r="F2404" s="41">
        <v>34.5</v>
      </c>
      <c r="G2404" s="39">
        <v>3</v>
      </c>
      <c r="H2404" s="40" t="s">
        <v>202</v>
      </c>
      <c r="I2404" s="39">
        <v>3342618356</v>
      </c>
    </row>
    <row r="2405" spans="1:9" ht="30">
      <c r="A2405" s="39">
        <v>37053</v>
      </c>
      <c r="B2405" s="40" t="s">
        <v>4288</v>
      </c>
      <c r="C2405" s="40" t="s">
        <v>3689</v>
      </c>
      <c r="D2405" s="40" t="s">
        <v>201</v>
      </c>
      <c r="E2405" s="39">
        <v>100219</v>
      </c>
      <c r="F2405" s="41">
        <v>115</v>
      </c>
      <c r="G2405" s="39">
        <v>3</v>
      </c>
      <c r="H2405" s="40" t="s">
        <v>218</v>
      </c>
      <c r="I2405" s="39">
        <v>3342618359</v>
      </c>
    </row>
    <row r="2406" spans="1:9" ht="30" hidden="1">
      <c r="A2406" s="39">
        <v>37054</v>
      </c>
      <c r="B2406" s="40" t="s">
        <v>4289</v>
      </c>
      <c r="C2406" s="40" t="s">
        <v>3689</v>
      </c>
      <c r="D2406" s="40" t="s">
        <v>234</v>
      </c>
      <c r="E2406" s="39">
        <v>101222</v>
      </c>
      <c r="F2406" s="41">
        <v>69</v>
      </c>
      <c r="G2406" s="39">
        <v>3</v>
      </c>
      <c r="H2406" s="40" t="s">
        <v>202</v>
      </c>
      <c r="I2406" s="39">
        <v>3342618372</v>
      </c>
    </row>
    <row r="2407" spans="1:9" ht="30" hidden="1">
      <c r="A2407" s="39">
        <v>37055</v>
      </c>
      <c r="B2407" s="40" t="s">
        <v>4290</v>
      </c>
      <c r="C2407" s="40" t="s">
        <v>3689</v>
      </c>
      <c r="D2407" s="40" t="s">
        <v>234</v>
      </c>
      <c r="E2407" s="39">
        <v>101222</v>
      </c>
      <c r="F2407" s="41">
        <v>138</v>
      </c>
      <c r="G2407" s="39">
        <v>4</v>
      </c>
      <c r="H2407" s="40" t="s">
        <v>202</v>
      </c>
      <c r="I2407" s="39">
        <v>3342618374</v>
      </c>
    </row>
    <row r="2408" spans="1:9" ht="30" hidden="1">
      <c r="A2408" s="39">
        <v>37056</v>
      </c>
      <c r="B2408" s="40" t="s">
        <v>4291</v>
      </c>
      <c r="C2408" s="40" t="s">
        <v>3689</v>
      </c>
      <c r="D2408" s="40" t="s">
        <v>234</v>
      </c>
      <c r="E2408" s="39">
        <v>101222</v>
      </c>
      <c r="F2408" s="41">
        <v>69</v>
      </c>
      <c r="G2408" s="39">
        <v>3</v>
      </c>
      <c r="H2408" s="40" t="s">
        <v>202</v>
      </c>
      <c r="I2408" s="39">
        <v>3342618375</v>
      </c>
    </row>
    <row r="2409" spans="1:9" ht="60" hidden="1">
      <c r="A2409" s="39">
        <v>37057</v>
      </c>
      <c r="B2409" s="40" t="s">
        <v>4292</v>
      </c>
      <c r="C2409" s="40" t="s">
        <v>3689</v>
      </c>
      <c r="D2409" s="40" t="s">
        <v>223</v>
      </c>
      <c r="E2409" s="39">
        <v>100834</v>
      </c>
      <c r="F2409" s="41">
        <v>115</v>
      </c>
      <c r="G2409" s="39">
        <v>3</v>
      </c>
      <c r="H2409" s="40" t="s">
        <v>202</v>
      </c>
      <c r="I2409" s="39">
        <v>3342618396</v>
      </c>
    </row>
    <row r="2410" spans="1:9" ht="30" hidden="1">
      <c r="A2410" s="39">
        <v>37058</v>
      </c>
      <c r="B2410" s="40" t="s">
        <v>4293</v>
      </c>
      <c r="C2410" s="40" t="s">
        <v>3689</v>
      </c>
      <c r="D2410" s="40" t="s">
        <v>234</v>
      </c>
      <c r="E2410" s="39">
        <v>101222</v>
      </c>
      <c r="F2410" s="41">
        <v>138</v>
      </c>
      <c r="G2410" s="39">
        <v>3</v>
      </c>
      <c r="H2410" s="40" t="s">
        <v>202</v>
      </c>
      <c r="I2410" s="39">
        <v>3342618401</v>
      </c>
    </row>
    <row r="2411" spans="1:9" ht="45" hidden="1">
      <c r="A2411" s="39">
        <v>37060</v>
      </c>
      <c r="B2411" s="40" t="s">
        <v>4294</v>
      </c>
      <c r="C2411" s="40" t="s">
        <v>3689</v>
      </c>
      <c r="D2411" s="40" t="s">
        <v>667</v>
      </c>
      <c r="E2411" s="39">
        <v>101407</v>
      </c>
      <c r="F2411" s="41">
        <v>46</v>
      </c>
      <c r="G2411" s="39">
        <v>3</v>
      </c>
      <c r="H2411" s="40" t="s">
        <v>202</v>
      </c>
      <c r="I2411" s="39">
        <v>3342618414</v>
      </c>
    </row>
    <row r="2412" spans="1:9" ht="15" hidden="1">
      <c r="A2412" s="39">
        <v>37061</v>
      </c>
      <c r="B2412" s="40" t="s">
        <v>4295</v>
      </c>
      <c r="C2412" s="40" t="s">
        <v>3689</v>
      </c>
      <c r="D2412" s="40" t="s">
        <v>210</v>
      </c>
      <c r="E2412" s="39">
        <v>116704</v>
      </c>
      <c r="F2412" s="41">
        <v>69</v>
      </c>
      <c r="G2412" s="39">
        <v>3</v>
      </c>
      <c r="H2412" s="40" t="s">
        <v>202</v>
      </c>
      <c r="I2412" s="39">
        <v>3342618417</v>
      </c>
    </row>
    <row r="2413" spans="1:9" ht="45" hidden="1">
      <c r="A2413" s="39">
        <v>37062</v>
      </c>
      <c r="B2413" s="40" t="s">
        <v>4296</v>
      </c>
      <c r="C2413" s="40" t="s">
        <v>3689</v>
      </c>
      <c r="D2413" s="40" t="s">
        <v>1034</v>
      </c>
      <c r="E2413" s="39">
        <v>103089</v>
      </c>
      <c r="F2413" s="41">
        <v>138</v>
      </c>
      <c r="G2413" s="39">
        <v>3</v>
      </c>
      <c r="H2413" s="40" t="s">
        <v>218</v>
      </c>
      <c r="I2413" s="39">
        <v>3342618422</v>
      </c>
    </row>
    <row r="2414" spans="1:9" ht="30" hidden="1">
      <c r="A2414" s="39">
        <v>37063</v>
      </c>
      <c r="B2414" s="40" t="s">
        <v>4297</v>
      </c>
      <c r="C2414" s="40" t="s">
        <v>3689</v>
      </c>
      <c r="D2414" s="40" t="s">
        <v>234</v>
      </c>
      <c r="E2414" s="39">
        <v>101222</v>
      </c>
      <c r="F2414" s="41">
        <v>138</v>
      </c>
      <c r="G2414" s="39">
        <v>3</v>
      </c>
      <c r="H2414" s="40" t="s">
        <v>202</v>
      </c>
      <c r="I2414" s="39">
        <v>3349560961</v>
      </c>
    </row>
    <row r="2415" spans="1:9" ht="30" hidden="1">
      <c r="A2415" s="39">
        <v>37066</v>
      </c>
      <c r="B2415" s="40" t="s">
        <v>4298</v>
      </c>
      <c r="C2415" s="40" t="s">
        <v>3689</v>
      </c>
      <c r="D2415" s="40" t="s">
        <v>234</v>
      </c>
      <c r="E2415" s="39">
        <v>101222</v>
      </c>
      <c r="F2415" s="41">
        <v>138</v>
      </c>
      <c r="G2415" s="39">
        <v>3</v>
      </c>
      <c r="H2415" s="40" t="s">
        <v>226</v>
      </c>
      <c r="I2415" s="39">
        <v>3337426870</v>
      </c>
    </row>
    <row r="2416" spans="1:9" ht="60" hidden="1">
      <c r="A2416" s="39">
        <v>37068</v>
      </c>
      <c r="B2416" s="40" t="s">
        <v>4299</v>
      </c>
      <c r="C2416" s="40" t="s">
        <v>3689</v>
      </c>
      <c r="D2416" s="40" t="s">
        <v>223</v>
      </c>
      <c r="E2416" s="39">
        <v>100834</v>
      </c>
      <c r="F2416" s="41">
        <v>138</v>
      </c>
      <c r="G2416" s="39">
        <v>3</v>
      </c>
      <c r="H2416" s="40" t="s">
        <v>211</v>
      </c>
      <c r="I2416" s="39">
        <v>3349559861</v>
      </c>
    </row>
    <row r="2417" spans="1:9" ht="30" hidden="1">
      <c r="A2417" s="39">
        <v>37069</v>
      </c>
      <c r="B2417" s="40" t="s">
        <v>4300</v>
      </c>
      <c r="C2417" s="40" t="s">
        <v>3689</v>
      </c>
      <c r="D2417" s="40" t="s">
        <v>210</v>
      </c>
      <c r="E2417" s="39">
        <v>116704</v>
      </c>
      <c r="F2417" s="41">
        <v>46</v>
      </c>
      <c r="G2417" s="39">
        <v>3</v>
      </c>
      <c r="H2417" s="40" t="s">
        <v>218</v>
      </c>
      <c r="I2417" s="39">
        <v>3342618063</v>
      </c>
    </row>
    <row r="2418" spans="1:9" ht="30" hidden="1">
      <c r="A2418" s="39">
        <v>37097</v>
      </c>
      <c r="B2418" s="40" t="s">
        <v>4301</v>
      </c>
      <c r="C2418" s="40" t="s">
        <v>3689</v>
      </c>
      <c r="D2418" s="40" t="s">
        <v>348</v>
      </c>
      <c r="E2418" s="39">
        <v>126080</v>
      </c>
      <c r="F2418" s="41">
        <v>115</v>
      </c>
      <c r="G2418" s="39">
        <v>3</v>
      </c>
      <c r="H2418" s="40" t="s">
        <v>202</v>
      </c>
      <c r="I2418" s="39">
        <v>3353097601</v>
      </c>
    </row>
    <row r="2419" spans="1:9" ht="30" hidden="1">
      <c r="A2419" s="39">
        <v>37102</v>
      </c>
      <c r="B2419" s="40" t="s">
        <v>4302</v>
      </c>
      <c r="C2419" s="40" t="s">
        <v>3689</v>
      </c>
      <c r="D2419" s="40" t="s">
        <v>348</v>
      </c>
      <c r="E2419" s="39">
        <v>126080</v>
      </c>
      <c r="F2419" s="41">
        <v>115</v>
      </c>
      <c r="G2419" s="39">
        <v>3</v>
      </c>
      <c r="H2419" s="40" t="s">
        <v>202</v>
      </c>
      <c r="I2419" s="39">
        <v>3353097625</v>
      </c>
    </row>
    <row r="2420" spans="1:9" ht="30" hidden="1">
      <c r="A2420" s="39">
        <v>37103</v>
      </c>
      <c r="B2420" s="40" t="s">
        <v>4303</v>
      </c>
      <c r="C2420" s="40" t="s">
        <v>3689</v>
      </c>
      <c r="D2420" s="40" t="s">
        <v>348</v>
      </c>
      <c r="E2420" s="39">
        <v>126080</v>
      </c>
      <c r="F2420" s="41">
        <v>115</v>
      </c>
      <c r="G2420" s="39">
        <v>3</v>
      </c>
      <c r="H2420" s="40" t="s">
        <v>202</v>
      </c>
      <c r="I2420" s="39">
        <v>3353097626</v>
      </c>
    </row>
    <row r="2421" spans="1:9" ht="30" hidden="1">
      <c r="A2421" s="39">
        <v>37104</v>
      </c>
      <c r="B2421" s="40" t="s">
        <v>4304</v>
      </c>
      <c r="C2421" s="40" t="s">
        <v>3689</v>
      </c>
      <c r="D2421" s="40" t="s">
        <v>348</v>
      </c>
      <c r="E2421" s="39">
        <v>126080</v>
      </c>
      <c r="F2421" s="41">
        <v>115</v>
      </c>
      <c r="G2421" s="39">
        <v>3</v>
      </c>
      <c r="H2421" s="40" t="s">
        <v>202</v>
      </c>
      <c r="I2421" s="39">
        <v>3353097627</v>
      </c>
    </row>
    <row r="2422" spans="1:9" ht="30" hidden="1">
      <c r="A2422" s="39">
        <v>37105</v>
      </c>
      <c r="B2422" s="40" t="s">
        <v>4305</v>
      </c>
      <c r="C2422" s="40" t="s">
        <v>3689</v>
      </c>
      <c r="D2422" s="40" t="s">
        <v>348</v>
      </c>
      <c r="E2422" s="39">
        <v>126080</v>
      </c>
      <c r="F2422" s="41">
        <v>115</v>
      </c>
      <c r="G2422" s="39">
        <v>3</v>
      </c>
      <c r="H2422" s="40" t="s">
        <v>202</v>
      </c>
      <c r="I2422" s="39">
        <v>3353097629</v>
      </c>
    </row>
    <row r="2423" spans="1:9" ht="30" hidden="1">
      <c r="A2423" s="39">
        <v>37106</v>
      </c>
      <c r="B2423" s="40" t="s">
        <v>4306</v>
      </c>
      <c r="C2423" s="40" t="s">
        <v>3689</v>
      </c>
      <c r="D2423" s="40" t="s">
        <v>348</v>
      </c>
      <c r="E2423" s="39">
        <v>126080</v>
      </c>
      <c r="F2423" s="41">
        <v>115</v>
      </c>
      <c r="G2423" s="39">
        <v>3</v>
      </c>
      <c r="H2423" s="40" t="s">
        <v>202</v>
      </c>
      <c r="I2423" s="39">
        <v>3353097630</v>
      </c>
    </row>
    <row r="2424" spans="1:9" ht="30" hidden="1">
      <c r="A2424" s="39">
        <v>37107</v>
      </c>
      <c r="B2424" s="40" t="s">
        <v>4307</v>
      </c>
      <c r="C2424" s="40" t="s">
        <v>3689</v>
      </c>
      <c r="D2424" s="40" t="s">
        <v>348</v>
      </c>
      <c r="E2424" s="39">
        <v>126080</v>
      </c>
      <c r="F2424" s="41">
        <v>115</v>
      </c>
      <c r="G2424" s="39">
        <v>3</v>
      </c>
      <c r="H2424" s="40" t="s">
        <v>202</v>
      </c>
      <c r="I2424" s="39">
        <v>3353097633</v>
      </c>
    </row>
    <row r="2425" spans="1:9" ht="45" hidden="1">
      <c r="A2425" s="39">
        <v>37108</v>
      </c>
      <c r="B2425" s="40" t="s">
        <v>4308</v>
      </c>
      <c r="C2425" s="40" t="s">
        <v>3689</v>
      </c>
      <c r="D2425" s="40" t="s">
        <v>274</v>
      </c>
      <c r="E2425" s="39">
        <v>102912</v>
      </c>
      <c r="F2425" s="41">
        <v>115</v>
      </c>
      <c r="G2425" s="39">
        <v>3</v>
      </c>
      <c r="H2425" s="40" t="s">
        <v>202</v>
      </c>
      <c r="I2425" s="39">
        <v>3353097637</v>
      </c>
    </row>
    <row r="2426" spans="1:9" ht="45" hidden="1">
      <c r="A2426" s="39">
        <v>37109</v>
      </c>
      <c r="B2426" s="40" t="s">
        <v>4309</v>
      </c>
      <c r="C2426" s="40" t="s">
        <v>3689</v>
      </c>
      <c r="D2426" s="40" t="s">
        <v>274</v>
      </c>
      <c r="E2426" s="39">
        <v>102912</v>
      </c>
      <c r="F2426" s="41">
        <v>115</v>
      </c>
      <c r="G2426" s="39">
        <v>3</v>
      </c>
      <c r="H2426" s="40" t="s">
        <v>202</v>
      </c>
      <c r="I2426" s="39">
        <v>3353097642</v>
      </c>
    </row>
    <row r="2427" spans="1:9" ht="45" hidden="1">
      <c r="A2427" s="39">
        <v>37110</v>
      </c>
      <c r="B2427" s="40" t="s">
        <v>4310</v>
      </c>
      <c r="C2427" s="40" t="s">
        <v>3689</v>
      </c>
      <c r="D2427" s="40" t="s">
        <v>274</v>
      </c>
      <c r="E2427" s="39">
        <v>102912</v>
      </c>
      <c r="F2427" s="41">
        <v>115</v>
      </c>
      <c r="G2427" s="39">
        <v>3</v>
      </c>
      <c r="H2427" s="40" t="s">
        <v>202</v>
      </c>
      <c r="I2427" s="39">
        <v>3353097643</v>
      </c>
    </row>
    <row r="2428" spans="1:9" ht="45" hidden="1">
      <c r="A2428" s="39">
        <v>37111</v>
      </c>
      <c r="B2428" s="40" t="s">
        <v>4311</v>
      </c>
      <c r="C2428" s="40" t="s">
        <v>3689</v>
      </c>
      <c r="D2428" s="40" t="s">
        <v>274</v>
      </c>
      <c r="E2428" s="39">
        <v>102912</v>
      </c>
      <c r="F2428" s="41">
        <v>115</v>
      </c>
      <c r="G2428" s="39">
        <v>3</v>
      </c>
      <c r="H2428" s="40" t="s">
        <v>202</v>
      </c>
      <c r="I2428" s="39">
        <v>3353097645</v>
      </c>
    </row>
    <row r="2429" spans="1:9" ht="60" hidden="1">
      <c r="A2429" s="39">
        <v>37137</v>
      </c>
      <c r="B2429" s="40" t="s">
        <v>4312</v>
      </c>
      <c r="C2429" s="40" t="s">
        <v>3689</v>
      </c>
      <c r="D2429" s="40" t="s">
        <v>223</v>
      </c>
      <c r="E2429" s="39">
        <v>100834</v>
      </c>
      <c r="F2429" s="41">
        <v>230</v>
      </c>
      <c r="G2429" s="39">
        <v>3</v>
      </c>
      <c r="H2429" s="40" t="s">
        <v>226</v>
      </c>
      <c r="I2429" s="39">
        <v>3337426092</v>
      </c>
    </row>
    <row r="2430" spans="1:9" ht="60" hidden="1">
      <c r="A2430" s="39">
        <v>37147</v>
      </c>
      <c r="B2430" s="40" t="s">
        <v>4313</v>
      </c>
      <c r="C2430" s="40" t="s">
        <v>3689</v>
      </c>
      <c r="D2430" s="40" t="s">
        <v>223</v>
      </c>
      <c r="E2430" s="39">
        <v>100834</v>
      </c>
      <c r="F2430" s="41">
        <v>115</v>
      </c>
      <c r="G2430" s="39">
        <v>6</v>
      </c>
      <c r="H2430" s="40" t="s">
        <v>202</v>
      </c>
      <c r="I2430" s="39">
        <v>3337428243</v>
      </c>
    </row>
    <row r="2431" spans="1:9" ht="60" hidden="1">
      <c r="A2431" s="39">
        <v>37148</v>
      </c>
      <c r="B2431" s="40" t="s">
        <v>4314</v>
      </c>
      <c r="C2431" s="40" t="s">
        <v>3689</v>
      </c>
      <c r="D2431" s="40" t="s">
        <v>223</v>
      </c>
      <c r="E2431" s="39">
        <v>100834</v>
      </c>
      <c r="F2431" s="41">
        <v>230</v>
      </c>
      <c r="G2431" s="39">
        <v>6</v>
      </c>
      <c r="H2431" s="40" t="s">
        <v>202</v>
      </c>
      <c r="I2431" s="39">
        <v>3337426080</v>
      </c>
    </row>
    <row r="2432" spans="1:9" ht="60" hidden="1">
      <c r="A2432" s="39">
        <v>37149</v>
      </c>
      <c r="B2432" s="40" t="s">
        <v>4315</v>
      </c>
      <c r="C2432" s="40" t="s">
        <v>3689</v>
      </c>
      <c r="D2432" s="40" t="s">
        <v>223</v>
      </c>
      <c r="E2432" s="39">
        <v>100834</v>
      </c>
      <c r="F2432" s="41">
        <v>500</v>
      </c>
      <c r="G2432" s="39">
        <v>3</v>
      </c>
      <c r="H2432" s="40" t="s">
        <v>202</v>
      </c>
      <c r="I2432" s="39">
        <v>3337426593</v>
      </c>
    </row>
    <row r="2433" spans="1:9" ht="15">
      <c r="A2433" s="39">
        <v>37150</v>
      </c>
      <c r="B2433" s="40" t="s">
        <v>4316</v>
      </c>
      <c r="C2433" s="40" t="s">
        <v>3689</v>
      </c>
      <c r="D2433" s="40" t="s">
        <v>201</v>
      </c>
      <c r="E2433" s="39">
        <v>100219</v>
      </c>
      <c r="F2433" s="41">
        <v>230</v>
      </c>
      <c r="G2433" s="39">
        <v>3</v>
      </c>
      <c r="H2433" s="40" t="s">
        <v>202</v>
      </c>
      <c r="I2433" s="39">
        <v>3337426800</v>
      </c>
    </row>
    <row r="2434" spans="1:9" ht="60" hidden="1">
      <c r="A2434" s="39">
        <v>37151</v>
      </c>
      <c r="B2434" s="40" t="s">
        <v>4317</v>
      </c>
      <c r="C2434" s="40" t="s">
        <v>3689</v>
      </c>
      <c r="D2434" s="40" t="s">
        <v>223</v>
      </c>
      <c r="E2434" s="39">
        <v>100834</v>
      </c>
      <c r="F2434" s="41">
        <v>230</v>
      </c>
      <c r="G2434" s="39">
        <v>5</v>
      </c>
      <c r="H2434" s="40" t="s">
        <v>202</v>
      </c>
      <c r="I2434" s="39">
        <v>3337426813</v>
      </c>
    </row>
    <row r="2435" spans="1:9" ht="15" hidden="1">
      <c r="A2435" s="39">
        <v>37153</v>
      </c>
      <c r="B2435" s="40" t="s">
        <v>4318</v>
      </c>
      <c r="C2435" s="40" t="s">
        <v>3689</v>
      </c>
      <c r="D2435" s="40" t="s">
        <v>210</v>
      </c>
      <c r="E2435" s="39">
        <v>116704</v>
      </c>
      <c r="F2435" s="41">
        <v>69</v>
      </c>
      <c r="G2435" s="39">
        <v>3</v>
      </c>
      <c r="H2435" s="40" t="s">
        <v>202</v>
      </c>
      <c r="I2435" s="39">
        <v>3337426815</v>
      </c>
    </row>
    <row r="2436" spans="1:9" ht="30">
      <c r="A2436" s="39">
        <v>37158</v>
      </c>
      <c r="B2436" s="40" t="s">
        <v>4319</v>
      </c>
      <c r="C2436" s="40" t="s">
        <v>3689</v>
      </c>
      <c r="D2436" s="40" t="s">
        <v>201</v>
      </c>
      <c r="E2436" s="39">
        <v>100219</v>
      </c>
      <c r="F2436" s="41">
        <v>115</v>
      </c>
      <c r="G2436" s="39">
        <v>3</v>
      </c>
      <c r="H2436" s="40" t="s">
        <v>218</v>
      </c>
      <c r="I2436" s="39">
        <v>3337426801</v>
      </c>
    </row>
    <row r="2437" spans="1:9" ht="15">
      <c r="A2437" s="39">
        <v>37159</v>
      </c>
      <c r="B2437" s="40" t="s">
        <v>4320</v>
      </c>
      <c r="C2437" s="40" t="s">
        <v>3689</v>
      </c>
      <c r="D2437" s="40" t="s">
        <v>201</v>
      </c>
      <c r="E2437" s="39">
        <v>100219</v>
      </c>
      <c r="F2437" s="41">
        <v>115</v>
      </c>
      <c r="G2437" s="39">
        <v>3</v>
      </c>
      <c r="H2437" s="40" t="s">
        <v>202</v>
      </c>
      <c r="I2437" s="39">
        <v>3337426802</v>
      </c>
    </row>
    <row r="2438" spans="1:9" ht="15">
      <c r="A2438" s="39">
        <v>37160</v>
      </c>
      <c r="B2438" s="40" t="s">
        <v>4321</v>
      </c>
      <c r="C2438" s="40" t="s">
        <v>3689</v>
      </c>
      <c r="D2438" s="40" t="s">
        <v>201</v>
      </c>
      <c r="E2438" s="39">
        <v>100219</v>
      </c>
      <c r="F2438" s="41">
        <v>115</v>
      </c>
      <c r="G2438" s="39">
        <v>3</v>
      </c>
      <c r="H2438" s="40" t="s">
        <v>202</v>
      </c>
      <c r="I2438" s="39">
        <v>3337426803</v>
      </c>
    </row>
    <row r="2439" spans="1:9" ht="60" hidden="1">
      <c r="A2439" s="39">
        <v>37163</v>
      </c>
      <c r="B2439" s="40" t="s">
        <v>4322</v>
      </c>
      <c r="C2439" s="40" t="s">
        <v>3689</v>
      </c>
      <c r="D2439" s="40" t="s">
        <v>223</v>
      </c>
      <c r="E2439" s="39">
        <v>100834</v>
      </c>
      <c r="F2439" s="41">
        <v>115</v>
      </c>
      <c r="G2439" s="39">
        <v>3</v>
      </c>
      <c r="H2439" s="40" t="s">
        <v>202</v>
      </c>
      <c r="I2439" s="39">
        <v>3337426806</v>
      </c>
    </row>
    <row r="2440" spans="1:9" ht="60" hidden="1">
      <c r="A2440" s="39">
        <v>37164</v>
      </c>
      <c r="B2440" s="40" t="s">
        <v>4323</v>
      </c>
      <c r="C2440" s="40" t="s">
        <v>3689</v>
      </c>
      <c r="D2440" s="40" t="s">
        <v>223</v>
      </c>
      <c r="E2440" s="39">
        <v>100834</v>
      </c>
      <c r="F2440" s="41">
        <v>115</v>
      </c>
      <c r="G2440" s="39">
        <v>3</v>
      </c>
      <c r="H2440" s="40" t="s">
        <v>202</v>
      </c>
      <c r="I2440" s="39">
        <v>3337426807</v>
      </c>
    </row>
    <row r="2441" spans="1:9" ht="60" hidden="1">
      <c r="A2441" s="39">
        <v>37170</v>
      </c>
      <c r="B2441" s="40" t="s">
        <v>4324</v>
      </c>
      <c r="C2441" s="40" t="s">
        <v>3689</v>
      </c>
      <c r="D2441" s="40" t="s">
        <v>223</v>
      </c>
      <c r="E2441" s="39">
        <v>100834</v>
      </c>
      <c r="F2441" s="41">
        <v>115</v>
      </c>
      <c r="G2441" s="39">
        <v>3</v>
      </c>
      <c r="H2441" s="40" t="s">
        <v>202</v>
      </c>
      <c r="I2441" s="39">
        <v>3337426830</v>
      </c>
    </row>
    <row r="2442" spans="1:9" ht="60" hidden="1">
      <c r="A2442" s="39">
        <v>37171</v>
      </c>
      <c r="B2442" s="40" t="s">
        <v>4325</v>
      </c>
      <c r="C2442" s="40" t="s">
        <v>3689</v>
      </c>
      <c r="D2442" s="40" t="s">
        <v>223</v>
      </c>
      <c r="E2442" s="39">
        <v>100834</v>
      </c>
      <c r="F2442" s="41">
        <v>115</v>
      </c>
      <c r="G2442" s="39">
        <v>3</v>
      </c>
      <c r="H2442" s="40" t="s">
        <v>202</v>
      </c>
      <c r="I2442" s="39">
        <v>3337426831</v>
      </c>
    </row>
    <row r="2443" spans="1:9" ht="30">
      <c r="A2443" s="39">
        <v>37172</v>
      </c>
      <c r="B2443" s="40" t="s">
        <v>4326</v>
      </c>
      <c r="C2443" s="40" t="s">
        <v>3689</v>
      </c>
      <c r="D2443" s="40" t="s">
        <v>201</v>
      </c>
      <c r="E2443" s="39">
        <v>100219</v>
      </c>
      <c r="F2443" s="41">
        <v>115</v>
      </c>
      <c r="G2443" s="39">
        <v>3</v>
      </c>
      <c r="H2443" s="40" t="s">
        <v>218</v>
      </c>
      <c r="I2443" s="39">
        <v>3337426865</v>
      </c>
    </row>
    <row r="2444" spans="1:9" ht="30">
      <c r="A2444" s="39">
        <v>37173</v>
      </c>
      <c r="B2444" s="40" t="s">
        <v>4327</v>
      </c>
      <c r="C2444" s="40" t="s">
        <v>3689</v>
      </c>
      <c r="D2444" s="40" t="s">
        <v>201</v>
      </c>
      <c r="E2444" s="39">
        <v>100219</v>
      </c>
      <c r="F2444" s="41">
        <v>115</v>
      </c>
      <c r="G2444" s="39">
        <v>3</v>
      </c>
      <c r="H2444" s="40" t="s">
        <v>218</v>
      </c>
      <c r="I2444" s="39">
        <v>3337426866</v>
      </c>
    </row>
    <row r="2445" spans="1:9" ht="15">
      <c r="A2445" s="39">
        <v>37248</v>
      </c>
      <c r="B2445" s="40" t="s">
        <v>4328</v>
      </c>
      <c r="C2445" s="40" t="s">
        <v>3689</v>
      </c>
      <c r="D2445" s="40" t="s">
        <v>201</v>
      </c>
      <c r="E2445" s="39">
        <v>100219</v>
      </c>
      <c r="F2445" s="41">
        <v>115</v>
      </c>
      <c r="G2445" s="39">
        <v>3</v>
      </c>
      <c r="H2445" s="40" t="s">
        <v>202</v>
      </c>
      <c r="I2445" s="39">
        <v>3342618362</v>
      </c>
    </row>
    <row r="2446" spans="1:9" ht="15" hidden="1">
      <c r="A2446" s="39">
        <v>37250</v>
      </c>
      <c r="B2446" s="40" t="s">
        <v>4329</v>
      </c>
      <c r="C2446" s="40" t="s">
        <v>3689</v>
      </c>
      <c r="D2446" s="40" t="s">
        <v>210</v>
      </c>
      <c r="E2446" s="39">
        <v>116704</v>
      </c>
      <c r="F2446" s="41">
        <v>69</v>
      </c>
      <c r="G2446" s="39">
        <v>4</v>
      </c>
      <c r="H2446" s="40" t="s">
        <v>202</v>
      </c>
      <c r="I2446" s="39">
        <v>3337427753</v>
      </c>
    </row>
    <row r="2447" spans="1:9" ht="45" hidden="1">
      <c r="A2447" s="39">
        <v>37882</v>
      </c>
      <c r="B2447" s="40" t="s">
        <v>4330</v>
      </c>
      <c r="C2447" s="40" t="s">
        <v>3689</v>
      </c>
      <c r="D2447" s="40" t="s">
        <v>207</v>
      </c>
      <c r="E2447" s="39">
        <v>100912</v>
      </c>
      <c r="F2447" s="41">
        <v>69</v>
      </c>
      <c r="G2447" s="39">
        <v>3</v>
      </c>
      <c r="H2447" s="40" t="s">
        <v>202</v>
      </c>
      <c r="I2447" s="39">
        <v>3337426905</v>
      </c>
    </row>
    <row r="2448" spans="1:9" ht="45" hidden="1">
      <c r="A2448" s="39">
        <v>37883</v>
      </c>
      <c r="B2448" s="40" t="s">
        <v>4331</v>
      </c>
      <c r="C2448" s="40" t="s">
        <v>3689</v>
      </c>
      <c r="D2448" s="40" t="s">
        <v>207</v>
      </c>
      <c r="E2448" s="39">
        <v>100912</v>
      </c>
      <c r="F2448" s="41">
        <v>115</v>
      </c>
      <c r="G2448" s="39">
        <v>3</v>
      </c>
      <c r="H2448" s="40" t="s">
        <v>202</v>
      </c>
      <c r="I2448" s="39">
        <v>3337426907</v>
      </c>
    </row>
    <row r="2449" spans="1:9" ht="45" hidden="1">
      <c r="A2449" s="39">
        <v>37884</v>
      </c>
      <c r="B2449" s="40" t="s">
        <v>4332</v>
      </c>
      <c r="C2449" s="40" t="s">
        <v>3689</v>
      </c>
      <c r="D2449" s="40" t="s">
        <v>207</v>
      </c>
      <c r="E2449" s="39">
        <v>100912</v>
      </c>
      <c r="F2449" s="41">
        <v>69</v>
      </c>
      <c r="G2449" s="39">
        <v>3</v>
      </c>
      <c r="H2449" s="40" t="s">
        <v>226</v>
      </c>
      <c r="I2449" s="39">
        <v>3356867390</v>
      </c>
    </row>
    <row r="2450" spans="1:9" ht="45" hidden="1">
      <c r="A2450" s="39">
        <v>37886</v>
      </c>
      <c r="B2450" s="40" t="s">
        <v>4333</v>
      </c>
      <c r="C2450" s="40" t="s">
        <v>3689</v>
      </c>
      <c r="D2450" s="40" t="s">
        <v>207</v>
      </c>
      <c r="E2450" s="39">
        <v>100912</v>
      </c>
      <c r="F2450" s="41">
        <v>69</v>
      </c>
      <c r="G2450" s="39">
        <v>3</v>
      </c>
      <c r="H2450" s="40" t="s">
        <v>226</v>
      </c>
      <c r="I2450" s="39">
        <v>3356867394</v>
      </c>
    </row>
    <row r="2451" spans="1:9" ht="45" hidden="1">
      <c r="A2451" s="39">
        <v>37888</v>
      </c>
      <c r="B2451" s="40" t="s">
        <v>4334</v>
      </c>
      <c r="C2451" s="40" t="s">
        <v>3689</v>
      </c>
      <c r="D2451" s="40" t="s">
        <v>207</v>
      </c>
      <c r="E2451" s="39">
        <v>100912</v>
      </c>
      <c r="F2451" s="41">
        <v>115</v>
      </c>
      <c r="G2451" s="39">
        <v>3</v>
      </c>
      <c r="H2451" s="40" t="s">
        <v>226</v>
      </c>
      <c r="I2451" s="39">
        <v>3356867401</v>
      </c>
    </row>
    <row r="2452" spans="1:9" ht="30" hidden="1">
      <c r="A2452" s="39">
        <v>40180</v>
      </c>
      <c r="B2452" s="40" t="s">
        <v>4335</v>
      </c>
      <c r="C2452" s="40" t="s">
        <v>3689</v>
      </c>
      <c r="D2452" s="40" t="s">
        <v>210</v>
      </c>
      <c r="E2452" s="39">
        <v>116704</v>
      </c>
      <c r="F2452" s="41">
        <v>69</v>
      </c>
      <c r="G2452" s="39">
        <v>3</v>
      </c>
      <c r="H2452" s="40" t="s">
        <v>218</v>
      </c>
      <c r="I2452" s="39">
        <v>3337426264</v>
      </c>
    </row>
    <row r="2453" spans="1:9" ht="30" hidden="1">
      <c r="A2453" s="39">
        <v>40181</v>
      </c>
      <c r="B2453" s="40" t="s">
        <v>4336</v>
      </c>
      <c r="C2453" s="40" t="s">
        <v>3689</v>
      </c>
      <c r="D2453" s="40" t="s">
        <v>210</v>
      </c>
      <c r="E2453" s="39">
        <v>116704</v>
      </c>
      <c r="F2453" s="41">
        <v>69</v>
      </c>
      <c r="G2453" s="39">
        <v>3</v>
      </c>
      <c r="H2453" s="40" t="s">
        <v>218</v>
      </c>
      <c r="I2453" s="39">
        <v>3337426265</v>
      </c>
    </row>
    <row r="2454" spans="1:9" ht="15" hidden="1">
      <c r="A2454" s="39">
        <v>40182</v>
      </c>
      <c r="B2454" s="40" t="s">
        <v>4337</v>
      </c>
      <c r="C2454" s="40" t="s">
        <v>3689</v>
      </c>
      <c r="D2454" s="40" t="s">
        <v>210</v>
      </c>
      <c r="E2454" s="39">
        <v>116704</v>
      </c>
      <c r="F2454" s="41">
        <v>69</v>
      </c>
      <c r="G2454" s="39">
        <v>3</v>
      </c>
      <c r="H2454" s="40" t="s">
        <v>226</v>
      </c>
      <c r="I2454" s="39">
        <v>3337426266</v>
      </c>
    </row>
    <row r="2455" spans="1:9" ht="30" hidden="1">
      <c r="A2455" s="39">
        <v>40183</v>
      </c>
      <c r="B2455" s="40" t="s">
        <v>4338</v>
      </c>
      <c r="C2455" s="40" t="s">
        <v>3689</v>
      </c>
      <c r="D2455" s="40" t="s">
        <v>210</v>
      </c>
      <c r="E2455" s="39">
        <v>116704</v>
      </c>
      <c r="F2455" s="41">
        <v>69</v>
      </c>
      <c r="G2455" s="39">
        <v>3</v>
      </c>
      <c r="H2455" s="40" t="s">
        <v>218</v>
      </c>
      <c r="I2455" s="39">
        <v>3337426267</v>
      </c>
    </row>
    <row r="2456" spans="1:9" ht="15" hidden="1">
      <c r="A2456" s="39">
        <v>40193</v>
      </c>
      <c r="B2456" s="40" t="s">
        <v>4339</v>
      </c>
      <c r="C2456" s="40" t="s">
        <v>3689</v>
      </c>
      <c r="D2456" s="40" t="s">
        <v>210</v>
      </c>
      <c r="E2456" s="39">
        <v>116704</v>
      </c>
      <c r="F2456" s="41">
        <v>69</v>
      </c>
      <c r="G2456" s="39">
        <v>2</v>
      </c>
      <c r="H2456" s="40" t="s">
        <v>202</v>
      </c>
      <c r="I2456" s="39">
        <v>3341136785</v>
      </c>
    </row>
    <row r="2457" spans="1:9" ht="15" hidden="1">
      <c r="A2457" s="39">
        <v>40194</v>
      </c>
      <c r="B2457" s="40" t="s">
        <v>4340</v>
      </c>
      <c r="C2457" s="40" t="s">
        <v>3689</v>
      </c>
      <c r="D2457" s="40" t="s">
        <v>210</v>
      </c>
      <c r="E2457" s="39">
        <v>116704</v>
      </c>
      <c r="F2457" s="41">
        <v>69</v>
      </c>
      <c r="G2457" s="39">
        <v>3</v>
      </c>
      <c r="H2457" s="40" t="s">
        <v>226</v>
      </c>
      <c r="I2457" s="39">
        <v>3341136786</v>
      </c>
    </row>
    <row r="2458" spans="1:9" ht="15" hidden="1">
      <c r="A2458" s="39">
        <v>40195</v>
      </c>
      <c r="B2458" s="40" t="s">
        <v>4341</v>
      </c>
      <c r="C2458" s="40" t="s">
        <v>3689</v>
      </c>
      <c r="D2458" s="40" t="s">
        <v>210</v>
      </c>
      <c r="E2458" s="39">
        <v>116704</v>
      </c>
      <c r="F2458" s="41">
        <v>69</v>
      </c>
      <c r="G2458" s="39">
        <v>3</v>
      </c>
      <c r="H2458" s="40" t="s">
        <v>226</v>
      </c>
      <c r="I2458" s="39">
        <v>3341136787</v>
      </c>
    </row>
    <row r="2459" spans="1:9" ht="15" hidden="1">
      <c r="A2459" s="39">
        <v>40196</v>
      </c>
      <c r="B2459" s="40" t="s">
        <v>4342</v>
      </c>
      <c r="C2459" s="40" t="s">
        <v>3689</v>
      </c>
      <c r="D2459" s="40" t="s">
        <v>210</v>
      </c>
      <c r="E2459" s="39">
        <v>116704</v>
      </c>
      <c r="F2459" s="41">
        <v>69</v>
      </c>
      <c r="G2459" s="39">
        <v>3</v>
      </c>
      <c r="H2459" s="40" t="s">
        <v>226</v>
      </c>
      <c r="I2459" s="39">
        <v>3341136789</v>
      </c>
    </row>
    <row r="2460" spans="1:9" ht="15" hidden="1">
      <c r="A2460" s="39">
        <v>40236</v>
      </c>
      <c r="B2460" s="40" t="s">
        <v>4343</v>
      </c>
      <c r="C2460" s="40" t="s">
        <v>3689</v>
      </c>
      <c r="D2460" s="40" t="s">
        <v>210</v>
      </c>
      <c r="E2460" s="39">
        <v>116704</v>
      </c>
      <c r="F2460" s="41">
        <v>69</v>
      </c>
      <c r="G2460" s="39">
        <v>3</v>
      </c>
      <c r="H2460" s="40" t="s">
        <v>202</v>
      </c>
      <c r="I2460" s="39">
        <v>3341136830</v>
      </c>
    </row>
    <row r="2461" spans="1:9" ht="15" hidden="1">
      <c r="A2461" s="39">
        <v>40237</v>
      </c>
      <c r="B2461" s="40" t="s">
        <v>4344</v>
      </c>
      <c r="C2461" s="40" t="s">
        <v>3689</v>
      </c>
      <c r="D2461" s="40" t="s">
        <v>210</v>
      </c>
      <c r="E2461" s="39">
        <v>116704</v>
      </c>
      <c r="F2461" s="41">
        <v>115</v>
      </c>
      <c r="G2461" s="39">
        <v>3</v>
      </c>
      <c r="H2461" s="40" t="s">
        <v>226</v>
      </c>
      <c r="I2461" s="39">
        <v>3337428606</v>
      </c>
    </row>
    <row r="2462" spans="1:9" ht="15" hidden="1">
      <c r="A2462" s="39">
        <v>40238</v>
      </c>
      <c r="B2462" s="40" t="s">
        <v>4345</v>
      </c>
      <c r="C2462" s="40" t="s">
        <v>3689</v>
      </c>
      <c r="D2462" s="40" t="s">
        <v>210</v>
      </c>
      <c r="E2462" s="39">
        <v>116704</v>
      </c>
      <c r="F2462" s="41">
        <v>69</v>
      </c>
      <c r="G2462" s="39">
        <v>3</v>
      </c>
      <c r="H2462" s="40" t="s">
        <v>226</v>
      </c>
      <c r="I2462" s="39">
        <v>3337428617</v>
      </c>
    </row>
    <row r="2463" spans="1:9" ht="30" hidden="1">
      <c r="A2463" s="39">
        <v>41761</v>
      </c>
      <c r="B2463" s="40" t="s">
        <v>4346</v>
      </c>
      <c r="C2463" s="40" t="s">
        <v>3689</v>
      </c>
      <c r="D2463" s="40" t="s">
        <v>234</v>
      </c>
      <c r="E2463" s="39">
        <v>101222</v>
      </c>
      <c r="F2463" s="41">
        <v>69</v>
      </c>
      <c r="G2463" s="39">
        <v>3</v>
      </c>
      <c r="H2463" s="40" t="s">
        <v>226</v>
      </c>
      <c r="I2463" s="39">
        <v>3342618267</v>
      </c>
    </row>
    <row r="2464" spans="1:9" ht="30" hidden="1">
      <c r="A2464" s="39">
        <v>41764</v>
      </c>
      <c r="B2464" s="40" t="s">
        <v>4347</v>
      </c>
      <c r="C2464" s="40" t="s">
        <v>3689</v>
      </c>
      <c r="D2464" s="40" t="s">
        <v>234</v>
      </c>
      <c r="E2464" s="39">
        <v>101222</v>
      </c>
      <c r="F2464" s="41">
        <v>138</v>
      </c>
      <c r="G2464" s="39">
        <v>0</v>
      </c>
      <c r="H2464" s="40" t="s">
        <v>226</v>
      </c>
      <c r="I2464" s="39">
        <v>3342618265</v>
      </c>
    </row>
    <row r="2465" spans="1:9" ht="15" hidden="1">
      <c r="A2465" s="39">
        <v>42508</v>
      </c>
      <c r="B2465" s="40" t="s">
        <v>4348</v>
      </c>
      <c r="C2465" s="40" t="s">
        <v>4349</v>
      </c>
      <c r="D2465" s="40" t="s">
        <v>210</v>
      </c>
      <c r="E2465" s="39">
        <v>116704</v>
      </c>
      <c r="F2465" s="41">
        <v>115</v>
      </c>
      <c r="G2465" s="39">
        <v>5</v>
      </c>
      <c r="H2465" s="40" t="s">
        <v>202</v>
      </c>
      <c r="I2465" s="39">
        <v>3337427306</v>
      </c>
    </row>
    <row r="2466" spans="1:9" ht="15" hidden="1">
      <c r="A2466" s="39">
        <v>42549</v>
      </c>
      <c r="B2466" s="40" t="s">
        <v>4350</v>
      </c>
      <c r="C2466" s="40" t="s">
        <v>4351</v>
      </c>
      <c r="D2466" s="40" t="s">
        <v>210</v>
      </c>
      <c r="E2466" s="39">
        <v>116704</v>
      </c>
      <c r="F2466" s="41">
        <v>69</v>
      </c>
      <c r="G2466" s="39">
        <v>3</v>
      </c>
      <c r="H2466" s="40" t="s">
        <v>202</v>
      </c>
      <c r="I2466" s="39">
        <v>3337427377</v>
      </c>
    </row>
    <row r="2467" spans="1:9" ht="15" hidden="1">
      <c r="A2467" s="39">
        <v>42554</v>
      </c>
      <c r="B2467" s="40" t="s">
        <v>4352</v>
      </c>
      <c r="C2467" s="40" t="s">
        <v>4353</v>
      </c>
      <c r="D2467" s="40" t="s">
        <v>210</v>
      </c>
      <c r="E2467" s="39">
        <v>116704</v>
      </c>
      <c r="F2467" s="41">
        <v>69</v>
      </c>
      <c r="G2467" s="39">
        <v>4</v>
      </c>
      <c r="H2467" s="40" t="s">
        <v>202</v>
      </c>
      <c r="I2467" s="39">
        <v>3337427387</v>
      </c>
    </row>
    <row r="2468" spans="1:9" ht="15" hidden="1">
      <c r="A2468" s="39">
        <v>42562</v>
      </c>
      <c r="B2468" s="40" t="s">
        <v>4354</v>
      </c>
      <c r="C2468" s="40" t="s">
        <v>4355</v>
      </c>
      <c r="D2468" s="40" t="s">
        <v>210</v>
      </c>
      <c r="E2468" s="39">
        <v>116704</v>
      </c>
      <c r="F2468" s="41">
        <v>69</v>
      </c>
      <c r="G2468" s="39">
        <v>3</v>
      </c>
      <c r="H2468" s="40" t="s">
        <v>202</v>
      </c>
      <c r="I2468" s="39">
        <v>3337427396</v>
      </c>
    </row>
    <row r="2469" spans="1:9" ht="45" hidden="1">
      <c r="A2469" s="39">
        <v>42573</v>
      </c>
      <c r="B2469" s="40" t="s">
        <v>4356</v>
      </c>
      <c r="C2469" s="40" t="s">
        <v>4357</v>
      </c>
      <c r="D2469" s="40" t="s">
        <v>210</v>
      </c>
      <c r="E2469" s="39">
        <v>116704</v>
      </c>
      <c r="F2469" s="41">
        <v>69</v>
      </c>
      <c r="G2469" s="39">
        <v>3</v>
      </c>
      <c r="H2469" s="40" t="s">
        <v>211</v>
      </c>
      <c r="I2469" s="39">
        <v>3337427408</v>
      </c>
    </row>
    <row r="2470" spans="1:9" ht="60" hidden="1">
      <c r="A2470" s="39">
        <v>42782</v>
      </c>
      <c r="B2470" s="40" t="s">
        <v>4358</v>
      </c>
      <c r="C2470" s="40" t="s">
        <v>4359</v>
      </c>
      <c r="D2470" s="40" t="s">
        <v>223</v>
      </c>
      <c r="E2470" s="39">
        <v>100834</v>
      </c>
      <c r="F2470" s="41">
        <v>161</v>
      </c>
      <c r="G2470" s="39">
        <v>1</v>
      </c>
      <c r="H2470" s="40" t="s">
        <v>211</v>
      </c>
      <c r="I2470" s="39">
        <v>3337427667</v>
      </c>
    </row>
    <row r="2471" spans="1:9" ht="60" hidden="1">
      <c r="A2471" s="39">
        <v>42800</v>
      </c>
      <c r="B2471" s="40" t="s">
        <v>4360</v>
      </c>
      <c r="C2471" s="40" t="s">
        <v>4361</v>
      </c>
      <c r="D2471" s="40" t="s">
        <v>223</v>
      </c>
      <c r="E2471" s="39">
        <v>100834</v>
      </c>
      <c r="F2471" s="41">
        <v>69</v>
      </c>
      <c r="G2471" s="39">
        <v>1</v>
      </c>
      <c r="H2471" s="40" t="s">
        <v>211</v>
      </c>
      <c r="I2471" s="39">
        <v>3337427690</v>
      </c>
    </row>
    <row r="2472" spans="1:9" ht="60" hidden="1">
      <c r="A2472" s="39">
        <v>42804</v>
      </c>
      <c r="B2472" s="40" t="s">
        <v>4362</v>
      </c>
      <c r="C2472" s="40" t="s">
        <v>4363</v>
      </c>
      <c r="D2472" s="40" t="s">
        <v>223</v>
      </c>
      <c r="E2472" s="39">
        <v>100834</v>
      </c>
      <c r="F2472" s="41">
        <v>115</v>
      </c>
      <c r="G2472" s="39">
        <v>3</v>
      </c>
      <c r="H2472" s="40" t="s">
        <v>202</v>
      </c>
      <c r="I2472" s="39">
        <v>3337427695</v>
      </c>
    </row>
    <row r="2473" spans="1:9" ht="60" hidden="1">
      <c r="A2473" s="39">
        <v>42809</v>
      </c>
      <c r="B2473" s="40" t="s">
        <v>4364</v>
      </c>
      <c r="C2473" s="40" t="s">
        <v>4365</v>
      </c>
      <c r="D2473" s="40" t="s">
        <v>223</v>
      </c>
      <c r="E2473" s="39">
        <v>100834</v>
      </c>
      <c r="F2473" s="41">
        <v>230</v>
      </c>
      <c r="G2473" s="39">
        <v>5</v>
      </c>
      <c r="H2473" s="40" t="s">
        <v>218</v>
      </c>
      <c r="I2473" s="39">
        <v>3337427703</v>
      </c>
    </row>
    <row r="2474" spans="1:9" ht="60" hidden="1">
      <c r="A2474" s="39">
        <v>42810</v>
      </c>
      <c r="B2474" s="40" t="s">
        <v>4366</v>
      </c>
      <c r="C2474" s="40" t="s">
        <v>4367</v>
      </c>
      <c r="D2474" s="40" t="s">
        <v>223</v>
      </c>
      <c r="E2474" s="39">
        <v>100834</v>
      </c>
      <c r="F2474" s="41">
        <v>230</v>
      </c>
      <c r="G2474" s="39">
        <v>3</v>
      </c>
      <c r="H2474" s="40" t="s">
        <v>202</v>
      </c>
      <c r="I2474" s="39">
        <v>3337427704</v>
      </c>
    </row>
    <row r="2475" spans="1:9" ht="60" hidden="1">
      <c r="A2475" s="39">
        <v>42811</v>
      </c>
      <c r="B2475" s="40" t="s">
        <v>4368</v>
      </c>
      <c r="C2475" s="40" t="s">
        <v>4369</v>
      </c>
      <c r="D2475" s="40" t="s">
        <v>223</v>
      </c>
      <c r="E2475" s="39">
        <v>100834</v>
      </c>
      <c r="F2475" s="41">
        <v>230</v>
      </c>
      <c r="G2475" s="39">
        <v>5</v>
      </c>
      <c r="H2475" s="40" t="s">
        <v>218</v>
      </c>
      <c r="I2475" s="39">
        <v>3337427705</v>
      </c>
    </row>
    <row r="2476" spans="1:9" ht="60" hidden="1">
      <c r="A2476" s="39">
        <v>42812</v>
      </c>
      <c r="B2476" s="40" t="s">
        <v>4370</v>
      </c>
      <c r="C2476" s="40" t="s">
        <v>4371</v>
      </c>
      <c r="D2476" s="40" t="s">
        <v>223</v>
      </c>
      <c r="E2476" s="39">
        <v>100834</v>
      </c>
      <c r="F2476" s="41">
        <v>500</v>
      </c>
      <c r="G2476" s="39">
        <v>5</v>
      </c>
      <c r="H2476" s="40" t="s">
        <v>247</v>
      </c>
      <c r="I2476" s="39">
        <v>3337427713</v>
      </c>
    </row>
    <row r="2477" spans="1:9" ht="60" hidden="1">
      <c r="A2477" s="39">
        <v>42813</v>
      </c>
      <c r="B2477" s="40" t="s">
        <v>4372</v>
      </c>
      <c r="C2477" s="40" t="s">
        <v>4373</v>
      </c>
      <c r="D2477" s="40" t="s">
        <v>223</v>
      </c>
      <c r="E2477" s="39">
        <v>100834</v>
      </c>
      <c r="F2477" s="41">
        <v>230</v>
      </c>
      <c r="G2477" s="39">
        <v>3</v>
      </c>
      <c r="H2477" s="40" t="s">
        <v>247</v>
      </c>
      <c r="I2477" s="39">
        <v>3337427714</v>
      </c>
    </row>
    <row r="2478" spans="1:9" ht="60" hidden="1">
      <c r="A2478" s="39">
        <v>42814</v>
      </c>
      <c r="B2478" s="40" t="s">
        <v>4374</v>
      </c>
      <c r="C2478" s="40" t="s">
        <v>4375</v>
      </c>
      <c r="D2478" s="40" t="s">
        <v>223</v>
      </c>
      <c r="E2478" s="39">
        <v>100834</v>
      </c>
      <c r="F2478" s="41">
        <v>230</v>
      </c>
      <c r="G2478" s="39">
        <v>5</v>
      </c>
      <c r="H2478" s="40" t="s">
        <v>202</v>
      </c>
      <c r="I2478" s="39">
        <v>3337427716</v>
      </c>
    </row>
    <row r="2479" spans="1:9" ht="60" hidden="1">
      <c r="A2479" s="39">
        <v>42815</v>
      </c>
      <c r="B2479" s="40" t="s">
        <v>4376</v>
      </c>
      <c r="C2479" s="40" t="s">
        <v>4377</v>
      </c>
      <c r="D2479" s="40" t="s">
        <v>223</v>
      </c>
      <c r="E2479" s="39">
        <v>100834</v>
      </c>
      <c r="F2479" s="41">
        <v>230</v>
      </c>
      <c r="G2479" s="39">
        <v>4</v>
      </c>
      <c r="H2479" s="40" t="s">
        <v>202</v>
      </c>
      <c r="I2479" s="39">
        <v>3337427718</v>
      </c>
    </row>
    <row r="2480" spans="1:9" ht="60" hidden="1">
      <c r="A2480" s="39">
        <v>42816</v>
      </c>
      <c r="B2480" s="40" t="s">
        <v>4378</v>
      </c>
      <c r="C2480" s="40" t="s">
        <v>4379</v>
      </c>
      <c r="D2480" s="40" t="s">
        <v>223</v>
      </c>
      <c r="E2480" s="39">
        <v>100834</v>
      </c>
      <c r="F2480" s="41">
        <v>230</v>
      </c>
      <c r="G2480" s="39">
        <v>4</v>
      </c>
      <c r="H2480" s="40" t="s">
        <v>218</v>
      </c>
      <c r="I2480" s="39">
        <v>3337427720</v>
      </c>
    </row>
    <row r="2481" spans="1:9" ht="60" hidden="1">
      <c r="A2481" s="39">
        <v>42819</v>
      </c>
      <c r="B2481" s="40" t="s">
        <v>4380</v>
      </c>
      <c r="C2481" s="40" t="s">
        <v>4381</v>
      </c>
      <c r="D2481" s="40" t="s">
        <v>223</v>
      </c>
      <c r="E2481" s="39">
        <v>100834</v>
      </c>
      <c r="F2481" s="41">
        <v>230</v>
      </c>
      <c r="G2481" s="39">
        <v>2</v>
      </c>
      <c r="H2481" s="40" t="s">
        <v>218</v>
      </c>
      <c r="I2481" s="39">
        <v>3337427724</v>
      </c>
    </row>
    <row r="2482" spans="1:9" ht="15" hidden="1">
      <c r="A2482" s="39">
        <v>42820</v>
      </c>
      <c r="B2482" s="40" t="s">
        <v>4382</v>
      </c>
      <c r="C2482" s="40" t="s">
        <v>4383</v>
      </c>
      <c r="D2482" s="40" t="s">
        <v>210</v>
      </c>
      <c r="E2482" s="39">
        <v>116704</v>
      </c>
      <c r="F2482" s="41">
        <v>115</v>
      </c>
      <c r="G2482" s="39">
        <v>4</v>
      </c>
      <c r="H2482" s="40" t="s">
        <v>202</v>
      </c>
      <c r="I2482" s="39">
        <v>3337427725</v>
      </c>
    </row>
    <row r="2483" spans="1:9" ht="60" hidden="1">
      <c r="A2483" s="39">
        <v>42821</v>
      </c>
      <c r="B2483" s="40" t="s">
        <v>4384</v>
      </c>
      <c r="C2483" s="40" t="s">
        <v>4385</v>
      </c>
      <c r="D2483" s="40" t="s">
        <v>223</v>
      </c>
      <c r="E2483" s="39">
        <v>100834</v>
      </c>
      <c r="F2483" s="41">
        <v>230</v>
      </c>
      <c r="G2483" s="39">
        <v>1</v>
      </c>
      <c r="H2483" s="40" t="s">
        <v>218</v>
      </c>
      <c r="I2483" s="39">
        <v>3337427726</v>
      </c>
    </row>
    <row r="2484" spans="1:9" ht="60" hidden="1">
      <c r="A2484" s="39">
        <v>42822</v>
      </c>
      <c r="B2484" s="40" t="s">
        <v>4386</v>
      </c>
      <c r="C2484" s="40" t="s">
        <v>4387</v>
      </c>
      <c r="D2484" s="40" t="s">
        <v>223</v>
      </c>
      <c r="E2484" s="39">
        <v>100834</v>
      </c>
      <c r="F2484" s="41">
        <v>500</v>
      </c>
      <c r="G2484" s="39">
        <v>2</v>
      </c>
      <c r="H2484" s="40" t="s">
        <v>218</v>
      </c>
      <c r="I2484" s="39">
        <v>3337427727</v>
      </c>
    </row>
    <row r="2485" spans="1:9" ht="60" hidden="1">
      <c r="A2485" s="39">
        <v>42823</v>
      </c>
      <c r="B2485" s="40" t="s">
        <v>4388</v>
      </c>
      <c r="C2485" s="40" t="s">
        <v>4389</v>
      </c>
      <c r="D2485" s="40" t="s">
        <v>223</v>
      </c>
      <c r="E2485" s="39">
        <v>100834</v>
      </c>
      <c r="F2485" s="41">
        <v>230</v>
      </c>
      <c r="G2485" s="39">
        <v>3</v>
      </c>
      <c r="H2485" s="40" t="s">
        <v>218</v>
      </c>
      <c r="I2485" s="39">
        <v>3337427728</v>
      </c>
    </row>
    <row r="2486" spans="1:9" ht="60" hidden="1">
      <c r="A2486" s="39">
        <v>42824</v>
      </c>
      <c r="B2486" s="40" t="s">
        <v>4390</v>
      </c>
      <c r="C2486" s="40" t="s">
        <v>4391</v>
      </c>
      <c r="D2486" s="40" t="s">
        <v>223</v>
      </c>
      <c r="E2486" s="39">
        <v>100834</v>
      </c>
      <c r="F2486" s="41">
        <v>500</v>
      </c>
      <c r="G2486" s="39">
        <v>6</v>
      </c>
      <c r="H2486" s="40" t="s">
        <v>226</v>
      </c>
      <c r="I2486" s="39">
        <v>3337427730</v>
      </c>
    </row>
    <row r="2487" spans="1:9" ht="60" hidden="1">
      <c r="A2487" s="39">
        <v>42825</v>
      </c>
      <c r="B2487" s="40" t="s">
        <v>4392</v>
      </c>
      <c r="C2487" s="40" t="s">
        <v>4393</v>
      </c>
      <c r="D2487" s="40" t="s">
        <v>223</v>
      </c>
      <c r="E2487" s="39">
        <v>100834</v>
      </c>
      <c r="F2487" s="41">
        <v>230</v>
      </c>
      <c r="G2487" s="39">
        <v>3</v>
      </c>
      <c r="H2487" s="40" t="s">
        <v>202</v>
      </c>
      <c r="I2487" s="39">
        <v>3337427731</v>
      </c>
    </row>
    <row r="2488" spans="1:9" ht="60" hidden="1">
      <c r="A2488" s="39">
        <v>42826</v>
      </c>
      <c r="B2488" s="40" t="s">
        <v>4394</v>
      </c>
      <c r="C2488" s="40" t="s">
        <v>4395</v>
      </c>
      <c r="D2488" s="40" t="s">
        <v>223</v>
      </c>
      <c r="E2488" s="39">
        <v>100834</v>
      </c>
      <c r="F2488" s="41">
        <v>500</v>
      </c>
      <c r="G2488" s="39">
        <v>2</v>
      </c>
      <c r="H2488" s="40" t="s">
        <v>218</v>
      </c>
      <c r="I2488" s="39">
        <v>3337427732</v>
      </c>
    </row>
    <row r="2489" spans="1:9" ht="60" hidden="1">
      <c r="A2489" s="39">
        <v>42827</v>
      </c>
      <c r="B2489" s="40" t="s">
        <v>4396</v>
      </c>
      <c r="C2489" s="40" t="s">
        <v>4397</v>
      </c>
      <c r="D2489" s="40" t="s">
        <v>223</v>
      </c>
      <c r="E2489" s="39">
        <v>100834</v>
      </c>
      <c r="F2489" s="41">
        <v>230</v>
      </c>
      <c r="G2489" s="39">
        <v>4</v>
      </c>
      <c r="H2489" s="40" t="s">
        <v>202</v>
      </c>
      <c r="I2489" s="39">
        <v>3337427733</v>
      </c>
    </row>
    <row r="2490" spans="1:9" ht="60" hidden="1">
      <c r="A2490" s="39">
        <v>42829</v>
      </c>
      <c r="B2490" s="40" t="s">
        <v>4398</v>
      </c>
      <c r="C2490" s="40" t="s">
        <v>4399</v>
      </c>
      <c r="D2490" s="40" t="s">
        <v>223</v>
      </c>
      <c r="E2490" s="39">
        <v>100834</v>
      </c>
      <c r="F2490" s="41">
        <v>230</v>
      </c>
      <c r="G2490" s="39">
        <v>3</v>
      </c>
      <c r="H2490" s="40" t="s">
        <v>202</v>
      </c>
      <c r="I2490" s="39">
        <v>3337427737</v>
      </c>
    </row>
    <row r="2491" spans="1:9" ht="60" hidden="1">
      <c r="A2491" s="39">
        <v>42830</v>
      </c>
      <c r="B2491" s="40" t="s">
        <v>4400</v>
      </c>
      <c r="C2491" s="40" t="s">
        <v>4401</v>
      </c>
      <c r="D2491" s="40" t="s">
        <v>223</v>
      </c>
      <c r="E2491" s="39">
        <v>100834</v>
      </c>
      <c r="F2491" s="41">
        <v>230</v>
      </c>
      <c r="G2491" s="39">
        <v>5</v>
      </c>
      <c r="H2491" s="40" t="s">
        <v>202</v>
      </c>
      <c r="I2491" s="39">
        <v>3337427738</v>
      </c>
    </row>
    <row r="2492" spans="1:9" ht="60" hidden="1">
      <c r="A2492" s="39">
        <v>42831</v>
      </c>
      <c r="B2492" s="40" t="s">
        <v>4402</v>
      </c>
      <c r="C2492" s="40" t="s">
        <v>4403</v>
      </c>
      <c r="D2492" s="40" t="s">
        <v>223</v>
      </c>
      <c r="E2492" s="39">
        <v>100834</v>
      </c>
      <c r="F2492" s="41">
        <v>500</v>
      </c>
      <c r="G2492" s="39">
        <v>3</v>
      </c>
      <c r="H2492" s="40" t="s">
        <v>226</v>
      </c>
      <c r="I2492" s="39">
        <v>3337427739</v>
      </c>
    </row>
    <row r="2493" spans="1:9" ht="60" hidden="1">
      <c r="A2493" s="39">
        <v>42832</v>
      </c>
      <c r="B2493" s="40" t="s">
        <v>4404</v>
      </c>
      <c r="C2493" s="40" t="s">
        <v>4405</v>
      </c>
      <c r="D2493" s="40" t="s">
        <v>223</v>
      </c>
      <c r="E2493" s="39">
        <v>100834</v>
      </c>
      <c r="F2493" s="41">
        <v>500</v>
      </c>
      <c r="G2493" s="39">
        <v>13</v>
      </c>
      <c r="H2493" s="40" t="s">
        <v>202</v>
      </c>
      <c r="I2493" s="39">
        <v>3337427740</v>
      </c>
    </row>
    <row r="2494" spans="1:9" ht="30" hidden="1">
      <c r="A2494" s="39">
        <v>42833</v>
      </c>
      <c r="B2494" s="40" t="s">
        <v>4406</v>
      </c>
      <c r="C2494" s="40" t="s">
        <v>4407</v>
      </c>
      <c r="D2494" s="40" t="s">
        <v>210</v>
      </c>
      <c r="E2494" s="39">
        <v>116704</v>
      </c>
      <c r="F2494" s="41">
        <v>230</v>
      </c>
      <c r="G2494" s="39">
        <v>3</v>
      </c>
      <c r="H2494" s="40" t="s">
        <v>218</v>
      </c>
      <c r="I2494" s="39">
        <v>3337427745</v>
      </c>
    </row>
    <row r="2495" spans="1:9" ht="30" hidden="1">
      <c r="A2495" s="39">
        <v>42834</v>
      </c>
      <c r="B2495" s="40" t="s">
        <v>4408</v>
      </c>
      <c r="C2495" s="40" t="s">
        <v>4409</v>
      </c>
      <c r="D2495" s="40" t="s">
        <v>348</v>
      </c>
      <c r="E2495" s="39">
        <v>126080</v>
      </c>
      <c r="F2495" s="41">
        <v>230</v>
      </c>
      <c r="G2495" s="39">
        <v>5</v>
      </c>
      <c r="H2495" s="40" t="s">
        <v>202</v>
      </c>
      <c r="I2495" s="39">
        <v>3337427748</v>
      </c>
    </row>
    <row r="2496" spans="1:9" ht="15">
      <c r="A2496" s="39">
        <v>42836</v>
      </c>
      <c r="B2496" s="40" t="s">
        <v>4410</v>
      </c>
      <c r="C2496" s="40" t="s">
        <v>4411</v>
      </c>
      <c r="D2496" s="40" t="s">
        <v>201</v>
      </c>
      <c r="E2496" s="39">
        <v>100219</v>
      </c>
      <c r="F2496" s="41">
        <v>230</v>
      </c>
      <c r="G2496" s="39">
        <v>5</v>
      </c>
      <c r="H2496" s="40" t="s">
        <v>202</v>
      </c>
      <c r="I2496" s="39">
        <v>3337427751</v>
      </c>
    </row>
    <row r="2497" spans="1:9" ht="60" hidden="1">
      <c r="A2497" s="39">
        <v>42856</v>
      </c>
      <c r="B2497" s="40" t="s">
        <v>4412</v>
      </c>
      <c r="C2497" s="40" t="s">
        <v>4413</v>
      </c>
      <c r="D2497" s="40" t="s">
        <v>223</v>
      </c>
      <c r="E2497" s="39">
        <v>100834</v>
      </c>
      <c r="F2497" s="41">
        <v>500</v>
      </c>
      <c r="G2497" s="39">
        <v>4</v>
      </c>
      <c r="H2497" s="40" t="s">
        <v>202</v>
      </c>
      <c r="I2497" s="39">
        <v>3337427785</v>
      </c>
    </row>
    <row r="2498" spans="1:9" ht="45" hidden="1">
      <c r="A2498" s="39">
        <v>42857</v>
      </c>
      <c r="B2498" s="40" t="s">
        <v>4414</v>
      </c>
      <c r="C2498" s="40" t="s">
        <v>4415</v>
      </c>
      <c r="D2498" s="40" t="s">
        <v>442</v>
      </c>
      <c r="E2498" s="39">
        <v>100994</v>
      </c>
      <c r="F2498" s="41">
        <v>345</v>
      </c>
      <c r="G2498" s="39">
        <v>4</v>
      </c>
      <c r="H2498" s="40" t="s">
        <v>218</v>
      </c>
      <c r="I2498" s="39">
        <v>3337427787</v>
      </c>
    </row>
    <row r="2499" spans="1:9" ht="60" hidden="1">
      <c r="A2499" s="39">
        <v>42869</v>
      </c>
      <c r="B2499" s="40" t="s">
        <v>4416</v>
      </c>
      <c r="C2499" s="40" t="s">
        <v>4417</v>
      </c>
      <c r="D2499" s="40" t="s">
        <v>223</v>
      </c>
      <c r="E2499" s="39">
        <v>100834</v>
      </c>
      <c r="F2499" s="41">
        <v>500</v>
      </c>
      <c r="G2499" s="39">
        <v>1</v>
      </c>
      <c r="H2499" s="40" t="s">
        <v>211</v>
      </c>
      <c r="I2499" s="39">
        <v>3337427811</v>
      </c>
    </row>
    <row r="2500" spans="1:9" ht="60" hidden="1">
      <c r="A2500" s="39">
        <v>42870</v>
      </c>
      <c r="B2500" s="40" t="s">
        <v>4418</v>
      </c>
      <c r="C2500" s="40" t="s">
        <v>4419</v>
      </c>
      <c r="D2500" s="40" t="s">
        <v>223</v>
      </c>
      <c r="E2500" s="39">
        <v>100834</v>
      </c>
      <c r="F2500" s="41">
        <v>500</v>
      </c>
      <c r="G2500" s="39">
        <v>1</v>
      </c>
      <c r="H2500" s="40" t="s">
        <v>211</v>
      </c>
      <c r="I2500" s="39">
        <v>3337427812</v>
      </c>
    </row>
    <row r="2501" spans="1:9" ht="60" hidden="1">
      <c r="A2501" s="39">
        <v>42871</v>
      </c>
      <c r="B2501" s="40" t="s">
        <v>4420</v>
      </c>
      <c r="C2501" s="40" t="s">
        <v>4421</v>
      </c>
      <c r="D2501" s="40" t="s">
        <v>223</v>
      </c>
      <c r="E2501" s="39">
        <v>100834</v>
      </c>
      <c r="F2501" s="41">
        <v>500</v>
      </c>
      <c r="G2501" s="39">
        <v>3</v>
      </c>
      <c r="H2501" s="40" t="s">
        <v>202</v>
      </c>
      <c r="I2501" s="39">
        <v>3337427814</v>
      </c>
    </row>
    <row r="2502" spans="1:9" ht="60" hidden="1">
      <c r="A2502" s="39">
        <v>42872</v>
      </c>
      <c r="B2502" s="40" t="s">
        <v>4422</v>
      </c>
      <c r="C2502" s="40" t="s">
        <v>4423</v>
      </c>
      <c r="D2502" s="40" t="s">
        <v>223</v>
      </c>
      <c r="E2502" s="39">
        <v>100834</v>
      </c>
      <c r="F2502" s="41">
        <v>500</v>
      </c>
      <c r="G2502" s="39">
        <v>11</v>
      </c>
      <c r="H2502" s="40" t="s">
        <v>202</v>
      </c>
      <c r="I2502" s="39">
        <v>3337427817</v>
      </c>
    </row>
    <row r="2503" spans="1:9" ht="60" hidden="1">
      <c r="A2503" s="39">
        <v>42873</v>
      </c>
      <c r="B2503" s="40" t="s">
        <v>4424</v>
      </c>
      <c r="C2503" s="40" t="s">
        <v>4425</v>
      </c>
      <c r="D2503" s="40" t="s">
        <v>223</v>
      </c>
      <c r="E2503" s="39">
        <v>100834</v>
      </c>
      <c r="F2503" s="41">
        <v>500</v>
      </c>
      <c r="G2503" s="39">
        <v>7</v>
      </c>
      <c r="H2503" s="40" t="s">
        <v>218</v>
      </c>
      <c r="I2503" s="39">
        <v>3337427818</v>
      </c>
    </row>
    <row r="2504" spans="1:9" ht="60" hidden="1">
      <c r="A2504" s="39">
        <v>42874</v>
      </c>
      <c r="B2504" s="40" t="s">
        <v>4426</v>
      </c>
      <c r="C2504" s="40" t="s">
        <v>4427</v>
      </c>
      <c r="D2504" s="40" t="s">
        <v>223</v>
      </c>
      <c r="E2504" s="39">
        <v>100834</v>
      </c>
      <c r="F2504" s="41">
        <v>500</v>
      </c>
      <c r="G2504" s="39">
        <v>10</v>
      </c>
      <c r="H2504" s="40" t="s">
        <v>202</v>
      </c>
      <c r="I2504" s="39">
        <v>3337427819</v>
      </c>
    </row>
    <row r="2505" spans="1:9" ht="60" hidden="1">
      <c r="A2505" s="39">
        <v>42875</v>
      </c>
      <c r="B2505" s="40" t="s">
        <v>4428</v>
      </c>
      <c r="C2505" s="40" t="s">
        <v>4429</v>
      </c>
      <c r="D2505" s="40" t="s">
        <v>223</v>
      </c>
      <c r="E2505" s="39">
        <v>100834</v>
      </c>
      <c r="F2505" s="41">
        <v>500</v>
      </c>
      <c r="G2505" s="39">
        <v>10</v>
      </c>
      <c r="H2505" s="40" t="s">
        <v>202</v>
      </c>
      <c r="I2505" s="39">
        <v>3337427820</v>
      </c>
    </row>
    <row r="2506" spans="1:9" ht="60" hidden="1">
      <c r="A2506" s="39">
        <v>42876</v>
      </c>
      <c r="B2506" s="40" t="s">
        <v>4430</v>
      </c>
      <c r="C2506" s="40" t="s">
        <v>4431</v>
      </c>
      <c r="D2506" s="40" t="s">
        <v>223</v>
      </c>
      <c r="E2506" s="39">
        <v>100834</v>
      </c>
      <c r="F2506" s="41">
        <v>500</v>
      </c>
      <c r="G2506" s="39">
        <v>10</v>
      </c>
      <c r="H2506" s="40" t="s">
        <v>202</v>
      </c>
      <c r="I2506" s="39">
        <v>3337427821</v>
      </c>
    </row>
    <row r="2507" spans="1:9" ht="60" hidden="1">
      <c r="A2507" s="39">
        <v>42877</v>
      </c>
      <c r="B2507" s="40" t="s">
        <v>4432</v>
      </c>
      <c r="C2507" s="40" t="s">
        <v>4433</v>
      </c>
      <c r="D2507" s="40" t="s">
        <v>223</v>
      </c>
      <c r="E2507" s="39">
        <v>100834</v>
      </c>
      <c r="F2507" s="41">
        <v>500</v>
      </c>
      <c r="G2507" s="39">
        <v>10</v>
      </c>
      <c r="H2507" s="40" t="s">
        <v>202</v>
      </c>
      <c r="I2507" s="39">
        <v>3337427822</v>
      </c>
    </row>
    <row r="2508" spans="1:9" ht="60" hidden="1">
      <c r="A2508" s="39">
        <v>42878</v>
      </c>
      <c r="B2508" s="40" t="s">
        <v>4434</v>
      </c>
      <c r="C2508" s="40" t="s">
        <v>4435</v>
      </c>
      <c r="D2508" s="40" t="s">
        <v>223</v>
      </c>
      <c r="E2508" s="39">
        <v>100834</v>
      </c>
      <c r="F2508" s="41">
        <v>500</v>
      </c>
      <c r="G2508" s="39">
        <v>10</v>
      </c>
      <c r="H2508" s="40" t="s">
        <v>202</v>
      </c>
      <c r="I2508" s="39">
        <v>3337427823</v>
      </c>
    </row>
    <row r="2509" spans="1:9" ht="60" hidden="1">
      <c r="A2509" s="39">
        <v>42879</v>
      </c>
      <c r="B2509" s="40" t="s">
        <v>4436</v>
      </c>
      <c r="C2509" s="40" t="s">
        <v>4437</v>
      </c>
      <c r="D2509" s="40" t="s">
        <v>223</v>
      </c>
      <c r="E2509" s="39">
        <v>100834</v>
      </c>
      <c r="F2509" s="41">
        <v>500</v>
      </c>
      <c r="G2509" s="39">
        <v>10</v>
      </c>
      <c r="H2509" s="40" t="s">
        <v>202</v>
      </c>
      <c r="I2509" s="39">
        <v>3337427826</v>
      </c>
    </row>
    <row r="2510" spans="1:9" ht="60" hidden="1">
      <c r="A2510" s="39">
        <v>42880</v>
      </c>
      <c r="B2510" s="40" t="s">
        <v>4438</v>
      </c>
      <c r="C2510" s="40" t="s">
        <v>4439</v>
      </c>
      <c r="D2510" s="40" t="s">
        <v>223</v>
      </c>
      <c r="E2510" s="39">
        <v>100834</v>
      </c>
      <c r="F2510" s="41">
        <v>500</v>
      </c>
      <c r="G2510" s="39">
        <v>1</v>
      </c>
      <c r="H2510" s="40" t="s">
        <v>202</v>
      </c>
      <c r="I2510" s="39">
        <v>3337427827</v>
      </c>
    </row>
    <row r="2511" spans="1:9" ht="60" hidden="1">
      <c r="A2511" s="39">
        <v>42881</v>
      </c>
      <c r="B2511" s="40" t="s">
        <v>4440</v>
      </c>
      <c r="C2511" s="40" t="s">
        <v>4441</v>
      </c>
      <c r="D2511" s="40" t="s">
        <v>223</v>
      </c>
      <c r="E2511" s="39">
        <v>100834</v>
      </c>
      <c r="F2511" s="41">
        <v>500</v>
      </c>
      <c r="G2511" s="39">
        <v>2</v>
      </c>
      <c r="H2511" s="40" t="s">
        <v>218</v>
      </c>
      <c r="I2511" s="39">
        <v>3337427828</v>
      </c>
    </row>
    <row r="2512" spans="1:9" ht="60" hidden="1">
      <c r="A2512" s="39">
        <v>42882</v>
      </c>
      <c r="B2512" s="40" t="s">
        <v>4442</v>
      </c>
      <c r="C2512" s="40" t="s">
        <v>4443</v>
      </c>
      <c r="D2512" s="40" t="s">
        <v>223</v>
      </c>
      <c r="E2512" s="39">
        <v>100834</v>
      </c>
      <c r="F2512" s="41">
        <v>500</v>
      </c>
      <c r="G2512" s="39">
        <v>4</v>
      </c>
      <c r="H2512" s="40" t="s">
        <v>202</v>
      </c>
      <c r="I2512" s="39">
        <v>3337427829</v>
      </c>
    </row>
    <row r="2513" spans="1:9" ht="60" hidden="1">
      <c r="A2513" s="39">
        <v>42883</v>
      </c>
      <c r="B2513" s="40" t="s">
        <v>4444</v>
      </c>
      <c r="C2513" s="40" t="s">
        <v>4445</v>
      </c>
      <c r="D2513" s="40" t="s">
        <v>223</v>
      </c>
      <c r="E2513" s="39">
        <v>100834</v>
      </c>
      <c r="F2513" s="41">
        <v>500</v>
      </c>
      <c r="G2513" s="39">
        <v>4</v>
      </c>
      <c r="H2513" s="40" t="s">
        <v>202</v>
      </c>
      <c r="I2513" s="39">
        <v>3337427830</v>
      </c>
    </row>
    <row r="2514" spans="1:9" ht="15" hidden="1">
      <c r="A2514" s="39">
        <v>42900</v>
      </c>
      <c r="B2514" s="40" t="s">
        <v>4446</v>
      </c>
      <c r="C2514" s="40" t="s">
        <v>4447</v>
      </c>
      <c r="D2514" s="40" t="s">
        <v>210</v>
      </c>
      <c r="E2514" s="39">
        <v>116704</v>
      </c>
      <c r="F2514" s="41">
        <v>69</v>
      </c>
      <c r="G2514" s="39">
        <v>3</v>
      </c>
      <c r="H2514" s="40" t="s">
        <v>226</v>
      </c>
      <c r="I2514" s="39">
        <v>3337427851</v>
      </c>
    </row>
    <row r="2515" spans="1:9" ht="45" hidden="1">
      <c r="A2515" s="39">
        <v>42952</v>
      </c>
      <c r="B2515" s="40" t="s">
        <v>4448</v>
      </c>
      <c r="C2515" s="40" t="s">
        <v>4449</v>
      </c>
      <c r="D2515" s="40" t="s">
        <v>210</v>
      </c>
      <c r="E2515" s="39">
        <v>116704</v>
      </c>
      <c r="F2515" s="41">
        <v>115</v>
      </c>
      <c r="G2515" s="39">
        <v>1</v>
      </c>
      <c r="H2515" s="40" t="s">
        <v>211</v>
      </c>
      <c r="I2515" s="39">
        <v>3337427913</v>
      </c>
    </row>
    <row r="2516" spans="1:9" ht="60" hidden="1">
      <c r="A2516" s="39">
        <v>42995</v>
      </c>
      <c r="B2516" s="40" t="s">
        <v>4450</v>
      </c>
      <c r="C2516" s="40" t="s">
        <v>4451</v>
      </c>
      <c r="D2516" s="40" t="s">
        <v>223</v>
      </c>
      <c r="E2516" s="39">
        <v>100834</v>
      </c>
      <c r="F2516" s="41">
        <v>345</v>
      </c>
      <c r="G2516" s="39">
        <v>3</v>
      </c>
      <c r="H2516" s="40" t="s">
        <v>211</v>
      </c>
      <c r="I2516" s="39">
        <v>3337427966</v>
      </c>
    </row>
    <row r="2517" spans="1:9" ht="60" hidden="1">
      <c r="A2517" s="39">
        <v>42996</v>
      </c>
      <c r="B2517" s="40" t="s">
        <v>4452</v>
      </c>
      <c r="C2517" s="40" t="s">
        <v>4453</v>
      </c>
      <c r="D2517" s="40" t="s">
        <v>223</v>
      </c>
      <c r="E2517" s="39">
        <v>100834</v>
      </c>
      <c r="F2517" s="41">
        <v>230</v>
      </c>
      <c r="G2517" s="39">
        <v>5</v>
      </c>
      <c r="H2517" s="40" t="s">
        <v>218</v>
      </c>
      <c r="I2517" s="39">
        <v>3337427968</v>
      </c>
    </row>
    <row r="2518" spans="1:9" ht="60" hidden="1">
      <c r="A2518" s="39">
        <v>42997</v>
      </c>
      <c r="B2518" s="40" t="s">
        <v>4454</v>
      </c>
      <c r="C2518" s="40" t="s">
        <v>4455</v>
      </c>
      <c r="D2518" s="40" t="s">
        <v>223</v>
      </c>
      <c r="E2518" s="39">
        <v>100834</v>
      </c>
      <c r="F2518" s="41">
        <v>230</v>
      </c>
      <c r="G2518" s="39">
        <v>8</v>
      </c>
      <c r="H2518" s="40" t="s">
        <v>202</v>
      </c>
      <c r="I2518" s="39">
        <v>3337427969</v>
      </c>
    </row>
    <row r="2519" spans="1:9" ht="60" hidden="1">
      <c r="A2519" s="39">
        <v>42999</v>
      </c>
      <c r="B2519" s="40" t="s">
        <v>4456</v>
      </c>
      <c r="C2519" s="40" t="s">
        <v>4457</v>
      </c>
      <c r="D2519" s="40" t="s">
        <v>223</v>
      </c>
      <c r="E2519" s="39">
        <v>100834</v>
      </c>
      <c r="F2519" s="41">
        <v>500</v>
      </c>
      <c r="G2519" s="39">
        <v>1</v>
      </c>
      <c r="H2519" s="40" t="s">
        <v>218</v>
      </c>
      <c r="I2519" s="39">
        <v>3337427973</v>
      </c>
    </row>
    <row r="2520" spans="1:9" ht="60" hidden="1">
      <c r="A2520" s="39">
        <v>43000</v>
      </c>
      <c r="B2520" s="40" t="s">
        <v>4458</v>
      </c>
      <c r="C2520" s="40" t="s">
        <v>4459</v>
      </c>
      <c r="D2520" s="40" t="s">
        <v>223</v>
      </c>
      <c r="E2520" s="39">
        <v>100834</v>
      </c>
      <c r="F2520" s="41">
        <v>230</v>
      </c>
      <c r="G2520" s="39">
        <v>5</v>
      </c>
      <c r="H2520" s="40" t="s">
        <v>202</v>
      </c>
      <c r="I2520" s="39">
        <v>3337427974</v>
      </c>
    </row>
    <row r="2521" spans="1:9" ht="60" hidden="1">
      <c r="A2521" s="39">
        <v>43005</v>
      </c>
      <c r="B2521" s="40" t="s">
        <v>4460</v>
      </c>
      <c r="C2521" s="40" t="s">
        <v>4461</v>
      </c>
      <c r="D2521" s="40" t="s">
        <v>223</v>
      </c>
      <c r="E2521" s="39">
        <v>100834</v>
      </c>
      <c r="F2521" s="41">
        <v>500</v>
      </c>
      <c r="G2521" s="39">
        <v>3</v>
      </c>
      <c r="H2521" s="40" t="s">
        <v>202</v>
      </c>
      <c r="I2521" s="39">
        <v>3337427983</v>
      </c>
    </row>
    <row r="2522" spans="1:9" ht="60" hidden="1">
      <c r="A2522" s="39">
        <v>43009</v>
      </c>
      <c r="B2522" s="40" t="s">
        <v>4462</v>
      </c>
      <c r="C2522" s="40" t="s">
        <v>4463</v>
      </c>
      <c r="D2522" s="40" t="s">
        <v>223</v>
      </c>
      <c r="E2522" s="39">
        <v>100834</v>
      </c>
      <c r="F2522" s="41">
        <v>500</v>
      </c>
      <c r="G2522" s="39">
        <v>1</v>
      </c>
      <c r="H2522" s="40" t="s">
        <v>218</v>
      </c>
      <c r="I2522" s="39">
        <v>3337427990</v>
      </c>
    </row>
    <row r="2523" spans="1:9" ht="60" hidden="1">
      <c r="A2523" s="39">
        <v>43010</v>
      </c>
      <c r="B2523" s="40" t="s">
        <v>4464</v>
      </c>
      <c r="C2523" s="40" t="s">
        <v>4465</v>
      </c>
      <c r="D2523" s="40" t="s">
        <v>223</v>
      </c>
      <c r="E2523" s="39">
        <v>100834</v>
      </c>
      <c r="F2523" s="41">
        <v>500</v>
      </c>
      <c r="G2523" s="39">
        <v>2</v>
      </c>
      <c r="H2523" s="40" t="s">
        <v>218</v>
      </c>
      <c r="I2523" s="39">
        <v>3337427991</v>
      </c>
    </row>
    <row r="2524" spans="1:9" ht="60" hidden="1">
      <c r="A2524" s="39">
        <v>43011</v>
      </c>
      <c r="B2524" s="40" t="s">
        <v>4466</v>
      </c>
      <c r="C2524" s="40" t="s">
        <v>4467</v>
      </c>
      <c r="D2524" s="40" t="s">
        <v>223</v>
      </c>
      <c r="E2524" s="39">
        <v>100834</v>
      </c>
      <c r="F2524" s="41">
        <v>500</v>
      </c>
      <c r="G2524" s="39">
        <v>3</v>
      </c>
      <c r="H2524" s="40" t="s">
        <v>202</v>
      </c>
      <c r="I2524" s="39">
        <v>3337427992</v>
      </c>
    </row>
    <row r="2525" spans="1:9" ht="60" hidden="1">
      <c r="A2525" s="39">
        <v>43012</v>
      </c>
      <c r="B2525" s="40" t="s">
        <v>4468</v>
      </c>
      <c r="C2525" s="40" t="s">
        <v>4469</v>
      </c>
      <c r="D2525" s="40" t="s">
        <v>223</v>
      </c>
      <c r="E2525" s="39">
        <v>100834</v>
      </c>
      <c r="F2525" s="41">
        <v>500</v>
      </c>
      <c r="G2525" s="39">
        <v>5</v>
      </c>
      <c r="H2525" s="40" t="s">
        <v>202</v>
      </c>
      <c r="I2525" s="39">
        <v>3337427993</v>
      </c>
    </row>
    <row r="2526" spans="1:9" ht="60" hidden="1">
      <c r="A2526" s="39">
        <v>43013</v>
      </c>
      <c r="B2526" s="40" t="s">
        <v>4470</v>
      </c>
      <c r="C2526" s="40" t="s">
        <v>4471</v>
      </c>
      <c r="D2526" s="40" t="s">
        <v>223</v>
      </c>
      <c r="E2526" s="39">
        <v>100834</v>
      </c>
      <c r="F2526" s="41">
        <v>500</v>
      </c>
      <c r="G2526" s="39">
        <v>6</v>
      </c>
      <c r="H2526" s="40" t="s">
        <v>202</v>
      </c>
      <c r="I2526" s="39">
        <v>3337427994</v>
      </c>
    </row>
    <row r="2527" spans="1:9" ht="60" hidden="1">
      <c r="A2527" s="39">
        <v>43014</v>
      </c>
      <c r="B2527" s="40" t="s">
        <v>4472</v>
      </c>
      <c r="C2527" s="40" t="s">
        <v>4473</v>
      </c>
      <c r="D2527" s="40" t="s">
        <v>223</v>
      </c>
      <c r="E2527" s="39">
        <v>100834</v>
      </c>
      <c r="F2527" s="41">
        <v>500</v>
      </c>
      <c r="G2527" s="39">
        <v>10</v>
      </c>
      <c r="H2527" s="40" t="s">
        <v>202</v>
      </c>
      <c r="I2527" s="39">
        <v>3337427995</v>
      </c>
    </row>
    <row r="2528" spans="1:9" ht="30" hidden="1">
      <c r="A2528" s="39">
        <v>43058</v>
      </c>
      <c r="B2528" s="40" t="s">
        <v>4474</v>
      </c>
      <c r="C2528" s="40" t="s">
        <v>4475</v>
      </c>
      <c r="D2528" s="40" t="s">
        <v>210</v>
      </c>
      <c r="E2528" s="39">
        <v>116704</v>
      </c>
      <c r="F2528" s="41">
        <v>69</v>
      </c>
      <c r="G2528" s="39">
        <v>3</v>
      </c>
      <c r="H2528" s="40" t="s">
        <v>218</v>
      </c>
      <c r="I2528" s="39">
        <v>3337428047</v>
      </c>
    </row>
    <row r="2529" spans="1:9" ht="45" hidden="1">
      <c r="A2529" s="39">
        <v>43062</v>
      </c>
      <c r="B2529" s="40" t="s">
        <v>4476</v>
      </c>
      <c r="C2529" s="40" t="s">
        <v>4477</v>
      </c>
      <c r="D2529" s="40" t="s">
        <v>210</v>
      </c>
      <c r="E2529" s="39">
        <v>116704</v>
      </c>
      <c r="F2529" s="41">
        <v>69</v>
      </c>
      <c r="G2529" s="39">
        <v>1</v>
      </c>
      <c r="H2529" s="40" t="s">
        <v>211</v>
      </c>
      <c r="I2529" s="39">
        <v>3337428051</v>
      </c>
    </row>
    <row r="2530" spans="1:9" ht="60" hidden="1">
      <c r="A2530" s="39">
        <v>43103</v>
      </c>
      <c r="B2530" s="40" t="s">
        <v>4478</v>
      </c>
      <c r="C2530" s="40" t="s">
        <v>4479</v>
      </c>
      <c r="D2530" s="40" t="s">
        <v>223</v>
      </c>
      <c r="E2530" s="39">
        <v>100834</v>
      </c>
      <c r="F2530" s="41">
        <v>115</v>
      </c>
      <c r="G2530" s="39">
        <v>5</v>
      </c>
      <c r="H2530" s="40" t="s">
        <v>211</v>
      </c>
      <c r="I2530" s="39">
        <v>3337428109</v>
      </c>
    </row>
    <row r="2531" spans="1:9" ht="60" hidden="1">
      <c r="A2531" s="39">
        <v>43104</v>
      </c>
      <c r="B2531" s="40" t="s">
        <v>4480</v>
      </c>
      <c r="C2531" s="40" t="s">
        <v>4481</v>
      </c>
      <c r="D2531" s="40" t="s">
        <v>223</v>
      </c>
      <c r="E2531" s="39">
        <v>100834</v>
      </c>
      <c r="F2531" s="41">
        <v>115</v>
      </c>
      <c r="G2531" s="39">
        <v>4</v>
      </c>
      <c r="H2531" s="40" t="s">
        <v>211</v>
      </c>
      <c r="I2531" s="39">
        <v>3337428113</v>
      </c>
    </row>
    <row r="2532" spans="1:9" ht="60" hidden="1">
      <c r="A2532" s="39">
        <v>43105</v>
      </c>
      <c r="B2532" s="40" t="s">
        <v>4482</v>
      </c>
      <c r="C2532" s="40" t="s">
        <v>4483</v>
      </c>
      <c r="D2532" s="40" t="s">
        <v>223</v>
      </c>
      <c r="E2532" s="39">
        <v>100834</v>
      </c>
      <c r="F2532" s="41">
        <v>115</v>
      </c>
      <c r="G2532" s="39">
        <v>7</v>
      </c>
      <c r="H2532" s="40" t="s">
        <v>202</v>
      </c>
      <c r="I2532" s="39">
        <v>3337428114</v>
      </c>
    </row>
    <row r="2533" spans="1:9" ht="60" hidden="1">
      <c r="A2533" s="39">
        <v>43106</v>
      </c>
      <c r="B2533" s="40" t="s">
        <v>4484</v>
      </c>
      <c r="C2533" s="40" t="s">
        <v>4485</v>
      </c>
      <c r="D2533" s="40" t="s">
        <v>223</v>
      </c>
      <c r="E2533" s="39">
        <v>100834</v>
      </c>
      <c r="F2533" s="41">
        <v>115</v>
      </c>
      <c r="G2533" s="39">
        <v>3</v>
      </c>
      <c r="H2533" s="40" t="s">
        <v>218</v>
      </c>
      <c r="I2533" s="39">
        <v>3337428130</v>
      </c>
    </row>
    <row r="2534" spans="1:9" ht="60" hidden="1">
      <c r="A2534" s="39">
        <v>43107</v>
      </c>
      <c r="B2534" s="40" t="s">
        <v>4486</v>
      </c>
      <c r="C2534" s="40" t="s">
        <v>4487</v>
      </c>
      <c r="D2534" s="40" t="s">
        <v>223</v>
      </c>
      <c r="E2534" s="39">
        <v>100834</v>
      </c>
      <c r="F2534" s="41">
        <v>345</v>
      </c>
      <c r="G2534" s="39">
        <v>4</v>
      </c>
      <c r="H2534" s="40" t="s">
        <v>218</v>
      </c>
      <c r="I2534" s="39">
        <v>3337428132</v>
      </c>
    </row>
    <row r="2535" spans="1:9" ht="60" hidden="1">
      <c r="A2535" s="39">
        <v>43108</v>
      </c>
      <c r="B2535" s="40" t="s">
        <v>4488</v>
      </c>
      <c r="C2535" s="40" t="s">
        <v>4489</v>
      </c>
      <c r="D2535" s="40" t="s">
        <v>223</v>
      </c>
      <c r="E2535" s="39">
        <v>100834</v>
      </c>
      <c r="F2535" s="41">
        <v>115</v>
      </c>
      <c r="G2535" s="39">
        <v>3</v>
      </c>
      <c r="H2535" s="40" t="s">
        <v>218</v>
      </c>
      <c r="I2535" s="39">
        <v>3337428135</v>
      </c>
    </row>
    <row r="2536" spans="1:9" ht="60" hidden="1">
      <c r="A2536" s="39">
        <v>43109</v>
      </c>
      <c r="B2536" s="40" t="s">
        <v>4490</v>
      </c>
      <c r="C2536" s="40" t="s">
        <v>4491</v>
      </c>
      <c r="D2536" s="40" t="s">
        <v>223</v>
      </c>
      <c r="E2536" s="39">
        <v>100834</v>
      </c>
      <c r="F2536" s="41">
        <v>500</v>
      </c>
      <c r="G2536" s="39">
        <v>4</v>
      </c>
      <c r="H2536" s="40" t="s">
        <v>211</v>
      </c>
      <c r="I2536" s="39">
        <v>3337428136</v>
      </c>
    </row>
    <row r="2537" spans="1:9" ht="60" hidden="1">
      <c r="A2537" s="39">
        <v>43110</v>
      </c>
      <c r="B2537" s="40" t="s">
        <v>4492</v>
      </c>
      <c r="C2537" s="40" t="s">
        <v>4493</v>
      </c>
      <c r="D2537" s="40" t="s">
        <v>223</v>
      </c>
      <c r="E2537" s="39">
        <v>100834</v>
      </c>
      <c r="F2537" s="41">
        <v>115</v>
      </c>
      <c r="G2537" s="39">
        <v>7</v>
      </c>
      <c r="H2537" s="40" t="s">
        <v>202</v>
      </c>
      <c r="I2537" s="39">
        <v>3337428137</v>
      </c>
    </row>
    <row r="2538" spans="1:9" ht="60" hidden="1">
      <c r="A2538" s="39">
        <v>43111</v>
      </c>
      <c r="B2538" s="40" t="s">
        <v>4494</v>
      </c>
      <c r="C2538" s="40" t="s">
        <v>4495</v>
      </c>
      <c r="D2538" s="40" t="s">
        <v>223</v>
      </c>
      <c r="E2538" s="39">
        <v>100834</v>
      </c>
      <c r="F2538" s="41">
        <v>115</v>
      </c>
      <c r="G2538" s="39">
        <v>3</v>
      </c>
      <c r="H2538" s="40" t="s">
        <v>218</v>
      </c>
      <c r="I2538" s="39">
        <v>3337428138</v>
      </c>
    </row>
    <row r="2539" spans="1:9" ht="60" hidden="1">
      <c r="A2539" s="39">
        <v>43112</v>
      </c>
      <c r="B2539" s="40" t="s">
        <v>4496</v>
      </c>
      <c r="C2539" s="40" t="s">
        <v>4497</v>
      </c>
      <c r="D2539" s="40" t="s">
        <v>223</v>
      </c>
      <c r="E2539" s="39">
        <v>100834</v>
      </c>
      <c r="F2539" s="41">
        <v>500</v>
      </c>
      <c r="G2539" s="39">
        <v>4</v>
      </c>
      <c r="H2539" s="40" t="s">
        <v>202</v>
      </c>
      <c r="I2539" s="39">
        <v>3337428139</v>
      </c>
    </row>
    <row r="2540" spans="1:9" ht="60" hidden="1">
      <c r="A2540" s="39">
        <v>43113</v>
      </c>
      <c r="B2540" s="40" t="s">
        <v>4498</v>
      </c>
      <c r="C2540" s="40" t="s">
        <v>4499</v>
      </c>
      <c r="D2540" s="40" t="s">
        <v>223</v>
      </c>
      <c r="E2540" s="39">
        <v>100834</v>
      </c>
      <c r="F2540" s="41">
        <v>115</v>
      </c>
      <c r="G2540" s="39">
        <v>3</v>
      </c>
      <c r="H2540" s="40" t="s">
        <v>202</v>
      </c>
      <c r="I2540" s="39">
        <v>3337428140</v>
      </c>
    </row>
    <row r="2541" spans="1:9" ht="60" hidden="1">
      <c r="A2541" s="39">
        <v>43114</v>
      </c>
      <c r="B2541" s="40" t="s">
        <v>4500</v>
      </c>
      <c r="C2541" s="40" t="s">
        <v>4501</v>
      </c>
      <c r="D2541" s="40" t="s">
        <v>223</v>
      </c>
      <c r="E2541" s="39">
        <v>100834</v>
      </c>
      <c r="F2541" s="41">
        <v>115</v>
      </c>
      <c r="G2541" s="39">
        <v>3</v>
      </c>
      <c r="H2541" s="40" t="s">
        <v>211</v>
      </c>
      <c r="I2541" s="39">
        <v>3337428142</v>
      </c>
    </row>
    <row r="2542" spans="1:9" ht="60" hidden="1">
      <c r="A2542" s="39">
        <v>43115</v>
      </c>
      <c r="B2542" s="40" t="s">
        <v>4502</v>
      </c>
      <c r="C2542" s="40" t="s">
        <v>4503</v>
      </c>
      <c r="D2542" s="40" t="s">
        <v>223</v>
      </c>
      <c r="E2542" s="39">
        <v>100834</v>
      </c>
      <c r="F2542" s="41">
        <v>115</v>
      </c>
      <c r="G2542" s="39">
        <v>1</v>
      </c>
      <c r="H2542" s="40" t="s">
        <v>211</v>
      </c>
      <c r="I2542" s="39">
        <v>3337428143</v>
      </c>
    </row>
    <row r="2543" spans="1:9" ht="60" hidden="1">
      <c r="A2543" s="39">
        <v>43116</v>
      </c>
      <c r="B2543" s="40" t="s">
        <v>4504</v>
      </c>
      <c r="C2543" s="40" t="s">
        <v>4505</v>
      </c>
      <c r="D2543" s="40" t="s">
        <v>223</v>
      </c>
      <c r="E2543" s="39">
        <v>100834</v>
      </c>
      <c r="F2543" s="41">
        <v>115</v>
      </c>
      <c r="G2543" s="39">
        <v>3</v>
      </c>
      <c r="H2543" s="40" t="s">
        <v>202</v>
      </c>
      <c r="I2543" s="39">
        <v>3337428144</v>
      </c>
    </row>
    <row r="2544" spans="1:9" ht="60" hidden="1">
      <c r="A2544" s="39">
        <v>43117</v>
      </c>
      <c r="B2544" s="40" t="s">
        <v>4506</v>
      </c>
      <c r="C2544" s="40" t="s">
        <v>4507</v>
      </c>
      <c r="D2544" s="40" t="s">
        <v>223</v>
      </c>
      <c r="E2544" s="39">
        <v>100834</v>
      </c>
      <c r="F2544" s="41">
        <v>230</v>
      </c>
      <c r="G2544" s="39">
        <v>9</v>
      </c>
      <c r="H2544" s="40" t="s">
        <v>202</v>
      </c>
      <c r="I2544" s="39">
        <v>3337428145</v>
      </c>
    </row>
    <row r="2545" spans="1:9" ht="60" hidden="1">
      <c r="A2545" s="39">
        <v>43118</v>
      </c>
      <c r="B2545" s="40" t="s">
        <v>4508</v>
      </c>
      <c r="C2545" s="40" t="s">
        <v>4509</v>
      </c>
      <c r="D2545" s="40" t="s">
        <v>223</v>
      </c>
      <c r="E2545" s="39">
        <v>100834</v>
      </c>
      <c r="F2545" s="41">
        <v>115</v>
      </c>
      <c r="G2545" s="39">
        <v>3</v>
      </c>
      <c r="H2545" s="40" t="s">
        <v>218</v>
      </c>
      <c r="I2545" s="39">
        <v>3337428146</v>
      </c>
    </row>
    <row r="2546" spans="1:9" ht="60" hidden="1">
      <c r="A2546" s="39">
        <v>43119</v>
      </c>
      <c r="B2546" s="40" t="s">
        <v>4510</v>
      </c>
      <c r="C2546" s="40" t="s">
        <v>4511</v>
      </c>
      <c r="D2546" s="40" t="s">
        <v>223</v>
      </c>
      <c r="E2546" s="39">
        <v>100834</v>
      </c>
      <c r="F2546" s="41">
        <v>115</v>
      </c>
      <c r="G2546" s="39">
        <v>3</v>
      </c>
      <c r="H2546" s="40" t="s">
        <v>211</v>
      </c>
      <c r="I2546" s="39">
        <v>3337428147</v>
      </c>
    </row>
    <row r="2547" spans="1:9" ht="60" hidden="1">
      <c r="A2547" s="39">
        <v>43120</v>
      </c>
      <c r="B2547" s="40" t="s">
        <v>4512</v>
      </c>
      <c r="C2547" s="40" t="s">
        <v>4513</v>
      </c>
      <c r="D2547" s="40" t="s">
        <v>223</v>
      </c>
      <c r="E2547" s="39">
        <v>100834</v>
      </c>
      <c r="F2547" s="41">
        <v>115</v>
      </c>
      <c r="G2547" s="39">
        <v>4</v>
      </c>
      <c r="H2547" s="40" t="s">
        <v>211</v>
      </c>
      <c r="I2547" s="39">
        <v>3337428148</v>
      </c>
    </row>
    <row r="2548" spans="1:9" ht="60" hidden="1">
      <c r="A2548" s="39">
        <v>43122</v>
      </c>
      <c r="B2548" s="40" t="s">
        <v>4514</v>
      </c>
      <c r="C2548" s="40" t="s">
        <v>4515</v>
      </c>
      <c r="D2548" s="40" t="s">
        <v>223</v>
      </c>
      <c r="E2548" s="39">
        <v>100834</v>
      </c>
      <c r="F2548" s="41">
        <v>115</v>
      </c>
      <c r="G2548" s="39">
        <v>3</v>
      </c>
      <c r="H2548" s="40" t="s">
        <v>218</v>
      </c>
      <c r="I2548" s="39">
        <v>3337428150</v>
      </c>
    </row>
    <row r="2549" spans="1:9" ht="60" hidden="1">
      <c r="A2549" s="39">
        <v>43123</v>
      </c>
      <c r="B2549" s="40" t="s">
        <v>4516</v>
      </c>
      <c r="C2549" s="40" t="s">
        <v>4517</v>
      </c>
      <c r="D2549" s="40" t="s">
        <v>223</v>
      </c>
      <c r="E2549" s="39">
        <v>100834</v>
      </c>
      <c r="F2549" s="41">
        <v>345</v>
      </c>
      <c r="G2549" s="39">
        <v>2</v>
      </c>
      <c r="H2549" s="40" t="s">
        <v>202</v>
      </c>
      <c r="I2549" s="39">
        <v>3337428152</v>
      </c>
    </row>
    <row r="2550" spans="1:9" ht="60" hidden="1">
      <c r="A2550" s="39">
        <v>43124</v>
      </c>
      <c r="B2550" s="40" t="s">
        <v>4518</v>
      </c>
      <c r="C2550" s="40" t="s">
        <v>4519</v>
      </c>
      <c r="D2550" s="40" t="s">
        <v>223</v>
      </c>
      <c r="E2550" s="39">
        <v>100834</v>
      </c>
      <c r="F2550" s="41">
        <v>115</v>
      </c>
      <c r="G2550" s="39">
        <v>4</v>
      </c>
      <c r="H2550" s="40" t="s">
        <v>218</v>
      </c>
      <c r="I2550" s="39">
        <v>3337428154</v>
      </c>
    </row>
    <row r="2551" spans="1:9" ht="60" hidden="1">
      <c r="A2551" s="39">
        <v>43125</v>
      </c>
      <c r="B2551" s="40" t="s">
        <v>4520</v>
      </c>
      <c r="C2551" s="40" t="s">
        <v>4521</v>
      </c>
      <c r="D2551" s="40" t="s">
        <v>223</v>
      </c>
      <c r="E2551" s="39">
        <v>100834</v>
      </c>
      <c r="F2551" s="41">
        <v>230</v>
      </c>
      <c r="G2551" s="39">
        <v>4</v>
      </c>
      <c r="H2551" s="40" t="s">
        <v>202</v>
      </c>
      <c r="I2551" s="39">
        <v>3337428157</v>
      </c>
    </row>
    <row r="2552" spans="1:9" ht="60" hidden="1">
      <c r="A2552" s="39">
        <v>43126</v>
      </c>
      <c r="B2552" s="40" t="s">
        <v>4522</v>
      </c>
      <c r="C2552" s="40" t="s">
        <v>4523</v>
      </c>
      <c r="D2552" s="40" t="s">
        <v>223</v>
      </c>
      <c r="E2552" s="39">
        <v>100834</v>
      </c>
      <c r="F2552" s="41">
        <v>230</v>
      </c>
      <c r="G2552" s="39">
        <v>4</v>
      </c>
      <c r="H2552" s="40" t="s">
        <v>202</v>
      </c>
      <c r="I2552" s="39">
        <v>3337428158</v>
      </c>
    </row>
    <row r="2553" spans="1:9" ht="60" hidden="1">
      <c r="A2553" s="39">
        <v>43127</v>
      </c>
      <c r="B2553" s="40" t="s">
        <v>4524</v>
      </c>
      <c r="C2553" s="40" t="s">
        <v>4525</v>
      </c>
      <c r="D2553" s="40" t="s">
        <v>223</v>
      </c>
      <c r="E2553" s="39">
        <v>100834</v>
      </c>
      <c r="F2553" s="41">
        <v>230</v>
      </c>
      <c r="G2553" s="39">
        <v>6</v>
      </c>
      <c r="H2553" s="40" t="s">
        <v>226</v>
      </c>
      <c r="I2553" s="39">
        <v>3337428161</v>
      </c>
    </row>
    <row r="2554" spans="1:9" ht="60" hidden="1">
      <c r="A2554" s="39">
        <v>43128</v>
      </c>
      <c r="B2554" s="40" t="s">
        <v>4526</v>
      </c>
      <c r="C2554" s="40" t="s">
        <v>4527</v>
      </c>
      <c r="D2554" s="40" t="s">
        <v>223</v>
      </c>
      <c r="E2554" s="39">
        <v>100834</v>
      </c>
      <c r="F2554" s="41">
        <v>115</v>
      </c>
      <c r="G2554" s="39">
        <v>1</v>
      </c>
      <c r="H2554" s="40" t="s">
        <v>211</v>
      </c>
      <c r="I2554" s="39">
        <v>3337428162</v>
      </c>
    </row>
    <row r="2555" spans="1:9" ht="60" hidden="1">
      <c r="A2555" s="39">
        <v>43129</v>
      </c>
      <c r="B2555" s="40" t="s">
        <v>4528</v>
      </c>
      <c r="C2555" s="40" t="s">
        <v>4529</v>
      </c>
      <c r="D2555" s="40" t="s">
        <v>223</v>
      </c>
      <c r="E2555" s="39">
        <v>100834</v>
      </c>
      <c r="F2555" s="41">
        <v>115</v>
      </c>
      <c r="G2555" s="39">
        <v>3</v>
      </c>
      <c r="H2555" s="40" t="s">
        <v>202</v>
      </c>
      <c r="I2555" s="39">
        <v>3337428163</v>
      </c>
    </row>
    <row r="2556" spans="1:9" ht="60" hidden="1">
      <c r="A2556" s="39">
        <v>43130</v>
      </c>
      <c r="B2556" s="40" t="s">
        <v>4530</v>
      </c>
      <c r="C2556" s="40" t="s">
        <v>4531</v>
      </c>
      <c r="D2556" s="40" t="s">
        <v>223</v>
      </c>
      <c r="E2556" s="39">
        <v>100834</v>
      </c>
      <c r="F2556" s="41">
        <v>500</v>
      </c>
      <c r="G2556" s="39">
        <v>2</v>
      </c>
      <c r="H2556" s="40" t="s">
        <v>211</v>
      </c>
      <c r="I2556" s="39">
        <v>3337428164</v>
      </c>
    </row>
    <row r="2557" spans="1:9" ht="60" hidden="1">
      <c r="A2557" s="39">
        <v>43131</v>
      </c>
      <c r="B2557" s="40" t="s">
        <v>4532</v>
      </c>
      <c r="C2557" s="40" t="s">
        <v>4533</v>
      </c>
      <c r="D2557" s="40" t="s">
        <v>223</v>
      </c>
      <c r="E2557" s="39">
        <v>100834</v>
      </c>
      <c r="F2557" s="41">
        <v>115</v>
      </c>
      <c r="G2557" s="39">
        <v>3</v>
      </c>
      <c r="H2557" s="40" t="s">
        <v>202</v>
      </c>
      <c r="I2557" s="39">
        <v>3337428165</v>
      </c>
    </row>
    <row r="2558" spans="1:9" ht="60" hidden="1">
      <c r="A2558" s="39">
        <v>43132</v>
      </c>
      <c r="B2558" s="40" t="s">
        <v>4534</v>
      </c>
      <c r="C2558" s="40" t="s">
        <v>4535</v>
      </c>
      <c r="D2558" s="40" t="s">
        <v>223</v>
      </c>
      <c r="E2558" s="39">
        <v>100834</v>
      </c>
      <c r="F2558" s="41">
        <v>115</v>
      </c>
      <c r="G2558" s="39">
        <v>4</v>
      </c>
      <c r="H2558" s="40" t="s">
        <v>202</v>
      </c>
      <c r="I2558" s="39">
        <v>3337428180</v>
      </c>
    </row>
    <row r="2559" spans="1:9" ht="60" hidden="1">
      <c r="A2559" s="39">
        <v>43133</v>
      </c>
      <c r="B2559" s="40" t="s">
        <v>4536</v>
      </c>
      <c r="C2559" s="40" t="s">
        <v>4537</v>
      </c>
      <c r="D2559" s="40" t="s">
        <v>223</v>
      </c>
      <c r="E2559" s="39">
        <v>100834</v>
      </c>
      <c r="F2559" s="41">
        <v>115</v>
      </c>
      <c r="G2559" s="39">
        <v>3</v>
      </c>
      <c r="H2559" s="40" t="s">
        <v>202</v>
      </c>
      <c r="I2559" s="39">
        <v>3337428181</v>
      </c>
    </row>
    <row r="2560" spans="1:9" ht="60" hidden="1">
      <c r="A2560" s="39">
        <v>43134</v>
      </c>
      <c r="B2560" s="40" t="s">
        <v>4538</v>
      </c>
      <c r="C2560" s="40" t="s">
        <v>4539</v>
      </c>
      <c r="D2560" s="40" t="s">
        <v>223</v>
      </c>
      <c r="E2560" s="39">
        <v>100834</v>
      </c>
      <c r="F2560" s="41">
        <v>115</v>
      </c>
      <c r="G2560" s="39">
        <v>3</v>
      </c>
      <c r="H2560" s="40" t="s">
        <v>202</v>
      </c>
      <c r="I2560" s="39">
        <v>3337428182</v>
      </c>
    </row>
    <row r="2561" spans="1:9" ht="60" hidden="1">
      <c r="A2561" s="39">
        <v>43135</v>
      </c>
      <c r="B2561" s="40" t="s">
        <v>4540</v>
      </c>
      <c r="C2561" s="40" t="s">
        <v>4541</v>
      </c>
      <c r="D2561" s="40" t="s">
        <v>223</v>
      </c>
      <c r="E2561" s="39">
        <v>100834</v>
      </c>
      <c r="F2561" s="41">
        <v>115</v>
      </c>
      <c r="G2561" s="39">
        <v>3</v>
      </c>
      <c r="H2561" s="40" t="s">
        <v>211</v>
      </c>
      <c r="I2561" s="39">
        <v>3337428184</v>
      </c>
    </row>
    <row r="2562" spans="1:9" ht="60" hidden="1">
      <c r="A2562" s="39">
        <v>43136</v>
      </c>
      <c r="B2562" s="40" t="s">
        <v>4542</v>
      </c>
      <c r="C2562" s="40" t="s">
        <v>4543</v>
      </c>
      <c r="D2562" s="40" t="s">
        <v>223</v>
      </c>
      <c r="E2562" s="39">
        <v>100834</v>
      </c>
      <c r="F2562" s="41">
        <v>230</v>
      </c>
      <c r="G2562" s="39">
        <v>5</v>
      </c>
      <c r="H2562" s="40" t="s">
        <v>202</v>
      </c>
      <c r="I2562" s="39">
        <v>3337428185</v>
      </c>
    </row>
    <row r="2563" spans="1:9" ht="60" hidden="1">
      <c r="A2563" s="39">
        <v>43138</v>
      </c>
      <c r="B2563" s="40" t="s">
        <v>4544</v>
      </c>
      <c r="C2563" s="40" t="s">
        <v>4545</v>
      </c>
      <c r="D2563" s="40" t="s">
        <v>223</v>
      </c>
      <c r="E2563" s="39">
        <v>100834</v>
      </c>
      <c r="F2563" s="41">
        <v>115</v>
      </c>
      <c r="G2563" s="39">
        <v>3</v>
      </c>
      <c r="H2563" s="40" t="s">
        <v>211</v>
      </c>
      <c r="I2563" s="39">
        <v>3337428187</v>
      </c>
    </row>
    <row r="2564" spans="1:9" ht="60" hidden="1">
      <c r="A2564" s="39">
        <v>43139</v>
      </c>
      <c r="B2564" s="40" t="s">
        <v>4546</v>
      </c>
      <c r="C2564" s="40" t="s">
        <v>4547</v>
      </c>
      <c r="D2564" s="40" t="s">
        <v>223</v>
      </c>
      <c r="E2564" s="39">
        <v>100834</v>
      </c>
      <c r="F2564" s="41">
        <v>230</v>
      </c>
      <c r="G2564" s="39">
        <v>5</v>
      </c>
      <c r="H2564" s="40" t="s">
        <v>211</v>
      </c>
      <c r="I2564" s="39">
        <v>3337428188</v>
      </c>
    </row>
    <row r="2565" spans="1:9" ht="60" hidden="1">
      <c r="A2565" s="39">
        <v>43140</v>
      </c>
      <c r="B2565" s="40" t="s">
        <v>4548</v>
      </c>
      <c r="C2565" s="40" t="s">
        <v>4549</v>
      </c>
      <c r="D2565" s="40" t="s">
        <v>223</v>
      </c>
      <c r="E2565" s="39">
        <v>100834</v>
      </c>
      <c r="F2565" s="41">
        <v>115</v>
      </c>
      <c r="G2565" s="39">
        <v>2</v>
      </c>
      <c r="H2565" s="40" t="s">
        <v>211</v>
      </c>
      <c r="I2565" s="39">
        <v>3337428189</v>
      </c>
    </row>
    <row r="2566" spans="1:9" ht="60" hidden="1">
      <c r="A2566" s="39">
        <v>43141</v>
      </c>
      <c r="B2566" s="40" t="s">
        <v>4550</v>
      </c>
      <c r="C2566" s="40" t="s">
        <v>4551</v>
      </c>
      <c r="D2566" s="40" t="s">
        <v>223</v>
      </c>
      <c r="E2566" s="39">
        <v>100834</v>
      </c>
      <c r="F2566" s="41">
        <v>115</v>
      </c>
      <c r="G2566" s="39">
        <v>1</v>
      </c>
      <c r="H2566" s="40" t="s">
        <v>211</v>
      </c>
      <c r="I2566" s="39">
        <v>3337428190</v>
      </c>
    </row>
    <row r="2567" spans="1:9" ht="60" hidden="1">
      <c r="A2567" s="39">
        <v>43142</v>
      </c>
      <c r="B2567" s="40" t="s">
        <v>4552</v>
      </c>
      <c r="C2567" s="40" t="s">
        <v>4553</v>
      </c>
      <c r="D2567" s="40" t="s">
        <v>223</v>
      </c>
      <c r="E2567" s="39">
        <v>100834</v>
      </c>
      <c r="F2567" s="41">
        <v>115</v>
      </c>
      <c r="G2567" s="39">
        <v>1</v>
      </c>
      <c r="H2567" s="40" t="s">
        <v>211</v>
      </c>
      <c r="I2567" s="39">
        <v>3337428191</v>
      </c>
    </row>
    <row r="2568" spans="1:9" ht="60" hidden="1">
      <c r="A2568" s="39">
        <v>43143</v>
      </c>
      <c r="B2568" s="40" t="s">
        <v>4554</v>
      </c>
      <c r="C2568" s="40" t="s">
        <v>4555</v>
      </c>
      <c r="D2568" s="40" t="s">
        <v>223</v>
      </c>
      <c r="E2568" s="39">
        <v>100834</v>
      </c>
      <c r="F2568" s="41">
        <v>115</v>
      </c>
      <c r="G2568" s="39">
        <v>1</v>
      </c>
      <c r="H2568" s="40" t="s">
        <v>211</v>
      </c>
      <c r="I2568" s="39">
        <v>3337428192</v>
      </c>
    </row>
    <row r="2569" spans="1:9" ht="60" hidden="1">
      <c r="A2569" s="39">
        <v>43144</v>
      </c>
      <c r="B2569" s="40" t="s">
        <v>4556</v>
      </c>
      <c r="C2569" s="40" t="s">
        <v>4557</v>
      </c>
      <c r="D2569" s="40" t="s">
        <v>223</v>
      </c>
      <c r="E2569" s="39">
        <v>100834</v>
      </c>
      <c r="F2569" s="41">
        <v>115</v>
      </c>
      <c r="G2569" s="39">
        <v>3</v>
      </c>
      <c r="H2569" s="40" t="s">
        <v>202</v>
      </c>
      <c r="I2569" s="39">
        <v>3337428193</v>
      </c>
    </row>
    <row r="2570" spans="1:9" ht="60" hidden="1">
      <c r="A2570" s="39">
        <v>43145</v>
      </c>
      <c r="B2570" s="40" t="s">
        <v>4558</v>
      </c>
      <c r="C2570" s="40" t="s">
        <v>4559</v>
      </c>
      <c r="D2570" s="40" t="s">
        <v>223</v>
      </c>
      <c r="E2570" s="39">
        <v>100834</v>
      </c>
      <c r="F2570" s="41">
        <v>115</v>
      </c>
      <c r="G2570" s="39">
        <v>3</v>
      </c>
      <c r="H2570" s="40" t="s">
        <v>202</v>
      </c>
      <c r="I2570" s="39">
        <v>3337428195</v>
      </c>
    </row>
    <row r="2571" spans="1:9" ht="60" hidden="1">
      <c r="A2571" s="39">
        <v>43146</v>
      </c>
      <c r="B2571" s="40" t="s">
        <v>4560</v>
      </c>
      <c r="C2571" s="40" t="s">
        <v>4561</v>
      </c>
      <c r="D2571" s="40" t="s">
        <v>223</v>
      </c>
      <c r="E2571" s="39">
        <v>100834</v>
      </c>
      <c r="F2571" s="41">
        <v>500</v>
      </c>
      <c r="G2571" s="39">
        <v>4</v>
      </c>
      <c r="H2571" s="40" t="s">
        <v>202</v>
      </c>
      <c r="I2571" s="39">
        <v>3337428196</v>
      </c>
    </row>
    <row r="2572" spans="1:9" ht="60" hidden="1">
      <c r="A2572" s="39">
        <v>43147</v>
      </c>
      <c r="B2572" s="40" t="s">
        <v>4562</v>
      </c>
      <c r="C2572" s="40" t="s">
        <v>4563</v>
      </c>
      <c r="D2572" s="40" t="s">
        <v>223</v>
      </c>
      <c r="E2572" s="39">
        <v>100834</v>
      </c>
      <c r="F2572" s="41">
        <v>115</v>
      </c>
      <c r="G2572" s="39">
        <v>4</v>
      </c>
      <c r="H2572" s="40" t="s">
        <v>202</v>
      </c>
      <c r="I2572" s="39">
        <v>3337428197</v>
      </c>
    </row>
    <row r="2573" spans="1:9" ht="60" hidden="1">
      <c r="A2573" s="39">
        <v>43148</v>
      </c>
      <c r="B2573" s="40" t="s">
        <v>4564</v>
      </c>
      <c r="C2573" s="40" t="s">
        <v>4565</v>
      </c>
      <c r="D2573" s="40" t="s">
        <v>223</v>
      </c>
      <c r="E2573" s="39">
        <v>100834</v>
      </c>
      <c r="F2573" s="41">
        <v>500</v>
      </c>
      <c r="G2573" s="39">
        <v>4</v>
      </c>
      <c r="H2573" s="40" t="s">
        <v>218</v>
      </c>
      <c r="I2573" s="39">
        <v>3337428198</v>
      </c>
    </row>
    <row r="2574" spans="1:9" ht="60" hidden="1">
      <c r="A2574" s="39">
        <v>43149</v>
      </c>
      <c r="B2574" s="40" t="s">
        <v>4566</v>
      </c>
      <c r="C2574" s="40" t="s">
        <v>4567</v>
      </c>
      <c r="D2574" s="40" t="s">
        <v>223</v>
      </c>
      <c r="E2574" s="39">
        <v>100834</v>
      </c>
      <c r="F2574" s="41">
        <v>115</v>
      </c>
      <c r="G2574" s="39">
        <v>3</v>
      </c>
      <c r="H2574" s="40" t="s">
        <v>202</v>
      </c>
      <c r="I2574" s="39">
        <v>3337428199</v>
      </c>
    </row>
    <row r="2575" spans="1:9" ht="60" hidden="1">
      <c r="A2575" s="39">
        <v>43151</v>
      </c>
      <c r="B2575" s="40" t="s">
        <v>4568</v>
      </c>
      <c r="C2575" s="40" t="s">
        <v>4569</v>
      </c>
      <c r="D2575" s="40" t="s">
        <v>223</v>
      </c>
      <c r="E2575" s="39">
        <v>100834</v>
      </c>
      <c r="F2575" s="41">
        <v>115</v>
      </c>
      <c r="G2575" s="39">
        <v>2</v>
      </c>
      <c r="H2575" s="40" t="s">
        <v>202</v>
      </c>
      <c r="I2575" s="39">
        <v>3337428201</v>
      </c>
    </row>
    <row r="2576" spans="1:9" ht="60" hidden="1">
      <c r="A2576" s="39">
        <v>43152</v>
      </c>
      <c r="B2576" s="40" t="s">
        <v>4570</v>
      </c>
      <c r="C2576" s="40" t="s">
        <v>4571</v>
      </c>
      <c r="D2576" s="40" t="s">
        <v>223</v>
      </c>
      <c r="E2576" s="39">
        <v>100834</v>
      </c>
      <c r="F2576" s="41">
        <v>500</v>
      </c>
      <c r="G2576" s="39">
        <v>6</v>
      </c>
      <c r="H2576" s="40" t="s">
        <v>202</v>
      </c>
      <c r="I2576" s="39">
        <v>3337428202</v>
      </c>
    </row>
    <row r="2577" spans="1:9" ht="60" hidden="1">
      <c r="A2577" s="39">
        <v>43153</v>
      </c>
      <c r="B2577" s="40" t="s">
        <v>4572</v>
      </c>
      <c r="C2577" s="40" t="s">
        <v>4573</v>
      </c>
      <c r="D2577" s="40" t="s">
        <v>223</v>
      </c>
      <c r="E2577" s="39">
        <v>100834</v>
      </c>
      <c r="F2577" s="41">
        <v>115</v>
      </c>
      <c r="G2577" s="39">
        <v>3</v>
      </c>
      <c r="H2577" s="40" t="s">
        <v>211</v>
      </c>
      <c r="I2577" s="39">
        <v>3337428203</v>
      </c>
    </row>
    <row r="2578" spans="1:9" ht="60" hidden="1">
      <c r="A2578" s="39">
        <v>43154</v>
      </c>
      <c r="B2578" s="40" t="s">
        <v>4574</v>
      </c>
      <c r="C2578" s="40" t="s">
        <v>4575</v>
      </c>
      <c r="D2578" s="40" t="s">
        <v>223</v>
      </c>
      <c r="E2578" s="39">
        <v>100834</v>
      </c>
      <c r="F2578" s="41">
        <v>345</v>
      </c>
      <c r="G2578" s="39">
        <v>3</v>
      </c>
      <c r="H2578" s="40" t="s">
        <v>218</v>
      </c>
      <c r="I2578" s="39">
        <v>3337428204</v>
      </c>
    </row>
    <row r="2579" spans="1:9" ht="60" hidden="1">
      <c r="A2579" s="39">
        <v>43155</v>
      </c>
      <c r="B2579" s="40" t="s">
        <v>4576</v>
      </c>
      <c r="C2579" s="40" t="s">
        <v>4577</v>
      </c>
      <c r="D2579" s="40" t="s">
        <v>223</v>
      </c>
      <c r="E2579" s="39">
        <v>100834</v>
      </c>
      <c r="F2579" s="41">
        <v>230</v>
      </c>
      <c r="G2579" s="39">
        <v>5</v>
      </c>
      <c r="H2579" s="40" t="s">
        <v>202</v>
      </c>
      <c r="I2579" s="39">
        <v>3337428209</v>
      </c>
    </row>
    <row r="2580" spans="1:9" ht="45">
      <c r="A2580" s="39">
        <v>43156</v>
      </c>
      <c r="B2580" s="40" t="s">
        <v>4578</v>
      </c>
      <c r="C2580" s="40" t="s">
        <v>4579</v>
      </c>
      <c r="D2580" s="40" t="s">
        <v>201</v>
      </c>
      <c r="E2580" s="39">
        <v>100219</v>
      </c>
      <c r="F2580" s="41">
        <v>230</v>
      </c>
      <c r="G2580" s="39">
        <v>4</v>
      </c>
      <c r="H2580" s="40" t="s">
        <v>211</v>
      </c>
      <c r="I2580" s="39">
        <v>3337428210</v>
      </c>
    </row>
    <row r="2581" spans="1:9" ht="60" hidden="1">
      <c r="A2581" s="39">
        <v>43157</v>
      </c>
      <c r="B2581" s="40" t="s">
        <v>4580</v>
      </c>
      <c r="C2581" s="40" t="s">
        <v>4581</v>
      </c>
      <c r="D2581" s="40" t="s">
        <v>223</v>
      </c>
      <c r="E2581" s="39">
        <v>100834</v>
      </c>
      <c r="F2581" s="41">
        <v>115</v>
      </c>
      <c r="G2581" s="39">
        <v>3</v>
      </c>
      <c r="H2581" s="40" t="s">
        <v>202</v>
      </c>
      <c r="I2581" s="39">
        <v>3337428211</v>
      </c>
    </row>
    <row r="2582" spans="1:9" ht="30">
      <c r="A2582" s="39">
        <v>43158</v>
      </c>
      <c r="B2582" s="40" t="s">
        <v>4582</v>
      </c>
      <c r="C2582" s="40" t="s">
        <v>4583</v>
      </c>
      <c r="D2582" s="40" t="s">
        <v>201</v>
      </c>
      <c r="E2582" s="39">
        <v>100219</v>
      </c>
      <c r="F2582" s="41">
        <v>115</v>
      </c>
      <c r="G2582" s="39">
        <v>3</v>
      </c>
      <c r="H2582" s="40" t="s">
        <v>218</v>
      </c>
      <c r="I2582" s="39">
        <v>3337428213</v>
      </c>
    </row>
    <row r="2583" spans="1:9" ht="60" hidden="1">
      <c r="A2583" s="39">
        <v>43159</v>
      </c>
      <c r="B2583" s="40" t="s">
        <v>4584</v>
      </c>
      <c r="C2583" s="40" t="s">
        <v>4585</v>
      </c>
      <c r="D2583" s="40" t="s">
        <v>223</v>
      </c>
      <c r="E2583" s="39">
        <v>100834</v>
      </c>
      <c r="F2583" s="41">
        <v>115</v>
      </c>
      <c r="G2583" s="39">
        <v>3</v>
      </c>
      <c r="H2583" s="40" t="s">
        <v>202</v>
      </c>
      <c r="I2583" s="39">
        <v>3337428215</v>
      </c>
    </row>
    <row r="2584" spans="1:9" ht="60" hidden="1">
      <c r="A2584" s="39">
        <v>43161</v>
      </c>
      <c r="B2584" s="40" t="s">
        <v>4586</v>
      </c>
      <c r="C2584" s="40" t="s">
        <v>4587</v>
      </c>
      <c r="D2584" s="40" t="s">
        <v>223</v>
      </c>
      <c r="E2584" s="39">
        <v>100834</v>
      </c>
      <c r="F2584" s="41">
        <v>115</v>
      </c>
      <c r="G2584" s="39">
        <v>5</v>
      </c>
      <c r="H2584" s="40" t="s">
        <v>202</v>
      </c>
      <c r="I2584" s="39">
        <v>3337428217</v>
      </c>
    </row>
    <row r="2585" spans="1:9" ht="60" hidden="1">
      <c r="A2585" s="39">
        <v>43162</v>
      </c>
      <c r="B2585" s="40" t="s">
        <v>4588</v>
      </c>
      <c r="C2585" s="40" t="s">
        <v>4589</v>
      </c>
      <c r="D2585" s="40" t="s">
        <v>223</v>
      </c>
      <c r="E2585" s="39">
        <v>100834</v>
      </c>
      <c r="F2585" s="41">
        <v>115</v>
      </c>
      <c r="G2585" s="39">
        <v>8</v>
      </c>
      <c r="H2585" s="40" t="s">
        <v>202</v>
      </c>
      <c r="I2585" s="39">
        <v>3337428218</v>
      </c>
    </row>
    <row r="2586" spans="1:9" ht="60" hidden="1">
      <c r="A2586" s="39">
        <v>43163</v>
      </c>
      <c r="B2586" s="40" t="s">
        <v>4590</v>
      </c>
      <c r="C2586" s="40" t="s">
        <v>4591</v>
      </c>
      <c r="D2586" s="40" t="s">
        <v>223</v>
      </c>
      <c r="E2586" s="39">
        <v>100834</v>
      </c>
      <c r="F2586" s="41">
        <v>115</v>
      </c>
      <c r="G2586" s="39">
        <v>3</v>
      </c>
      <c r="H2586" s="40" t="s">
        <v>218</v>
      </c>
      <c r="I2586" s="39">
        <v>3337428219</v>
      </c>
    </row>
    <row r="2587" spans="1:9" ht="60" hidden="1">
      <c r="A2587" s="39">
        <v>43164</v>
      </c>
      <c r="B2587" s="40" t="s">
        <v>4592</v>
      </c>
      <c r="C2587" s="40" t="s">
        <v>4593</v>
      </c>
      <c r="D2587" s="40" t="s">
        <v>223</v>
      </c>
      <c r="E2587" s="39">
        <v>100834</v>
      </c>
      <c r="F2587" s="41">
        <v>115</v>
      </c>
      <c r="G2587" s="39">
        <v>3</v>
      </c>
      <c r="H2587" s="40" t="s">
        <v>218</v>
      </c>
      <c r="I2587" s="39">
        <v>3337428220</v>
      </c>
    </row>
    <row r="2588" spans="1:9" ht="60" hidden="1">
      <c r="A2588" s="39">
        <v>43165</v>
      </c>
      <c r="B2588" s="40" t="s">
        <v>4594</v>
      </c>
      <c r="C2588" s="40" t="s">
        <v>4595</v>
      </c>
      <c r="D2588" s="40" t="s">
        <v>223</v>
      </c>
      <c r="E2588" s="39">
        <v>100834</v>
      </c>
      <c r="F2588" s="41">
        <v>115</v>
      </c>
      <c r="G2588" s="39">
        <v>3</v>
      </c>
      <c r="H2588" s="40" t="s">
        <v>202</v>
      </c>
      <c r="I2588" s="39">
        <v>3337428221</v>
      </c>
    </row>
    <row r="2589" spans="1:9" ht="60" hidden="1">
      <c r="A2589" s="39">
        <v>43166</v>
      </c>
      <c r="B2589" s="40" t="s">
        <v>4596</v>
      </c>
      <c r="C2589" s="40" t="s">
        <v>4597</v>
      </c>
      <c r="D2589" s="40" t="s">
        <v>223</v>
      </c>
      <c r="E2589" s="39">
        <v>100834</v>
      </c>
      <c r="F2589" s="41">
        <v>115</v>
      </c>
      <c r="G2589" s="39">
        <v>3</v>
      </c>
      <c r="H2589" s="40" t="s">
        <v>202</v>
      </c>
      <c r="I2589" s="39">
        <v>3337428222</v>
      </c>
    </row>
    <row r="2590" spans="1:9" ht="60" hidden="1">
      <c r="A2590" s="39">
        <v>43167</v>
      </c>
      <c r="B2590" s="40" t="s">
        <v>4598</v>
      </c>
      <c r="C2590" s="40" t="s">
        <v>4599</v>
      </c>
      <c r="D2590" s="40" t="s">
        <v>223</v>
      </c>
      <c r="E2590" s="39">
        <v>100834</v>
      </c>
      <c r="F2590" s="41">
        <v>138</v>
      </c>
      <c r="G2590" s="39">
        <v>1</v>
      </c>
      <c r="H2590" s="40" t="s">
        <v>211</v>
      </c>
      <c r="I2590" s="39">
        <v>3337428224</v>
      </c>
    </row>
    <row r="2591" spans="1:9" ht="60" hidden="1">
      <c r="A2591" s="39">
        <v>43168</v>
      </c>
      <c r="B2591" s="40" t="s">
        <v>4600</v>
      </c>
      <c r="C2591" s="40" t="s">
        <v>4601</v>
      </c>
      <c r="D2591" s="40" t="s">
        <v>223</v>
      </c>
      <c r="E2591" s="39">
        <v>100834</v>
      </c>
      <c r="F2591" s="41">
        <v>138</v>
      </c>
      <c r="G2591" s="39">
        <v>1</v>
      </c>
      <c r="H2591" s="40" t="s">
        <v>211</v>
      </c>
      <c r="I2591" s="39">
        <v>3337428226</v>
      </c>
    </row>
    <row r="2592" spans="1:9" ht="60" hidden="1">
      <c r="A2592" s="39">
        <v>43169</v>
      </c>
      <c r="B2592" s="40" t="s">
        <v>4602</v>
      </c>
      <c r="C2592" s="40" t="s">
        <v>4603</v>
      </c>
      <c r="D2592" s="40" t="s">
        <v>223</v>
      </c>
      <c r="E2592" s="39">
        <v>100834</v>
      </c>
      <c r="F2592" s="41">
        <v>115</v>
      </c>
      <c r="G2592" s="39">
        <v>1</v>
      </c>
      <c r="H2592" s="40" t="s">
        <v>211</v>
      </c>
      <c r="I2592" s="39">
        <v>3337428227</v>
      </c>
    </row>
    <row r="2593" spans="1:9" ht="60" hidden="1">
      <c r="A2593" s="39">
        <v>43170</v>
      </c>
      <c r="B2593" s="40" t="s">
        <v>4604</v>
      </c>
      <c r="C2593" s="40" t="s">
        <v>4605</v>
      </c>
      <c r="D2593" s="40" t="s">
        <v>223</v>
      </c>
      <c r="E2593" s="39">
        <v>100834</v>
      </c>
      <c r="F2593" s="41">
        <v>115</v>
      </c>
      <c r="G2593" s="39">
        <v>1</v>
      </c>
      <c r="H2593" s="40" t="s">
        <v>211</v>
      </c>
      <c r="I2593" s="39">
        <v>3337428228</v>
      </c>
    </row>
    <row r="2594" spans="1:9" ht="60" hidden="1">
      <c r="A2594" s="39">
        <v>43171</v>
      </c>
      <c r="B2594" s="40" t="s">
        <v>4606</v>
      </c>
      <c r="C2594" s="40" t="s">
        <v>4607</v>
      </c>
      <c r="D2594" s="40" t="s">
        <v>223</v>
      </c>
      <c r="E2594" s="39">
        <v>100834</v>
      </c>
      <c r="F2594" s="41">
        <v>115</v>
      </c>
      <c r="G2594" s="39">
        <v>3</v>
      </c>
      <c r="H2594" s="40" t="s">
        <v>202</v>
      </c>
      <c r="I2594" s="39">
        <v>3337428230</v>
      </c>
    </row>
    <row r="2595" spans="1:9" ht="60" hidden="1">
      <c r="A2595" s="39">
        <v>43172</v>
      </c>
      <c r="B2595" s="40" t="s">
        <v>4608</v>
      </c>
      <c r="C2595" s="40" t="s">
        <v>4609</v>
      </c>
      <c r="D2595" s="40" t="s">
        <v>223</v>
      </c>
      <c r="E2595" s="39">
        <v>100834</v>
      </c>
      <c r="F2595" s="41">
        <v>230</v>
      </c>
      <c r="G2595" s="39">
        <v>13</v>
      </c>
      <c r="H2595" s="40" t="s">
        <v>202</v>
      </c>
      <c r="I2595" s="39">
        <v>3337428235</v>
      </c>
    </row>
    <row r="2596" spans="1:9" ht="60" hidden="1">
      <c r="A2596" s="39">
        <v>43173</v>
      </c>
      <c r="B2596" s="40" t="s">
        <v>4610</v>
      </c>
      <c r="C2596" s="40" t="s">
        <v>4611</v>
      </c>
      <c r="D2596" s="40" t="s">
        <v>223</v>
      </c>
      <c r="E2596" s="39">
        <v>100834</v>
      </c>
      <c r="F2596" s="41">
        <v>230</v>
      </c>
      <c r="G2596" s="39">
        <v>5</v>
      </c>
      <c r="H2596" s="40" t="s">
        <v>202</v>
      </c>
      <c r="I2596" s="39">
        <v>3337428238</v>
      </c>
    </row>
    <row r="2597" spans="1:9" ht="60" hidden="1">
      <c r="A2597" s="39">
        <v>43174</v>
      </c>
      <c r="B2597" s="40" t="s">
        <v>4612</v>
      </c>
      <c r="C2597" s="40" t="s">
        <v>4613</v>
      </c>
      <c r="D2597" s="40" t="s">
        <v>223</v>
      </c>
      <c r="E2597" s="39">
        <v>100834</v>
      </c>
      <c r="F2597" s="41">
        <v>115</v>
      </c>
      <c r="G2597" s="39">
        <v>3</v>
      </c>
      <c r="H2597" s="40" t="s">
        <v>202</v>
      </c>
      <c r="I2597" s="39">
        <v>3337428239</v>
      </c>
    </row>
    <row r="2598" spans="1:9" ht="60" hidden="1">
      <c r="A2598" s="39">
        <v>43175</v>
      </c>
      <c r="B2598" s="40" t="s">
        <v>4614</v>
      </c>
      <c r="C2598" s="40" t="s">
        <v>4615</v>
      </c>
      <c r="D2598" s="40" t="s">
        <v>223</v>
      </c>
      <c r="E2598" s="39">
        <v>100834</v>
      </c>
      <c r="F2598" s="41">
        <v>115</v>
      </c>
      <c r="G2598" s="39">
        <v>3</v>
      </c>
      <c r="H2598" s="40" t="s">
        <v>211</v>
      </c>
      <c r="I2598" s="39">
        <v>3337428240</v>
      </c>
    </row>
    <row r="2599" spans="1:9" ht="45" hidden="1">
      <c r="A2599" s="39">
        <v>43176</v>
      </c>
      <c r="B2599" s="40" t="s">
        <v>4616</v>
      </c>
      <c r="C2599" s="40" t="s">
        <v>4617</v>
      </c>
      <c r="D2599" s="40" t="s">
        <v>210</v>
      </c>
      <c r="E2599" s="39">
        <v>116704</v>
      </c>
      <c r="F2599" s="41">
        <v>115</v>
      </c>
      <c r="G2599" s="39">
        <v>2</v>
      </c>
      <c r="H2599" s="40" t="s">
        <v>211</v>
      </c>
      <c r="I2599" s="39">
        <v>3337428250</v>
      </c>
    </row>
    <row r="2600" spans="1:9" ht="15" hidden="1">
      <c r="A2600" s="39">
        <v>43177</v>
      </c>
      <c r="B2600" s="40" t="s">
        <v>4618</v>
      </c>
      <c r="C2600" s="40" t="s">
        <v>4619</v>
      </c>
      <c r="D2600" s="40" t="s">
        <v>210</v>
      </c>
      <c r="E2600" s="39">
        <v>116704</v>
      </c>
      <c r="F2600" s="41">
        <v>115</v>
      </c>
      <c r="G2600" s="39">
        <v>3</v>
      </c>
      <c r="H2600" s="40" t="s">
        <v>202</v>
      </c>
      <c r="I2600" s="39">
        <v>3337428253</v>
      </c>
    </row>
    <row r="2601" spans="1:9" ht="15" hidden="1">
      <c r="A2601" s="39">
        <v>43178</v>
      </c>
      <c r="B2601" s="40" t="s">
        <v>4620</v>
      </c>
      <c r="C2601" s="40" t="s">
        <v>4621</v>
      </c>
      <c r="D2601" s="40" t="s">
        <v>210</v>
      </c>
      <c r="E2601" s="39">
        <v>116704</v>
      </c>
      <c r="F2601" s="41">
        <v>230</v>
      </c>
      <c r="G2601" s="39">
        <v>3</v>
      </c>
      <c r="H2601" s="40" t="s">
        <v>202</v>
      </c>
      <c r="I2601" s="39">
        <v>3337428289</v>
      </c>
    </row>
    <row r="2602" spans="1:9" ht="15" hidden="1">
      <c r="A2602" s="39">
        <v>43179</v>
      </c>
      <c r="B2602" s="40" t="s">
        <v>4622</v>
      </c>
      <c r="C2602" s="40" t="s">
        <v>4623</v>
      </c>
      <c r="D2602" s="40" t="s">
        <v>210</v>
      </c>
      <c r="E2602" s="39">
        <v>116704</v>
      </c>
      <c r="F2602" s="41">
        <v>115</v>
      </c>
      <c r="G2602" s="39">
        <v>3</v>
      </c>
      <c r="H2602" s="40" t="s">
        <v>202</v>
      </c>
      <c r="I2602" s="39">
        <v>3337428290</v>
      </c>
    </row>
    <row r="2603" spans="1:9" ht="15" hidden="1">
      <c r="A2603" s="39">
        <v>43180</v>
      </c>
      <c r="B2603" s="40" t="s">
        <v>4624</v>
      </c>
      <c r="C2603" s="40" t="s">
        <v>4625</v>
      </c>
      <c r="D2603" s="40" t="s">
        <v>210</v>
      </c>
      <c r="E2603" s="39">
        <v>116704</v>
      </c>
      <c r="F2603" s="41">
        <v>115</v>
      </c>
      <c r="G2603" s="39">
        <v>3</v>
      </c>
      <c r="H2603" s="40" t="s">
        <v>226</v>
      </c>
      <c r="I2603" s="39">
        <v>3337428301</v>
      </c>
    </row>
    <row r="2604" spans="1:9" ht="30" hidden="1">
      <c r="A2604" s="39">
        <v>43181</v>
      </c>
      <c r="B2604" s="40" t="s">
        <v>4626</v>
      </c>
      <c r="C2604" s="40" t="s">
        <v>4627</v>
      </c>
      <c r="D2604" s="40" t="s">
        <v>348</v>
      </c>
      <c r="E2604" s="39">
        <v>126080</v>
      </c>
      <c r="F2604" s="41">
        <v>115</v>
      </c>
      <c r="G2604" s="39">
        <v>3</v>
      </c>
      <c r="H2604" s="40" t="s">
        <v>226</v>
      </c>
      <c r="I2604" s="39">
        <v>3337428307</v>
      </c>
    </row>
    <row r="2605" spans="1:9" ht="30" hidden="1">
      <c r="A2605" s="39">
        <v>43182</v>
      </c>
      <c r="B2605" s="40" t="s">
        <v>4628</v>
      </c>
      <c r="C2605" s="40" t="s">
        <v>4629</v>
      </c>
      <c r="D2605" s="40" t="s">
        <v>348</v>
      </c>
      <c r="E2605" s="39">
        <v>126080</v>
      </c>
      <c r="F2605" s="41">
        <v>115</v>
      </c>
      <c r="G2605" s="39">
        <v>4</v>
      </c>
      <c r="H2605" s="40" t="s">
        <v>202</v>
      </c>
      <c r="I2605" s="39">
        <v>3337428308</v>
      </c>
    </row>
    <row r="2606" spans="1:9" ht="30" hidden="1">
      <c r="A2606" s="39">
        <v>43183</v>
      </c>
      <c r="B2606" s="40" t="s">
        <v>4630</v>
      </c>
      <c r="C2606" s="40" t="s">
        <v>4631</v>
      </c>
      <c r="D2606" s="40" t="s">
        <v>348</v>
      </c>
      <c r="E2606" s="39">
        <v>126080</v>
      </c>
      <c r="F2606" s="41">
        <v>115</v>
      </c>
      <c r="G2606" s="39">
        <v>3</v>
      </c>
      <c r="H2606" s="40" t="s">
        <v>226</v>
      </c>
      <c r="I2606" s="39">
        <v>3337428309</v>
      </c>
    </row>
    <row r="2607" spans="1:9" ht="30" hidden="1">
      <c r="A2607" s="39">
        <v>43184</v>
      </c>
      <c r="B2607" s="40" t="s">
        <v>4632</v>
      </c>
      <c r="C2607" s="40" t="s">
        <v>4633</v>
      </c>
      <c r="D2607" s="40" t="s">
        <v>348</v>
      </c>
      <c r="E2607" s="39">
        <v>126080</v>
      </c>
      <c r="F2607" s="41">
        <v>115</v>
      </c>
      <c r="G2607" s="39">
        <v>2</v>
      </c>
      <c r="H2607" s="40" t="s">
        <v>226</v>
      </c>
      <c r="I2607" s="39">
        <v>3337428312</v>
      </c>
    </row>
    <row r="2608" spans="1:9" ht="30" hidden="1">
      <c r="A2608" s="39">
        <v>43185</v>
      </c>
      <c r="B2608" s="40" t="s">
        <v>4634</v>
      </c>
      <c r="C2608" s="40" t="s">
        <v>4635</v>
      </c>
      <c r="D2608" s="40" t="s">
        <v>348</v>
      </c>
      <c r="E2608" s="39">
        <v>126080</v>
      </c>
      <c r="F2608" s="41">
        <v>115</v>
      </c>
      <c r="G2608" s="39">
        <v>3</v>
      </c>
      <c r="H2608" s="40" t="s">
        <v>202</v>
      </c>
      <c r="I2608" s="39">
        <v>3337428313</v>
      </c>
    </row>
    <row r="2609" spans="1:9" ht="30" hidden="1">
      <c r="A2609" s="39">
        <v>43186</v>
      </c>
      <c r="B2609" s="40" t="s">
        <v>4636</v>
      </c>
      <c r="C2609" s="40" t="s">
        <v>4637</v>
      </c>
      <c r="D2609" s="40" t="s">
        <v>348</v>
      </c>
      <c r="E2609" s="39">
        <v>126080</v>
      </c>
      <c r="F2609" s="41">
        <v>115</v>
      </c>
      <c r="G2609" s="39">
        <v>4</v>
      </c>
      <c r="H2609" s="40" t="s">
        <v>202</v>
      </c>
      <c r="I2609" s="39">
        <v>3337428314</v>
      </c>
    </row>
    <row r="2610" spans="1:9" ht="30" hidden="1">
      <c r="A2610" s="39">
        <v>43187</v>
      </c>
      <c r="B2610" s="40" t="s">
        <v>4638</v>
      </c>
      <c r="C2610" s="40" t="s">
        <v>4639</v>
      </c>
      <c r="D2610" s="40" t="s">
        <v>348</v>
      </c>
      <c r="E2610" s="39">
        <v>126080</v>
      </c>
      <c r="F2610" s="41">
        <v>115</v>
      </c>
      <c r="G2610" s="39">
        <v>4</v>
      </c>
      <c r="H2610" s="40" t="s">
        <v>202</v>
      </c>
      <c r="I2610" s="39">
        <v>3337428315</v>
      </c>
    </row>
    <row r="2611" spans="1:9" ht="45" hidden="1">
      <c r="A2611" s="39">
        <v>43188</v>
      </c>
      <c r="B2611" s="40" t="s">
        <v>4640</v>
      </c>
      <c r="C2611" s="40" t="s">
        <v>4641</v>
      </c>
      <c r="D2611" s="40" t="s">
        <v>348</v>
      </c>
      <c r="E2611" s="39">
        <v>126080</v>
      </c>
      <c r="F2611" s="41">
        <v>115</v>
      </c>
      <c r="G2611" s="39">
        <v>4</v>
      </c>
      <c r="H2611" s="40" t="s">
        <v>211</v>
      </c>
      <c r="I2611" s="39">
        <v>3337428317</v>
      </c>
    </row>
    <row r="2612" spans="1:9" ht="45" hidden="1">
      <c r="A2612" s="39">
        <v>43190</v>
      </c>
      <c r="B2612" s="40" t="s">
        <v>4642</v>
      </c>
      <c r="C2612" s="40" t="s">
        <v>4643</v>
      </c>
      <c r="D2612" s="40" t="s">
        <v>442</v>
      </c>
      <c r="E2612" s="39">
        <v>100994</v>
      </c>
      <c r="F2612" s="41">
        <v>115</v>
      </c>
      <c r="G2612" s="39">
        <v>4</v>
      </c>
      <c r="H2612" s="40" t="s">
        <v>226</v>
      </c>
      <c r="I2612" s="39">
        <v>3337428321</v>
      </c>
    </row>
    <row r="2613" spans="1:9" ht="15">
      <c r="A2613" s="39">
        <v>43191</v>
      </c>
      <c r="B2613" s="40" t="s">
        <v>4644</v>
      </c>
      <c r="C2613" s="40" t="s">
        <v>4645</v>
      </c>
      <c r="D2613" s="40" t="s">
        <v>201</v>
      </c>
      <c r="E2613" s="39">
        <v>100219</v>
      </c>
      <c r="F2613" s="41">
        <v>115</v>
      </c>
      <c r="G2613" s="39">
        <v>3</v>
      </c>
      <c r="H2613" s="40" t="s">
        <v>202</v>
      </c>
      <c r="I2613" s="39">
        <v>3337428323</v>
      </c>
    </row>
    <row r="2614" spans="1:9" ht="30">
      <c r="A2614" s="39">
        <v>43192</v>
      </c>
      <c r="B2614" s="40" t="s">
        <v>4646</v>
      </c>
      <c r="C2614" s="40" t="s">
        <v>4647</v>
      </c>
      <c r="D2614" s="40" t="s">
        <v>201</v>
      </c>
      <c r="E2614" s="39">
        <v>100219</v>
      </c>
      <c r="F2614" s="41">
        <v>115</v>
      </c>
      <c r="G2614" s="39">
        <v>3</v>
      </c>
      <c r="H2614" s="40" t="s">
        <v>218</v>
      </c>
      <c r="I2614" s="39">
        <v>3337428324</v>
      </c>
    </row>
    <row r="2615" spans="1:9" ht="15">
      <c r="A2615" s="39">
        <v>43193</v>
      </c>
      <c r="B2615" s="40" t="s">
        <v>4648</v>
      </c>
      <c r="C2615" s="40" t="s">
        <v>4649</v>
      </c>
      <c r="D2615" s="40" t="s">
        <v>201</v>
      </c>
      <c r="E2615" s="39">
        <v>100219</v>
      </c>
      <c r="F2615" s="41">
        <v>115</v>
      </c>
      <c r="G2615" s="39">
        <v>4</v>
      </c>
      <c r="H2615" s="40" t="s">
        <v>226</v>
      </c>
      <c r="I2615" s="39">
        <v>3337428327</v>
      </c>
    </row>
    <row r="2616" spans="1:9" ht="15">
      <c r="A2616" s="39">
        <v>43194</v>
      </c>
      <c r="B2616" s="40" t="s">
        <v>4650</v>
      </c>
      <c r="C2616" s="40" t="s">
        <v>4651</v>
      </c>
      <c r="D2616" s="40" t="s">
        <v>201</v>
      </c>
      <c r="E2616" s="39">
        <v>100219</v>
      </c>
      <c r="F2616" s="41">
        <v>115</v>
      </c>
      <c r="G2616" s="39">
        <v>3</v>
      </c>
      <c r="H2616" s="40" t="s">
        <v>202</v>
      </c>
      <c r="I2616" s="39">
        <v>3337428328</v>
      </c>
    </row>
    <row r="2617" spans="1:9" ht="30" hidden="1">
      <c r="A2617" s="39">
        <v>43196</v>
      </c>
      <c r="B2617" s="40" t="s">
        <v>4652</v>
      </c>
      <c r="C2617" s="40" t="s">
        <v>4653</v>
      </c>
      <c r="D2617" s="40" t="s">
        <v>1566</v>
      </c>
      <c r="E2617" s="39">
        <v>103570</v>
      </c>
      <c r="F2617" s="41">
        <v>115</v>
      </c>
      <c r="G2617" s="39">
        <v>3</v>
      </c>
      <c r="H2617" s="40" t="s">
        <v>202</v>
      </c>
      <c r="I2617" s="39">
        <v>3337428331</v>
      </c>
    </row>
    <row r="2618" spans="1:9" ht="30" hidden="1">
      <c r="A2618" s="39">
        <v>43197</v>
      </c>
      <c r="B2618" s="40" t="s">
        <v>4654</v>
      </c>
      <c r="C2618" s="40" t="s">
        <v>4655</v>
      </c>
      <c r="D2618" s="40" t="s">
        <v>1566</v>
      </c>
      <c r="E2618" s="39">
        <v>103570</v>
      </c>
      <c r="F2618" s="41">
        <v>115</v>
      </c>
      <c r="G2618" s="39">
        <v>4</v>
      </c>
      <c r="H2618" s="40" t="s">
        <v>202</v>
      </c>
      <c r="I2618" s="39">
        <v>3337428332</v>
      </c>
    </row>
    <row r="2619" spans="1:9" ht="30">
      <c r="A2619" s="39">
        <v>43224</v>
      </c>
      <c r="B2619" s="40" t="s">
        <v>4656</v>
      </c>
      <c r="C2619" s="40" t="s">
        <v>4657</v>
      </c>
      <c r="D2619" s="40" t="s">
        <v>201</v>
      </c>
      <c r="E2619" s="39">
        <v>100219</v>
      </c>
      <c r="F2619" s="41">
        <v>115</v>
      </c>
      <c r="G2619" s="39">
        <v>4</v>
      </c>
      <c r="H2619" s="40" t="s">
        <v>218</v>
      </c>
      <c r="I2619" s="39">
        <v>3337428368</v>
      </c>
    </row>
    <row r="2620" spans="1:9" ht="15" hidden="1">
      <c r="A2620" s="39">
        <v>43425</v>
      </c>
      <c r="B2620" s="40" t="s">
        <v>4658</v>
      </c>
      <c r="C2620" s="40" t="s">
        <v>4659</v>
      </c>
      <c r="D2620" s="40" t="s">
        <v>210</v>
      </c>
      <c r="E2620" s="39">
        <v>116704</v>
      </c>
      <c r="F2620" s="41">
        <v>69</v>
      </c>
      <c r="G2620" s="39">
        <v>3</v>
      </c>
      <c r="H2620" s="40" t="s">
        <v>226</v>
      </c>
      <c r="I2620" s="39">
        <v>3337428597</v>
      </c>
    </row>
    <row r="2621" spans="1:9" ht="15" hidden="1">
      <c r="A2621" s="39">
        <v>43455</v>
      </c>
      <c r="B2621" s="40" t="s">
        <v>4660</v>
      </c>
      <c r="C2621" s="40" t="s">
        <v>4661</v>
      </c>
      <c r="D2621" s="40" t="s">
        <v>210</v>
      </c>
      <c r="E2621" s="39">
        <v>116704</v>
      </c>
      <c r="F2621" s="41">
        <v>69</v>
      </c>
      <c r="G2621" s="39">
        <v>3</v>
      </c>
      <c r="H2621" s="40" t="s">
        <v>226</v>
      </c>
      <c r="I2621" s="39">
        <v>3337428638</v>
      </c>
    </row>
    <row r="2622" spans="1:9" ht="15" hidden="1">
      <c r="A2622" s="39">
        <v>43471</v>
      </c>
      <c r="B2622" s="40" t="s">
        <v>4662</v>
      </c>
      <c r="C2622" s="40" t="s">
        <v>4663</v>
      </c>
      <c r="D2622" s="40" t="s">
        <v>210</v>
      </c>
      <c r="E2622" s="39">
        <v>116704</v>
      </c>
      <c r="F2622" s="41">
        <v>69</v>
      </c>
      <c r="G2622" s="39">
        <v>3</v>
      </c>
      <c r="H2622" s="40" t="s">
        <v>226</v>
      </c>
      <c r="I2622" s="39">
        <v>3337428658</v>
      </c>
    </row>
    <row r="2623" spans="1:9" ht="45" hidden="1">
      <c r="A2623" s="39">
        <v>43477</v>
      </c>
      <c r="B2623" s="40" t="s">
        <v>4664</v>
      </c>
      <c r="C2623" s="40" t="s">
        <v>4665</v>
      </c>
      <c r="D2623" s="40" t="s">
        <v>210</v>
      </c>
      <c r="E2623" s="39">
        <v>116704</v>
      </c>
      <c r="F2623" s="41">
        <v>115</v>
      </c>
      <c r="G2623" s="39">
        <v>1</v>
      </c>
      <c r="H2623" s="40" t="s">
        <v>211</v>
      </c>
      <c r="I2623" s="39">
        <v>3337428665</v>
      </c>
    </row>
    <row r="2624" spans="1:9" ht="15">
      <c r="A2624" s="39">
        <v>43485</v>
      </c>
      <c r="B2624" s="40" t="s">
        <v>4666</v>
      </c>
      <c r="C2624" s="40" t="s">
        <v>4667</v>
      </c>
      <c r="D2624" s="40" t="s">
        <v>201</v>
      </c>
      <c r="E2624" s="39">
        <v>100219</v>
      </c>
      <c r="F2624" s="41">
        <v>115</v>
      </c>
      <c r="G2624" s="39">
        <v>3</v>
      </c>
      <c r="H2624" s="40" t="s">
        <v>202</v>
      </c>
      <c r="I2624" s="39">
        <v>3337428674</v>
      </c>
    </row>
    <row r="2625" spans="1:9" ht="60" hidden="1">
      <c r="A2625" s="39">
        <v>43498</v>
      </c>
      <c r="B2625" s="40" t="s">
        <v>4668</v>
      </c>
      <c r="C2625" s="40" t="s">
        <v>4669</v>
      </c>
      <c r="D2625" s="40" t="s">
        <v>223</v>
      </c>
      <c r="E2625" s="39">
        <v>100834</v>
      </c>
      <c r="F2625" s="41">
        <v>230</v>
      </c>
      <c r="G2625" s="39">
        <v>3</v>
      </c>
      <c r="H2625" s="40" t="s">
        <v>202</v>
      </c>
      <c r="I2625" s="39">
        <v>3337428689</v>
      </c>
    </row>
    <row r="2626" spans="1:9" ht="15">
      <c r="A2626" s="39">
        <v>43502</v>
      </c>
      <c r="B2626" s="40" t="s">
        <v>4670</v>
      </c>
      <c r="C2626" s="40" t="s">
        <v>4671</v>
      </c>
      <c r="D2626" s="40" t="s">
        <v>201</v>
      </c>
      <c r="E2626" s="39">
        <v>100219</v>
      </c>
      <c r="F2626" s="41">
        <v>115</v>
      </c>
      <c r="G2626" s="39">
        <v>3</v>
      </c>
      <c r="H2626" s="40" t="s">
        <v>202</v>
      </c>
      <c r="I2626" s="39">
        <v>3337428693</v>
      </c>
    </row>
    <row r="2627" spans="1:9" ht="60" hidden="1">
      <c r="A2627" s="39">
        <v>43535</v>
      </c>
      <c r="B2627" s="40" t="s">
        <v>4672</v>
      </c>
      <c r="C2627" s="40" t="s">
        <v>4673</v>
      </c>
      <c r="D2627" s="40" t="s">
        <v>223</v>
      </c>
      <c r="E2627" s="39">
        <v>100834</v>
      </c>
      <c r="F2627" s="41">
        <v>115</v>
      </c>
      <c r="G2627" s="39">
        <v>3</v>
      </c>
      <c r="H2627" s="40" t="s">
        <v>202</v>
      </c>
      <c r="I2627" s="39">
        <v>3337428734</v>
      </c>
    </row>
    <row r="2628" spans="1:9" ht="30">
      <c r="A2628" s="39">
        <v>43564</v>
      </c>
      <c r="B2628" s="40" t="s">
        <v>4674</v>
      </c>
      <c r="C2628" s="40" t="s">
        <v>4675</v>
      </c>
      <c r="D2628" s="40" t="s">
        <v>201</v>
      </c>
      <c r="E2628" s="39">
        <v>100219</v>
      </c>
      <c r="F2628" s="41">
        <v>115</v>
      </c>
      <c r="G2628" s="39">
        <v>3</v>
      </c>
      <c r="H2628" s="40" t="s">
        <v>218</v>
      </c>
      <c r="I2628" s="39">
        <v>3353098148</v>
      </c>
    </row>
    <row r="2629" spans="1:9" ht="45" hidden="1">
      <c r="A2629" s="39">
        <v>43579</v>
      </c>
      <c r="B2629" s="40" t="s">
        <v>4676</v>
      </c>
      <c r="C2629" s="40" t="s">
        <v>4677</v>
      </c>
      <c r="D2629" s="40" t="s">
        <v>210</v>
      </c>
      <c r="E2629" s="39">
        <v>116704</v>
      </c>
      <c r="F2629" s="41">
        <v>46</v>
      </c>
      <c r="G2629" s="39">
        <v>2</v>
      </c>
      <c r="H2629" s="40" t="s">
        <v>211</v>
      </c>
      <c r="I2629" s="39">
        <v>3349560263</v>
      </c>
    </row>
    <row r="2630" spans="1:9" ht="60" hidden="1">
      <c r="A2630" s="39">
        <v>43591</v>
      </c>
      <c r="B2630" s="40" t="s">
        <v>4678</v>
      </c>
      <c r="C2630" s="40" t="s">
        <v>4679</v>
      </c>
      <c r="D2630" s="40" t="s">
        <v>223</v>
      </c>
      <c r="E2630" s="39">
        <v>100834</v>
      </c>
      <c r="F2630" s="41">
        <v>115</v>
      </c>
      <c r="G2630" s="39">
        <v>2</v>
      </c>
      <c r="H2630" s="40" t="s">
        <v>202</v>
      </c>
      <c r="I2630" s="39">
        <v>3337428764</v>
      </c>
    </row>
    <row r="2631" spans="1:9" ht="15" hidden="1">
      <c r="A2631" s="39">
        <v>43601</v>
      </c>
      <c r="B2631" s="40" t="s">
        <v>4680</v>
      </c>
      <c r="C2631" s="40" t="s">
        <v>4681</v>
      </c>
      <c r="D2631" s="40" t="s">
        <v>210</v>
      </c>
      <c r="E2631" s="39">
        <v>116704</v>
      </c>
      <c r="F2631" s="41">
        <v>138</v>
      </c>
      <c r="G2631" s="39">
        <v>5</v>
      </c>
      <c r="H2631" s="40" t="s">
        <v>226</v>
      </c>
      <c r="I2631" s="39">
        <v>3349559603</v>
      </c>
    </row>
    <row r="2632" spans="1:9" ht="15" hidden="1">
      <c r="A2632" s="39">
        <v>43602</v>
      </c>
      <c r="B2632" s="40" t="s">
        <v>4682</v>
      </c>
      <c r="C2632" s="40" t="s">
        <v>4683</v>
      </c>
      <c r="D2632" s="40" t="s">
        <v>210</v>
      </c>
      <c r="E2632" s="39">
        <v>116704</v>
      </c>
      <c r="F2632" s="41">
        <v>138</v>
      </c>
      <c r="G2632" s="39">
        <v>4</v>
      </c>
      <c r="H2632" s="40" t="s">
        <v>226</v>
      </c>
      <c r="I2632" s="39">
        <v>3349560298</v>
      </c>
    </row>
    <row r="2633" spans="1:9" ht="15" hidden="1">
      <c r="A2633" s="39">
        <v>43623</v>
      </c>
      <c r="B2633" s="40" t="s">
        <v>4684</v>
      </c>
      <c r="C2633" s="40" t="s">
        <v>4685</v>
      </c>
      <c r="D2633" s="40" t="s">
        <v>210</v>
      </c>
      <c r="E2633" s="39">
        <v>116704</v>
      </c>
      <c r="F2633" s="41">
        <v>69</v>
      </c>
      <c r="G2633" s="39">
        <v>1</v>
      </c>
      <c r="H2633" s="40" t="s">
        <v>202</v>
      </c>
      <c r="I2633" s="39">
        <v>3337428783</v>
      </c>
    </row>
    <row r="2634" spans="1:9" ht="45" hidden="1">
      <c r="A2634" s="39">
        <v>43636</v>
      </c>
      <c r="B2634" s="40" t="s">
        <v>4686</v>
      </c>
      <c r="C2634" s="40" t="s">
        <v>4687</v>
      </c>
      <c r="D2634" s="40" t="s">
        <v>1034</v>
      </c>
      <c r="E2634" s="39">
        <v>103089</v>
      </c>
      <c r="F2634" s="41">
        <v>138</v>
      </c>
      <c r="G2634" s="39">
        <v>3</v>
      </c>
      <c r="H2634" s="40" t="s">
        <v>202</v>
      </c>
      <c r="I2634" s="39">
        <v>3342618056</v>
      </c>
    </row>
    <row r="2635" spans="1:9" ht="15">
      <c r="A2635" s="39">
        <v>43656</v>
      </c>
      <c r="B2635" s="40" t="s">
        <v>4688</v>
      </c>
      <c r="C2635" s="40" t="s">
        <v>4689</v>
      </c>
      <c r="D2635" s="40" t="s">
        <v>201</v>
      </c>
      <c r="E2635" s="39">
        <v>100219</v>
      </c>
      <c r="F2635" s="41">
        <v>115</v>
      </c>
      <c r="G2635" s="39">
        <v>2</v>
      </c>
      <c r="H2635" s="40" t="s">
        <v>202</v>
      </c>
      <c r="I2635" s="39">
        <v>3337428803</v>
      </c>
    </row>
    <row r="2636" spans="1:9" ht="45" hidden="1">
      <c r="A2636" s="39">
        <v>43697</v>
      </c>
      <c r="B2636" s="40" t="s">
        <v>4690</v>
      </c>
      <c r="C2636" s="40" t="s">
        <v>4691</v>
      </c>
      <c r="D2636" s="40" t="s">
        <v>210</v>
      </c>
      <c r="E2636" s="39">
        <v>116704</v>
      </c>
      <c r="F2636" s="41">
        <v>69</v>
      </c>
      <c r="G2636" s="39">
        <v>1</v>
      </c>
      <c r="H2636" s="40" t="s">
        <v>247</v>
      </c>
      <c r="I2636" s="39">
        <v>3342617924</v>
      </c>
    </row>
    <row r="2637" spans="1:9" ht="30" hidden="1">
      <c r="A2637" s="39">
        <v>43712</v>
      </c>
      <c r="B2637" s="40" t="s">
        <v>4692</v>
      </c>
      <c r="C2637" s="40" t="s">
        <v>4693</v>
      </c>
      <c r="D2637" s="40" t="s">
        <v>234</v>
      </c>
      <c r="E2637" s="39">
        <v>101222</v>
      </c>
      <c r="F2637" s="41">
        <v>69</v>
      </c>
      <c r="G2637" s="39">
        <v>4</v>
      </c>
      <c r="H2637" s="40" t="s">
        <v>218</v>
      </c>
      <c r="I2637" s="39">
        <v>3342617464</v>
      </c>
    </row>
    <row r="2638" spans="1:9" ht="15">
      <c r="A2638" s="39">
        <v>43725</v>
      </c>
      <c r="B2638" s="40" t="s">
        <v>4694</v>
      </c>
      <c r="C2638" s="40" t="s">
        <v>4695</v>
      </c>
      <c r="D2638" s="40" t="s">
        <v>201</v>
      </c>
      <c r="E2638" s="39">
        <v>100219</v>
      </c>
      <c r="F2638" s="41">
        <v>69</v>
      </c>
      <c r="G2638" s="39">
        <v>1</v>
      </c>
      <c r="H2638" s="40" t="s">
        <v>202</v>
      </c>
      <c r="I2638" s="39">
        <v>3337428838</v>
      </c>
    </row>
    <row r="2639" spans="1:9" ht="45" hidden="1">
      <c r="A2639" s="39">
        <v>43729</v>
      </c>
      <c r="B2639" s="40" t="s">
        <v>4696</v>
      </c>
      <c r="C2639" s="40" t="s">
        <v>4697</v>
      </c>
      <c r="D2639" s="40" t="s">
        <v>2126</v>
      </c>
      <c r="E2639" s="39">
        <v>100074</v>
      </c>
      <c r="F2639" s="41">
        <v>115</v>
      </c>
      <c r="G2639" s="39">
        <v>3</v>
      </c>
      <c r="H2639" s="40" t="s">
        <v>202</v>
      </c>
      <c r="I2639" s="39">
        <v>3352749901</v>
      </c>
    </row>
    <row r="2640" spans="1:9" ht="45" hidden="1">
      <c r="A2640" s="39">
        <v>43730</v>
      </c>
      <c r="B2640" s="40" t="s">
        <v>4698</v>
      </c>
      <c r="C2640" s="40" t="s">
        <v>4697</v>
      </c>
      <c r="D2640" s="40" t="s">
        <v>274</v>
      </c>
      <c r="E2640" s="39">
        <v>102912</v>
      </c>
      <c r="F2640" s="41">
        <v>55</v>
      </c>
      <c r="G2640" s="39">
        <v>3</v>
      </c>
      <c r="H2640" s="40" t="s">
        <v>226</v>
      </c>
      <c r="I2640" s="39">
        <v>3353097653</v>
      </c>
    </row>
    <row r="2641" spans="1:9" ht="45" hidden="1">
      <c r="A2641" s="39">
        <v>43763</v>
      </c>
      <c r="B2641" s="40" t="s">
        <v>4699</v>
      </c>
      <c r="C2641" s="40" t="s">
        <v>4700</v>
      </c>
      <c r="D2641" s="40" t="s">
        <v>234</v>
      </c>
      <c r="E2641" s="39">
        <v>101222</v>
      </c>
      <c r="F2641" s="41">
        <v>138</v>
      </c>
      <c r="G2641" s="39">
        <v>2</v>
      </c>
      <c r="H2641" s="40" t="s">
        <v>247</v>
      </c>
      <c r="I2641" s="39">
        <v>3342618199</v>
      </c>
    </row>
    <row r="2642" spans="1:9" ht="45" hidden="1">
      <c r="A2642" s="39">
        <v>43770</v>
      </c>
      <c r="B2642" s="40" t="s">
        <v>4701</v>
      </c>
      <c r="C2642" s="40" t="s">
        <v>4700</v>
      </c>
      <c r="D2642" s="40" t="s">
        <v>326</v>
      </c>
      <c r="E2642" s="39">
        <v>100716</v>
      </c>
      <c r="F2642" s="41">
        <v>57</v>
      </c>
      <c r="G2642" s="39">
        <v>3</v>
      </c>
      <c r="H2642" s="40" t="s">
        <v>202</v>
      </c>
      <c r="I2642" s="39">
        <v>3342617777</v>
      </c>
    </row>
    <row r="2643" spans="1:9" ht="60" hidden="1">
      <c r="A2643" s="39">
        <v>43785</v>
      </c>
      <c r="B2643" s="40" t="s">
        <v>4702</v>
      </c>
      <c r="C2643" s="40" t="s">
        <v>4703</v>
      </c>
      <c r="D2643" s="40" t="s">
        <v>223</v>
      </c>
      <c r="E2643" s="39">
        <v>100834</v>
      </c>
      <c r="F2643" s="41">
        <v>115</v>
      </c>
      <c r="G2643" s="39">
        <v>4</v>
      </c>
      <c r="H2643" s="40" t="s">
        <v>218</v>
      </c>
      <c r="I2643" s="39">
        <v>3337428873</v>
      </c>
    </row>
    <row r="2644" spans="1:9" ht="30" hidden="1">
      <c r="A2644" s="39">
        <v>43790</v>
      </c>
      <c r="B2644" s="40" t="s">
        <v>4704</v>
      </c>
      <c r="C2644" s="40" t="s">
        <v>4705</v>
      </c>
      <c r="D2644" s="40" t="s">
        <v>234</v>
      </c>
      <c r="E2644" s="39">
        <v>101222</v>
      </c>
      <c r="F2644" s="41">
        <v>69</v>
      </c>
      <c r="G2644" s="39">
        <v>2</v>
      </c>
      <c r="H2644" s="40" t="s">
        <v>218</v>
      </c>
      <c r="I2644" s="39">
        <v>3342618270</v>
      </c>
    </row>
    <row r="2645" spans="1:9" ht="30" hidden="1">
      <c r="A2645" s="39">
        <v>43794</v>
      </c>
      <c r="B2645" s="40" t="s">
        <v>4706</v>
      </c>
      <c r="C2645" s="40" t="s">
        <v>4707</v>
      </c>
      <c r="D2645" s="40" t="s">
        <v>348</v>
      </c>
      <c r="E2645" s="39">
        <v>126080</v>
      </c>
      <c r="F2645" s="41">
        <v>115</v>
      </c>
      <c r="G2645" s="39">
        <v>3</v>
      </c>
      <c r="H2645" s="40" t="s">
        <v>202</v>
      </c>
      <c r="I2645" s="39">
        <v>3353097595</v>
      </c>
    </row>
    <row r="2646" spans="1:9" ht="30" hidden="1">
      <c r="A2646" s="39">
        <v>43828</v>
      </c>
      <c r="B2646" s="40" t="s">
        <v>4708</v>
      </c>
      <c r="C2646" s="40" t="s">
        <v>4709</v>
      </c>
      <c r="D2646" s="40" t="s">
        <v>210</v>
      </c>
      <c r="E2646" s="39">
        <v>116704</v>
      </c>
      <c r="F2646" s="41">
        <v>69</v>
      </c>
      <c r="G2646" s="39">
        <v>1</v>
      </c>
      <c r="H2646" s="40" t="s">
        <v>218</v>
      </c>
      <c r="I2646" s="39">
        <v>3349559697</v>
      </c>
    </row>
    <row r="2647" spans="1:9" ht="60" hidden="1">
      <c r="A2647" s="39">
        <v>43857</v>
      </c>
      <c r="B2647" s="40" t="s">
        <v>4710</v>
      </c>
      <c r="C2647" s="40" t="s">
        <v>4711</v>
      </c>
      <c r="D2647" s="40" t="s">
        <v>223</v>
      </c>
      <c r="E2647" s="39">
        <v>100834</v>
      </c>
      <c r="F2647" s="41">
        <v>115</v>
      </c>
      <c r="G2647" s="39">
        <v>2</v>
      </c>
      <c r="H2647" s="40" t="s">
        <v>218</v>
      </c>
      <c r="I2647" s="39">
        <v>3337428910</v>
      </c>
    </row>
    <row r="2648" spans="1:9" ht="60" hidden="1">
      <c r="A2648" s="39">
        <v>43865</v>
      </c>
      <c r="B2648" s="40" t="s">
        <v>4712</v>
      </c>
      <c r="C2648" s="40" t="s">
        <v>4713</v>
      </c>
      <c r="D2648" s="40" t="s">
        <v>223</v>
      </c>
      <c r="E2648" s="39">
        <v>100834</v>
      </c>
      <c r="F2648" s="41">
        <v>115</v>
      </c>
      <c r="G2648" s="39">
        <v>3</v>
      </c>
      <c r="H2648" s="40" t="s">
        <v>202</v>
      </c>
      <c r="I2648" s="39">
        <v>3337428916</v>
      </c>
    </row>
    <row r="2649" spans="1:9" ht="60" hidden="1">
      <c r="A2649" s="39">
        <v>43867</v>
      </c>
      <c r="B2649" s="40" t="s">
        <v>4714</v>
      </c>
      <c r="C2649" s="40" t="s">
        <v>4715</v>
      </c>
      <c r="D2649" s="40" t="s">
        <v>223</v>
      </c>
      <c r="E2649" s="39">
        <v>100834</v>
      </c>
      <c r="F2649" s="41">
        <v>115</v>
      </c>
      <c r="G2649" s="39">
        <v>2</v>
      </c>
      <c r="H2649" s="40" t="s">
        <v>218</v>
      </c>
      <c r="I2649" s="39">
        <v>3337428918</v>
      </c>
    </row>
    <row r="2650" spans="1:9" ht="45" hidden="1">
      <c r="A2650" s="39">
        <v>43895</v>
      </c>
      <c r="B2650" s="40" t="s">
        <v>4716</v>
      </c>
      <c r="C2650" s="40" t="s">
        <v>4717</v>
      </c>
      <c r="D2650" s="40" t="s">
        <v>210</v>
      </c>
      <c r="E2650" s="39">
        <v>116704</v>
      </c>
      <c r="F2650" s="41">
        <v>46</v>
      </c>
      <c r="G2650" s="39">
        <v>3</v>
      </c>
      <c r="H2650" s="40" t="s">
        <v>211</v>
      </c>
      <c r="I2650" s="39">
        <v>3349560365</v>
      </c>
    </row>
    <row r="2651" spans="1:9" ht="30" hidden="1">
      <c r="A2651" s="39">
        <v>43896</v>
      </c>
      <c r="B2651" s="40" t="s">
        <v>4718</v>
      </c>
      <c r="C2651" s="40" t="s">
        <v>4719</v>
      </c>
      <c r="D2651" s="40" t="s">
        <v>210</v>
      </c>
      <c r="E2651" s="39">
        <v>116704</v>
      </c>
      <c r="F2651" s="41">
        <v>230</v>
      </c>
      <c r="G2651" s="39">
        <v>3</v>
      </c>
      <c r="H2651" s="40" t="s">
        <v>218</v>
      </c>
      <c r="I2651" s="39">
        <v>3337431226</v>
      </c>
    </row>
    <row r="2652" spans="1:9" ht="45" hidden="1">
      <c r="A2652" s="39">
        <v>43910</v>
      </c>
      <c r="B2652" s="40" t="s">
        <v>4720</v>
      </c>
      <c r="C2652" s="40" t="s">
        <v>4721</v>
      </c>
      <c r="D2652" s="40" t="s">
        <v>210</v>
      </c>
      <c r="E2652" s="39">
        <v>116704</v>
      </c>
      <c r="F2652" s="41">
        <v>46</v>
      </c>
      <c r="G2652" s="39">
        <v>1</v>
      </c>
      <c r="H2652" s="40" t="s">
        <v>211</v>
      </c>
      <c r="I2652" s="39">
        <v>3349559952</v>
      </c>
    </row>
    <row r="2653" spans="1:9" ht="45" hidden="1">
      <c r="A2653" s="39">
        <v>43911</v>
      </c>
      <c r="B2653" s="40" t="s">
        <v>4722</v>
      </c>
      <c r="C2653" s="40" t="s">
        <v>4723</v>
      </c>
      <c r="D2653" s="40" t="s">
        <v>210</v>
      </c>
      <c r="E2653" s="39">
        <v>116704</v>
      </c>
      <c r="F2653" s="41">
        <v>46</v>
      </c>
      <c r="G2653" s="39">
        <v>1</v>
      </c>
      <c r="H2653" s="40" t="s">
        <v>211</v>
      </c>
      <c r="I2653" s="39">
        <v>3349559953</v>
      </c>
    </row>
    <row r="2654" spans="1:9" ht="60" hidden="1">
      <c r="A2654" s="39">
        <v>43914</v>
      </c>
      <c r="B2654" s="40" t="s">
        <v>4724</v>
      </c>
      <c r="C2654" s="40" t="s">
        <v>4725</v>
      </c>
      <c r="D2654" s="40" t="s">
        <v>223</v>
      </c>
      <c r="E2654" s="39">
        <v>100834</v>
      </c>
      <c r="F2654" s="41">
        <v>138</v>
      </c>
      <c r="G2654" s="39">
        <v>1</v>
      </c>
      <c r="H2654" s="40" t="s">
        <v>247</v>
      </c>
      <c r="I2654" s="39">
        <v>3342618325</v>
      </c>
    </row>
    <row r="2655" spans="1:9" ht="15" hidden="1">
      <c r="A2655" s="39">
        <v>43917</v>
      </c>
      <c r="B2655" s="40" t="s">
        <v>4726</v>
      </c>
      <c r="C2655" s="40" t="s">
        <v>4727</v>
      </c>
      <c r="D2655" s="40" t="s">
        <v>210</v>
      </c>
      <c r="E2655" s="39">
        <v>116704</v>
      </c>
      <c r="F2655" s="41">
        <v>46</v>
      </c>
      <c r="G2655" s="39">
        <v>4</v>
      </c>
      <c r="H2655" s="40" t="s">
        <v>226</v>
      </c>
      <c r="I2655" s="39">
        <v>3349559640</v>
      </c>
    </row>
    <row r="2656" spans="1:9" ht="15" hidden="1">
      <c r="A2656" s="39">
        <v>43918</v>
      </c>
      <c r="B2656" s="40" t="s">
        <v>4728</v>
      </c>
      <c r="C2656" s="40" t="s">
        <v>4729</v>
      </c>
      <c r="D2656" s="40" t="s">
        <v>210</v>
      </c>
      <c r="E2656" s="39">
        <v>116704</v>
      </c>
      <c r="F2656" s="41">
        <v>46</v>
      </c>
      <c r="G2656" s="39">
        <v>2</v>
      </c>
      <c r="H2656" s="40" t="s">
        <v>226</v>
      </c>
      <c r="I2656" s="39">
        <v>3349559547</v>
      </c>
    </row>
    <row r="2657" spans="1:9" ht="15" hidden="1">
      <c r="A2657" s="39">
        <v>43919</v>
      </c>
      <c r="B2657" s="40" t="s">
        <v>4730</v>
      </c>
      <c r="C2657" s="40" t="s">
        <v>4731</v>
      </c>
      <c r="D2657" s="40" t="s">
        <v>210</v>
      </c>
      <c r="E2657" s="39">
        <v>116704</v>
      </c>
      <c r="F2657" s="41">
        <v>345</v>
      </c>
      <c r="G2657" s="39">
        <v>8</v>
      </c>
      <c r="H2657" s="40" t="s">
        <v>226</v>
      </c>
      <c r="I2657" s="39">
        <v>3349559635</v>
      </c>
    </row>
    <row r="2658" spans="1:9" ht="30" hidden="1">
      <c r="A2658" s="39">
        <v>43921</v>
      </c>
      <c r="B2658" s="40" t="s">
        <v>4732</v>
      </c>
      <c r="C2658" s="40" t="s">
        <v>4733</v>
      </c>
      <c r="D2658" s="40" t="s">
        <v>210</v>
      </c>
      <c r="E2658" s="39">
        <v>116704</v>
      </c>
      <c r="F2658" s="41">
        <v>46</v>
      </c>
      <c r="G2658" s="39">
        <v>2</v>
      </c>
      <c r="H2658" s="40" t="s">
        <v>218</v>
      </c>
      <c r="I2658" s="39">
        <v>3349559923</v>
      </c>
    </row>
    <row r="2659" spans="1:9" ht="30" hidden="1">
      <c r="A2659" s="39">
        <v>43932</v>
      </c>
      <c r="B2659" s="40" t="s">
        <v>4734</v>
      </c>
      <c r="C2659" s="40" t="s">
        <v>4735</v>
      </c>
      <c r="D2659" s="40" t="s">
        <v>234</v>
      </c>
      <c r="E2659" s="39">
        <v>101222</v>
      </c>
      <c r="F2659" s="41">
        <v>46</v>
      </c>
      <c r="G2659" s="39">
        <v>2</v>
      </c>
      <c r="H2659" s="40" t="s">
        <v>202</v>
      </c>
      <c r="I2659" s="39">
        <v>3342618236</v>
      </c>
    </row>
    <row r="2660" spans="1:9" ht="45" hidden="1">
      <c r="A2660" s="39">
        <v>43949</v>
      </c>
      <c r="B2660" s="40" t="s">
        <v>4736</v>
      </c>
      <c r="C2660" s="40" t="s">
        <v>4737</v>
      </c>
      <c r="D2660" s="40" t="s">
        <v>210</v>
      </c>
      <c r="E2660" s="39">
        <v>116704</v>
      </c>
      <c r="F2660" s="41">
        <v>46</v>
      </c>
      <c r="G2660" s="39">
        <v>1</v>
      </c>
      <c r="H2660" s="40" t="s">
        <v>211</v>
      </c>
      <c r="I2660" s="39">
        <v>3349559720</v>
      </c>
    </row>
    <row r="2661" spans="1:9" ht="15" hidden="1">
      <c r="A2661" s="39">
        <v>43976</v>
      </c>
      <c r="B2661" s="40" t="s">
        <v>4738</v>
      </c>
      <c r="C2661" s="40" t="s">
        <v>4739</v>
      </c>
      <c r="D2661" s="40" t="s">
        <v>210</v>
      </c>
      <c r="E2661" s="39">
        <v>116704</v>
      </c>
      <c r="F2661" s="41">
        <v>69</v>
      </c>
      <c r="G2661" s="39">
        <v>2</v>
      </c>
      <c r="H2661" s="40" t="s">
        <v>202</v>
      </c>
      <c r="I2661" s="39">
        <v>3342618171</v>
      </c>
    </row>
    <row r="2662" spans="1:9" ht="30" hidden="1">
      <c r="A2662" s="39">
        <v>43987</v>
      </c>
      <c r="B2662" s="40" t="s">
        <v>4740</v>
      </c>
      <c r="C2662" s="40" t="s">
        <v>4741</v>
      </c>
      <c r="D2662" s="40" t="s">
        <v>348</v>
      </c>
      <c r="E2662" s="39">
        <v>126080</v>
      </c>
      <c r="F2662" s="41">
        <v>345</v>
      </c>
      <c r="G2662" s="39">
        <v>1</v>
      </c>
      <c r="H2662" s="40" t="s">
        <v>202</v>
      </c>
      <c r="I2662" s="39">
        <v>3353098143</v>
      </c>
    </row>
    <row r="2663" spans="1:9" ht="45" hidden="1">
      <c r="A2663" s="39">
        <v>43990</v>
      </c>
      <c r="B2663" s="40" t="s">
        <v>4742</v>
      </c>
      <c r="C2663" s="40" t="s">
        <v>4743</v>
      </c>
      <c r="D2663" s="40" t="s">
        <v>234</v>
      </c>
      <c r="E2663" s="39">
        <v>101222</v>
      </c>
      <c r="F2663" s="41">
        <v>69</v>
      </c>
      <c r="G2663" s="39">
        <v>4</v>
      </c>
      <c r="H2663" s="40" t="s">
        <v>247</v>
      </c>
      <c r="I2663" s="39">
        <v>3337428993</v>
      </c>
    </row>
    <row r="2664" spans="1:9" ht="45" hidden="1">
      <c r="A2664" s="39">
        <v>43995</v>
      </c>
      <c r="B2664" s="40" t="s">
        <v>4744</v>
      </c>
      <c r="C2664" s="40" t="s">
        <v>4745</v>
      </c>
      <c r="D2664" s="40" t="s">
        <v>274</v>
      </c>
      <c r="E2664" s="39">
        <v>102912</v>
      </c>
      <c r="F2664" s="41">
        <v>115</v>
      </c>
      <c r="G2664" s="39">
        <v>1</v>
      </c>
      <c r="H2664" s="40" t="s">
        <v>202</v>
      </c>
      <c r="I2664" s="39">
        <v>3353097881</v>
      </c>
    </row>
    <row r="2665" spans="1:9" ht="30" hidden="1">
      <c r="A2665" s="39">
        <v>43996</v>
      </c>
      <c r="B2665" s="40" t="s">
        <v>4746</v>
      </c>
      <c r="C2665" s="40" t="s">
        <v>4747</v>
      </c>
      <c r="D2665" s="40" t="s">
        <v>234</v>
      </c>
      <c r="E2665" s="39">
        <v>101222</v>
      </c>
      <c r="F2665" s="41">
        <v>69</v>
      </c>
      <c r="G2665" s="39">
        <v>2</v>
      </c>
      <c r="H2665" s="40" t="s">
        <v>218</v>
      </c>
      <c r="I2665" s="39">
        <v>3342618271</v>
      </c>
    </row>
    <row r="2666" spans="1:9" ht="30" hidden="1">
      <c r="A2666" s="39">
        <v>44044</v>
      </c>
      <c r="B2666" s="40" t="s">
        <v>4748</v>
      </c>
      <c r="C2666" s="40" t="s">
        <v>4749</v>
      </c>
      <c r="D2666" s="40" t="s">
        <v>348</v>
      </c>
      <c r="E2666" s="39">
        <v>126080</v>
      </c>
      <c r="F2666" s="41">
        <v>115</v>
      </c>
      <c r="G2666" s="39">
        <v>5</v>
      </c>
      <c r="H2666" s="40" t="s">
        <v>202</v>
      </c>
      <c r="I2666" s="39">
        <v>3337429021</v>
      </c>
    </row>
    <row r="2667" spans="1:9" ht="15" hidden="1">
      <c r="A2667" s="39">
        <v>44079</v>
      </c>
      <c r="B2667" s="40" t="s">
        <v>4750</v>
      </c>
      <c r="C2667" s="40" t="s">
        <v>4751</v>
      </c>
      <c r="D2667" s="40" t="s">
        <v>210</v>
      </c>
      <c r="E2667" s="39">
        <v>116704</v>
      </c>
      <c r="F2667" s="41">
        <v>115</v>
      </c>
      <c r="G2667" s="39">
        <v>2</v>
      </c>
      <c r="H2667" s="40" t="s">
        <v>202</v>
      </c>
      <c r="I2667" s="39">
        <v>3352749843</v>
      </c>
    </row>
    <row r="2668" spans="1:9" ht="60" hidden="1">
      <c r="A2668" s="39">
        <v>44089</v>
      </c>
      <c r="B2668" s="40" t="s">
        <v>4752</v>
      </c>
      <c r="C2668" s="40" t="s">
        <v>4753</v>
      </c>
      <c r="D2668" s="40" t="s">
        <v>223</v>
      </c>
      <c r="E2668" s="39">
        <v>100834</v>
      </c>
      <c r="F2668" s="41">
        <v>115</v>
      </c>
      <c r="G2668" s="39">
        <v>2</v>
      </c>
      <c r="H2668" s="40" t="s">
        <v>202</v>
      </c>
      <c r="I2668" s="39">
        <v>3337429053</v>
      </c>
    </row>
    <row r="2669" spans="1:9" ht="45" hidden="1">
      <c r="A2669" s="39">
        <v>44115</v>
      </c>
      <c r="B2669" s="40" t="s">
        <v>4754</v>
      </c>
      <c r="C2669" s="40" t="s">
        <v>4755</v>
      </c>
      <c r="D2669" s="40" t="s">
        <v>210</v>
      </c>
      <c r="E2669" s="39">
        <v>116704</v>
      </c>
      <c r="F2669" s="41">
        <v>138</v>
      </c>
      <c r="G2669" s="39">
        <v>6</v>
      </c>
      <c r="H2669" s="40" t="s">
        <v>211</v>
      </c>
      <c r="I2669" s="39">
        <v>3349560152</v>
      </c>
    </row>
    <row r="2670" spans="1:9" ht="45" hidden="1">
      <c r="A2670" s="39">
        <v>44116</v>
      </c>
      <c r="B2670" s="40" t="s">
        <v>4756</v>
      </c>
      <c r="C2670" s="40" t="s">
        <v>4757</v>
      </c>
      <c r="D2670" s="40" t="s">
        <v>210</v>
      </c>
      <c r="E2670" s="39">
        <v>116704</v>
      </c>
      <c r="F2670" s="41">
        <v>46</v>
      </c>
      <c r="G2670" s="39">
        <v>1</v>
      </c>
      <c r="H2670" s="40" t="s">
        <v>211</v>
      </c>
      <c r="I2670" s="39">
        <v>3349560327</v>
      </c>
    </row>
    <row r="2671" spans="1:9" ht="15" hidden="1">
      <c r="A2671" s="39">
        <v>44168</v>
      </c>
      <c r="B2671" s="40" t="s">
        <v>4758</v>
      </c>
      <c r="C2671" s="40" t="s">
        <v>4759</v>
      </c>
      <c r="D2671" s="40" t="s">
        <v>210</v>
      </c>
      <c r="E2671" s="39">
        <v>116704</v>
      </c>
      <c r="F2671" s="41">
        <v>69</v>
      </c>
      <c r="G2671" s="39">
        <v>2</v>
      </c>
      <c r="H2671" s="40" t="s">
        <v>202</v>
      </c>
      <c r="I2671" s="39">
        <v>3352750024</v>
      </c>
    </row>
    <row r="2672" spans="1:9" ht="45" hidden="1">
      <c r="A2672" s="39">
        <v>44183</v>
      </c>
      <c r="B2672" s="40" t="s">
        <v>4760</v>
      </c>
      <c r="C2672" s="40" t="s">
        <v>4761</v>
      </c>
      <c r="D2672" s="40" t="s">
        <v>210</v>
      </c>
      <c r="E2672" s="39">
        <v>116704</v>
      </c>
      <c r="F2672" s="41">
        <v>34.5</v>
      </c>
      <c r="G2672" s="39">
        <v>2</v>
      </c>
      <c r="H2672" s="40" t="s">
        <v>211</v>
      </c>
      <c r="I2672" s="39">
        <v>3342617956</v>
      </c>
    </row>
    <row r="2673" spans="1:9" ht="60" hidden="1">
      <c r="A2673" s="39">
        <v>44185</v>
      </c>
      <c r="B2673" s="40" t="s">
        <v>4762</v>
      </c>
      <c r="C2673" s="40" t="s">
        <v>4763</v>
      </c>
      <c r="D2673" s="40" t="s">
        <v>223</v>
      </c>
      <c r="E2673" s="39">
        <v>100834</v>
      </c>
      <c r="F2673" s="41">
        <v>230</v>
      </c>
      <c r="G2673" s="39">
        <v>5</v>
      </c>
      <c r="H2673" s="40" t="s">
        <v>218</v>
      </c>
      <c r="I2673" s="39">
        <v>3337429118</v>
      </c>
    </row>
    <row r="2674" spans="1:9" ht="15" hidden="1">
      <c r="A2674" s="39">
        <v>44198</v>
      </c>
      <c r="B2674" s="40" t="s">
        <v>4764</v>
      </c>
      <c r="C2674" s="40" t="s">
        <v>4765</v>
      </c>
      <c r="D2674" s="40" t="s">
        <v>210</v>
      </c>
      <c r="E2674" s="39">
        <v>116704</v>
      </c>
      <c r="F2674" s="41">
        <v>69</v>
      </c>
      <c r="G2674" s="39">
        <v>2</v>
      </c>
      <c r="H2674" s="40" t="s">
        <v>202</v>
      </c>
      <c r="I2674" s="39">
        <v>3352749890</v>
      </c>
    </row>
    <row r="2675" spans="1:9" ht="45" hidden="1">
      <c r="A2675" s="39">
        <v>44200</v>
      </c>
      <c r="B2675" s="40" t="s">
        <v>4766</v>
      </c>
      <c r="C2675" s="40" t="s">
        <v>4767</v>
      </c>
      <c r="D2675" s="40" t="s">
        <v>326</v>
      </c>
      <c r="E2675" s="39">
        <v>100716</v>
      </c>
      <c r="F2675" s="41">
        <v>42</v>
      </c>
      <c r="G2675" s="39">
        <v>2</v>
      </c>
      <c r="H2675" s="40" t="s">
        <v>218</v>
      </c>
      <c r="I2675" s="39">
        <v>3338290461</v>
      </c>
    </row>
    <row r="2676" spans="1:9" ht="15" hidden="1">
      <c r="A2676" s="39">
        <v>44203</v>
      </c>
      <c r="B2676" s="40" t="s">
        <v>4768</v>
      </c>
      <c r="C2676" s="40" t="s">
        <v>4769</v>
      </c>
      <c r="D2676" s="40" t="s">
        <v>210</v>
      </c>
      <c r="E2676" s="39">
        <v>116704</v>
      </c>
      <c r="F2676" s="41">
        <v>69</v>
      </c>
      <c r="G2676" s="39">
        <v>3</v>
      </c>
      <c r="H2676" s="40" t="s">
        <v>202</v>
      </c>
      <c r="I2676" s="39">
        <v>3341136825</v>
      </c>
    </row>
    <row r="2677" spans="1:9" ht="60" hidden="1">
      <c r="A2677" s="39">
        <v>44217</v>
      </c>
      <c r="B2677" s="40" t="s">
        <v>4770</v>
      </c>
      <c r="C2677" s="40" t="s">
        <v>4771</v>
      </c>
      <c r="D2677" s="40" t="s">
        <v>223</v>
      </c>
      <c r="E2677" s="39">
        <v>100834</v>
      </c>
      <c r="F2677" s="41">
        <v>115</v>
      </c>
      <c r="G2677" s="39">
        <v>3</v>
      </c>
      <c r="H2677" s="40" t="s">
        <v>202</v>
      </c>
      <c r="I2677" s="39">
        <v>3337429139</v>
      </c>
    </row>
    <row r="2678" spans="1:9" ht="45" hidden="1">
      <c r="A2678" s="39">
        <v>44227</v>
      </c>
      <c r="B2678" s="40" t="s">
        <v>4772</v>
      </c>
      <c r="C2678" s="40" t="s">
        <v>4773</v>
      </c>
      <c r="D2678" s="40" t="s">
        <v>210</v>
      </c>
      <c r="E2678" s="39">
        <v>116704</v>
      </c>
      <c r="F2678" s="41">
        <v>138</v>
      </c>
      <c r="G2678" s="39">
        <v>8</v>
      </c>
      <c r="H2678" s="40" t="s">
        <v>211</v>
      </c>
      <c r="I2678" s="39">
        <v>3337429146</v>
      </c>
    </row>
    <row r="2679" spans="1:9" ht="45" hidden="1">
      <c r="A2679" s="39">
        <v>44243</v>
      </c>
      <c r="B2679" s="40" t="s">
        <v>4774</v>
      </c>
      <c r="C2679" s="40" t="s">
        <v>4775</v>
      </c>
      <c r="D2679" s="40" t="s">
        <v>234</v>
      </c>
      <c r="E2679" s="39">
        <v>101222</v>
      </c>
      <c r="F2679" s="41">
        <v>138</v>
      </c>
      <c r="G2679" s="39">
        <v>1</v>
      </c>
      <c r="H2679" s="40" t="s">
        <v>247</v>
      </c>
      <c r="I2679" s="39">
        <v>3342618402</v>
      </c>
    </row>
    <row r="2680" spans="1:9" ht="45" hidden="1">
      <c r="A2680" s="39">
        <v>44297</v>
      </c>
      <c r="B2680" s="40" t="s">
        <v>4776</v>
      </c>
      <c r="C2680" s="40" t="s">
        <v>4777</v>
      </c>
      <c r="D2680" s="40" t="s">
        <v>210</v>
      </c>
      <c r="E2680" s="39">
        <v>116704</v>
      </c>
      <c r="F2680" s="41">
        <v>46</v>
      </c>
      <c r="G2680" s="39">
        <v>1</v>
      </c>
      <c r="H2680" s="40" t="s">
        <v>211</v>
      </c>
      <c r="I2680" s="39">
        <v>3349560289</v>
      </c>
    </row>
    <row r="2681" spans="1:9" ht="15" hidden="1">
      <c r="A2681" s="39">
        <v>44347</v>
      </c>
      <c r="B2681" s="40" t="s">
        <v>4778</v>
      </c>
      <c r="C2681" s="40" t="s">
        <v>4779</v>
      </c>
      <c r="D2681" s="40" t="s">
        <v>210</v>
      </c>
      <c r="E2681" s="39">
        <v>116704</v>
      </c>
      <c r="F2681" s="41">
        <v>69</v>
      </c>
      <c r="G2681" s="39">
        <v>2</v>
      </c>
      <c r="H2681" s="40" t="s">
        <v>202</v>
      </c>
      <c r="I2681" s="39">
        <v>3352749884</v>
      </c>
    </row>
    <row r="2682" spans="1:9" ht="45" hidden="1">
      <c r="A2682" s="39">
        <v>44349</v>
      </c>
      <c r="B2682" s="40" t="s">
        <v>4780</v>
      </c>
      <c r="C2682" s="40" t="s">
        <v>4781</v>
      </c>
      <c r="D2682" s="40" t="s">
        <v>210</v>
      </c>
      <c r="E2682" s="39">
        <v>116704</v>
      </c>
      <c r="F2682" s="41">
        <v>69</v>
      </c>
      <c r="G2682" s="39">
        <v>1</v>
      </c>
      <c r="H2682" s="40" t="s">
        <v>211</v>
      </c>
      <c r="I2682" s="39">
        <v>3349560067</v>
      </c>
    </row>
    <row r="2683" spans="1:9" ht="60" hidden="1">
      <c r="A2683" s="39">
        <v>44370</v>
      </c>
      <c r="B2683" s="40" t="s">
        <v>4782</v>
      </c>
      <c r="C2683" s="40" t="s">
        <v>4783</v>
      </c>
      <c r="D2683" s="40" t="s">
        <v>223</v>
      </c>
      <c r="E2683" s="39">
        <v>100834</v>
      </c>
      <c r="F2683" s="41">
        <v>230</v>
      </c>
      <c r="G2683" s="39">
        <v>3</v>
      </c>
      <c r="H2683" s="40" t="s">
        <v>202</v>
      </c>
      <c r="I2683" s="39">
        <v>3337429238</v>
      </c>
    </row>
    <row r="2684" spans="1:9" ht="30" hidden="1">
      <c r="A2684" s="39">
        <v>44385</v>
      </c>
      <c r="B2684" s="40" t="s">
        <v>4784</v>
      </c>
      <c r="C2684" s="40" t="s">
        <v>4785</v>
      </c>
      <c r="D2684" s="40" t="s">
        <v>210</v>
      </c>
      <c r="E2684" s="39">
        <v>116704</v>
      </c>
      <c r="F2684" s="41">
        <v>230</v>
      </c>
      <c r="G2684" s="39">
        <v>11</v>
      </c>
      <c r="H2684" s="40" t="s">
        <v>218</v>
      </c>
      <c r="I2684" s="39">
        <v>3337429244</v>
      </c>
    </row>
    <row r="2685" spans="1:9" ht="60" hidden="1">
      <c r="A2685" s="39">
        <v>44391</v>
      </c>
      <c r="B2685" s="40" t="s">
        <v>4786</v>
      </c>
      <c r="C2685" s="40" t="s">
        <v>4787</v>
      </c>
      <c r="D2685" s="40" t="s">
        <v>223</v>
      </c>
      <c r="E2685" s="39">
        <v>100834</v>
      </c>
      <c r="F2685" s="41">
        <v>115</v>
      </c>
      <c r="G2685" s="39">
        <v>1</v>
      </c>
      <c r="H2685" s="40" t="s">
        <v>218</v>
      </c>
      <c r="I2685" s="39">
        <v>3337429247</v>
      </c>
    </row>
    <row r="2686" spans="1:9" ht="45" hidden="1">
      <c r="A2686" s="39">
        <v>44491</v>
      </c>
      <c r="B2686" s="40" t="s">
        <v>4788</v>
      </c>
      <c r="C2686" s="40" t="s">
        <v>4789</v>
      </c>
      <c r="D2686" s="40" t="s">
        <v>210</v>
      </c>
      <c r="E2686" s="39">
        <v>116704</v>
      </c>
      <c r="F2686" s="41">
        <v>46</v>
      </c>
      <c r="G2686" s="39">
        <v>1</v>
      </c>
      <c r="H2686" s="40" t="s">
        <v>211</v>
      </c>
      <c r="I2686" s="39">
        <v>3349560141</v>
      </c>
    </row>
    <row r="2687" spans="1:9" ht="60" hidden="1">
      <c r="A2687" s="39">
        <v>44509</v>
      </c>
      <c r="B2687" s="40" t="s">
        <v>4790</v>
      </c>
      <c r="C2687" s="40" t="s">
        <v>4791</v>
      </c>
      <c r="D2687" s="40" t="s">
        <v>223</v>
      </c>
      <c r="E2687" s="39">
        <v>100834</v>
      </c>
      <c r="F2687" s="41">
        <v>230</v>
      </c>
      <c r="G2687" s="39">
        <v>1</v>
      </c>
      <c r="H2687" s="40" t="s">
        <v>202</v>
      </c>
      <c r="I2687" s="39">
        <v>3342617588</v>
      </c>
    </row>
    <row r="2688" spans="1:9" ht="60" hidden="1">
      <c r="A2688" s="39">
        <v>44524</v>
      </c>
      <c r="B2688" s="40" t="s">
        <v>4792</v>
      </c>
      <c r="C2688" s="40" t="s">
        <v>4793</v>
      </c>
      <c r="D2688" s="40" t="s">
        <v>223</v>
      </c>
      <c r="E2688" s="39">
        <v>100834</v>
      </c>
      <c r="F2688" s="41">
        <v>115</v>
      </c>
      <c r="G2688" s="39">
        <v>2</v>
      </c>
      <c r="H2688" s="40" t="s">
        <v>218</v>
      </c>
      <c r="I2688" s="39">
        <v>3337429329</v>
      </c>
    </row>
    <row r="2689" spans="1:9" ht="15" hidden="1">
      <c r="A2689" s="39">
        <v>44577</v>
      </c>
      <c r="B2689" s="40" t="s">
        <v>4794</v>
      </c>
      <c r="C2689" s="40" t="s">
        <v>4795</v>
      </c>
      <c r="D2689" s="40" t="s">
        <v>210</v>
      </c>
      <c r="E2689" s="39">
        <v>116704</v>
      </c>
      <c r="F2689" s="41">
        <v>69</v>
      </c>
      <c r="G2689" s="39">
        <v>3</v>
      </c>
      <c r="H2689" s="40" t="s">
        <v>202</v>
      </c>
      <c r="I2689" s="39">
        <v>3341136824</v>
      </c>
    </row>
    <row r="2690" spans="1:9" ht="60" hidden="1">
      <c r="A2690" s="39">
        <v>44594</v>
      </c>
      <c r="B2690" s="40" t="s">
        <v>4796</v>
      </c>
      <c r="C2690" s="40" t="s">
        <v>4797</v>
      </c>
      <c r="D2690" s="40" t="s">
        <v>223</v>
      </c>
      <c r="E2690" s="39">
        <v>100834</v>
      </c>
      <c r="F2690" s="41">
        <v>230</v>
      </c>
      <c r="G2690" s="39">
        <v>2</v>
      </c>
      <c r="H2690" s="40" t="s">
        <v>202</v>
      </c>
      <c r="I2690" s="39">
        <v>3337429371</v>
      </c>
    </row>
    <row r="2691" spans="1:9" ht="15" hidden="1">
      <c r="A2691" s="39">
        <v>44605</v>
      </c>
      <c r="B2691" s="40" t="s">
        <v>4798</v>
      </c>
      <c r="C2691" s="40" t="s">
        <v>4799</v>
      </c>
      <c r="D2691" s="40" t="s">
        <v>210</v>
      </c>
      <c r="E2691" s="39">
        <v>116704</v>
      </c>
      <c r="F2691" s="41">
        <v>69</v>
      </c>
      <c r="G2691" s="39">
        <v>2</v>
      </c>
      <c r="H2691" s="40" t="s">
        <v>226</v>
      </c>
      <c r="I2691" s="39">
        <v>3341136823</v>
      </c>
    </row>
    <row r="2692" spans="1:9" ht="45" hidden="1">
      <c r="A2692" s="39">
        <v>44623</v>
      </c>
      <c r="B2692" s="40" t="s">
        <v>4800</v>
      </c>
      <c r="C2692" s="40" t="s">
        <v>4801</v>
      </c>
      <c r="D2692" s="40" t="s">
        <v>210</v>
      </c>
      <c r="E2692" s="39">
        <v>116704</v>
      </c>
      <c r="F2692" s="41">
        <v>46</v>
      </c>
      <c r="G2692" s="39">
        <v>1</v>
      </c>
      <c r="H2692" s="40" t="s">
        <v>211</v>
      </c>
      <c r="I2692" s="39">
        <v>3349559869</v>
      </c>
    </row>
    <row r="2693" spans="1:9" ht="15" hidden="1">
      <c r="A2693" s="39">
        <v>44624</v>
      </c>
      <c r="B2693" s="40" t="s">
        <v>4802</v>
      </c>
      <c r="C2693" s="40" t="s">
        <v>4803</v>
      </c>
      <c r="D2693" s="40" t="s">
        <v>210</v>
      </c>
      <c r="E2693" s="39">
        <v>116704</v>
      </c>
      <c r="F2693" s="41">
        <v>69</v>
      </c>
      <c r="G2693" s="39">
        <v>3</v>
      </c>
      <c r="H2693" s="40" t="s">
        <v>202</v>
      </c>
      <c r="I2693" s="39">
        <v>3337428558</v>
      </c>
    </row>
    <row r="2694" spans="1:9" ht="45" hidden="1">
      <c r="A2694" s="39">
        <v>44706</v>
      </c>
      <c r="B2694" s="40" t="s">
        <v>4804</v>
      </c>
      <c r="C2694" s="40" t="s">
        <v>4805</v>
      </c>
      <c r="D2694" s="40" t="s">
        <v>234</v>
      </c>
      <c r="E2694" s="39">
        <v>101222</v>
      </c>
      <c r="F2694" s="41">
        <v>138</v>
      </c>
      <c r="G2694" s="39">
        <v>1</v>
      </c>
      <c r="H2694" s="40" t="s">
        <v>211</v>
      </c>
      <c r="I2694" s="39">
        <v>3337429434</v>
      </c>
    </row>
    <row r="2695" spans="1:9" ht="45" hidden="1">
      <c r="A2695" s="39">
        <v>44707</v>
      </c>
      <c r="B2695" s="40" t="s">
        <v>4806</v>
      </c>
      <c r="C2695" s="40" t="s">
        <v>4807</v>
      </c>
      <c r="D2695" s="40" t="s">
        <v>234</v>
      </c>
      <c r="E2695" s="39">
        <v>101222</v>
      </c>
      <c r="F2695" s="41">
        <v>138</v>
      </c>
      <c r="G2695" s="39">
        <v>7</v>
      </c>
      <c r="H2695" s="40" t="s">
        <v>247</v>
      </c>
      <c r="I2695" s="39">
        <v>3337429435</v>
      </c>
    </row>
    <row r="2696" spans="1:9" ht="45" hidden="1">
      <c r="A2696" s="39">
        <v>44716</v>
      </c>
      <c r="B2696" s="40" t="s">
        <v>4808</v>
      </c>
      <c r="C2696" s="40" t="s">
        <v>4809</v>
      </c>
      <c r="D2696" s="40" t="s">
        <v>210</v>
      </c>
      <c r="E2696" s="39">
        <v>116704</v>
      </c>
      <c r="F2696" s="41">
        <v>46</v>
      </c>
      <c r="G2696" s="39">
        <v>1</v>
      </c>
      <c r="H2696" s="40" t="s">
        <v>247</v>
      </c>
      <c r="I2696" s="39">
        <v>3342618077</v>
      </c>
    </row>
    <row r="2697" spans="1:9" ht="60" hidden="1">
      <c r="A2697" s="39">
        <v>44741</v>
      </c>
      <c r="B2697" s="40" t="s">
        <v>4810</v>
      </c>
      <c r="C2697" s="40" t="s">
        <v>4811</v>
      </c>
      <c r="D2697" s="40" t="s">
        <v>223</v>
      </c>
      <c r="E2697" s="39">
        <v>100834</v>
      </c>
      <c r="F2697" s="41">
        <v>230</v>
      </c>
      <c r="G2697" s="39">
        <v>4</v>
      </c>
      <c r="H2697" s="40" t="s">
        <v>202</v>
      </c>
      <c r="I2697" s="39">
        <v>3337429454</v>
      </c>
    </row>
    <row r="2698" spans="1:9" ht="45" hidden="1">
      <c r="A2698" s="39">
        <v>44796</v>
      </c>
      <c r="B2698" s="40" t="s">
        <v>4812</v>
      </c>
      <c r="C2698" s="40" t="s">
        <v>4813</v>
      </c>
      <c r="D2698" s="40" t="s">
        <v>210</v>
      </c>
      <c r="E2698" s="39">
        <v>116704</v>
      </c>
      <c r="F2698" s="41">
        <v>69</v>
      </c>
      <c r="G2698" s="39">
        <v>1</v>
      </c>
      <c r="H2698" s="40" t="s">
        <v>211</v>
      </c>
      <c r="I2698" s="39">
        <v>3349559931</v>
      </c>
    </row>
    <row r="2699" spans="1:9" ht="45" hidden="1">
      <c r="A2699" s="39">
        <v>44797</v>
      </c>
      <c r="B2699" s="40" t="s">
        <v>4814</v>
      </c>
      <c r="C2699" s="40" t="s">
        <v>4815</v>
      </c>
      <c r="D2699" s="40" t="s">
        <v>210</v>
      </c>
      <c r="E2699" s="39">
        <v>116704</v>
      </c>
      <c r="F2699" s="41">
        <v>46</v>
      </c>
      <c r="G2699" s="39">
        <v>1</v>
      </c>
      <c r="H2699" s="40" t="s">
        <v>211</v>
      </c>
      <c r="I2699" s="39">
        <v>3349559809</v>
      </c>
    </row>
    <row r="2700" spans="1:9" ht="45" hidden="1">
      <c r="A2700" s="39">
        <v>44809</v>
      </c>
      <c r="B2700" s="40" t="s">
        <v>4816</v>
      </c>
      <c r="C2700" s="40" t="s">
        <v>4817</v>
      </c>
      <c r="D2700" s="40" t="s">
        <v>210</v>
      </c>
      <c r="E2700" s="39">
        <v>116704</v>
      </c>
      <c r="F2700" s="41">
        <v>46</v>
      </c>
      <c r="G2700" s="39">
        <v>1</v>
      </c>
      <c r="H2700" s="40" t="s">
        <v>211</v>
      </c>
      <c r="I2700" s="39">
        <v>3349560075</v>
      </c>
    </row>
    <row r="2701" spans="1:9" ht="15" hidden="1">
      <c r="A2701" s="39">
        <v>44818</v>
      </c>
      <c r="B2701" s="40" t="s">
        <v>4818</v>
      </c>
      <c r="C2701" s="40" t="s">
        <v>4819</v>
      </c>
      <c r="D2701" s="40" t="s">
        <v>210</v>
      </c>
      <c r="E2701" s="39">
        <v>116704</v>
      </c>
      <c r="F2701" s="41">
        <v>69</v>
      </c>
      <c r="G2701" s="39">
        <v>2</v>
      </c>
      <c r="H2701" s="40" t="s">
        <v>202</v>
      </c>
      <c r="I2701" s="39">
        <v>3342618184</v>
      </c>
    </row>
    <row r="2702" spans="1:9" ht="45" hidden="1">
      <c r="A2702" s="39">
        <v>44821</v>
      </c>
      <c r="B2702" s="40" t="s">
        <v>4820</v>
      </c>
      <c r="C2702" s="40" t="s">
        <v>4821</v>
      </c>
      <c r="D2702" s="40" t="s">
        <v>210</v>
      </c>
      <c r="E2702" s="39">
        <v>116704</v>
      </c>
      <c r="F2702" s="41">
        <v>69</v>
      </c>
      <c r="G2702" s="39">
        <v>2</v>
      </c>
      <c r="H2702" s="40" t="s">
        <v>247</v>
      </c>
      <c r="I2702" s="39">
        <v>3337431215</v>
      </c>
    </row>
    <row r="2703" spans="1:9" ht="60" hidden="1">
      <c r="A2703" s="39">
        <v>44823</v>
      </c>
      <c r="B2703" s="40" t="s">
        <v>4822</v>
      </c>
      <c r="C2703" s="40" t="s">
        <v>4823</v>
      </c>
      <c r="D2703" s="40" t="s">
        <v>223</v>
      </c>
      <c r="E2703" s="39">
        <v>100834</v>
      </c>
      <c r="F2703" s="41">
        <v>69</v>
      </c>
      <c r="G2703" s="39">
        <v>1</v>
      </c>
      <c r="H2703" s="40" t="s">
        <v>218</v>
      </c>
      <c r="I2703" s="39">
        <v>3349559728</v>
      </c>
    </row>
    <row r="2704" spans="1:9" ht="45" hidden="1">
      <c r="A2704" s="39">
        <v>44825</v>
      </c>
      <c r="B2704" s="40" t="s">
        <v>4824</v>
      </c>
      <c r="C2704" s="40" t="s">
        <v>4825</v>
      </c>
      <c r="D2704" s="40" t="s">
        <v>210</v>
      </c>
      <c r="E2704" s="39">
        <v>116704</v>
      </c>
      <c r="F2704" s="41">
        <v>46</v>
      </c>
      <c r="G2704" s="39">
        <v>1</v>
      </c>
      <c r="H2704" s="40" t="s">
        <v>211</v>
      </c>
      <c r="I2704" s="39">
        <v>3349560186</v>
      </c>
    </row>
    <row r="2705" spans="1:9" ht="45" hidden="1">
      <c r="A2705" s="39">
        <v>44826</v>
      </c>
      <c r="B2705" s="40" t="s">
        <v>4826</v>
      </c>
      <c r="C2705" s="40" t="s">
        <v>4827</v>
      </c>
      <c r="D2705" s="40" t="s">
        <v>1418</v>
      </c>
      <c r="E2705" s="39">
        <v>101674</v>
      </c>
      <c r="F2705" s="41">
        <v>69</v>
      </c>
      <c r="G2705" s="39">
        <v>1</v>
      </c>
      <c r="H2705" s="40" t="s">
        <v>202</v>
      </c>
      <c r="I2705" s="39">
        <v>3352749984</v>
      </c>
    </row>
    <row r="2706" spans="1:9" ht="45" hidden="1">
      <c r="A2706" s="39">
        <v>44833</v>
      </c>
      <c r="B2706" s="40" t="s">
        <v>4828</v>
      </c>
      <c r="C2706" s="40" t="s">
        <v>4829</v>
      </c>
      <c r="D2706" s="40" t="s">
        <v>326</v>
      </c>
      <c r="E2706" s="39">
        <v>100716</v>
      </c>
      <c r="F2706" s="41">
        <v>34.5</v>
      </c>
      <c r="G2706" s="39">
        <v>2</v>
      </c>
      <c r="H2706" s="40" t="s">
        <v>218</v>
      </c>
      <c r="I2706" s="39">
        <v>3342617773</v>
      </c>
    </row>
    <row r="2707" spans="1:9" ht="30" hidden="1">
      <c r="A2707" s="39">
        <v>44848</v>
      </c>
      <c r="B2707" s="40" t="s">
        <v>4830</v>
      </c>
      <c r="C2707" s="40" t="s">
        <v>4831</v>
      </c>
      <c r="D2707" s="40" t="s">
        <v>210</v>
      </c>
      <c r="E2707" s="39">
        <v>116704</v>
      </c>
      <c r="F2707" s="41">
        <v>69</v>
      </c>
      <c r="G2707" s="39">
        <v>1</v>
      </c>
      <c r="H2707" s="40" t="s">
        <v>2277</v>
      </c>
      <c r="I2707" s="39">
        <v>3337427757</v>
      </c>
    </row>
    <row r="2708" spans="1:9" ht="30" hidden="1">
      <c r="A2708" s="39">
        <v>44849</v>
      </c>
      <c r="B2708" s="40" t="s">
        <v>4832</v>
      </c>
      <c r="C2708" s="40" t="s">
        <v>4833</v>
      </c>
      <c r="D2708" s="40" t="s">
        <v>210</v>
      </c>
      <c r="E2708" s="39">
        <v>116704</v>
      </c>
      <c r="F2708" s="41">
        <v>230</v>
      </c>
      <c r="G2708" s="39">
        <v>2</v>
      </c>
      <c r="H2708" s="40" t="s">
        <v>218</v>
      </c>
      <c r="I2708" s="39">
        <v>3352749986</v>
      </c>
    </row>
    <row r="2709" spans="1:9" ht="60" hidden="1">
      <c r="A2709" s="39">
        <v>44865</v>
      </c>
      <c r="B2709" s="40" t="s">
        <v>4834</v>
      </c>
      <c r="C2709" s="40" t="s">
        <v>4835</v>
      </c>
      <c r="D2709" s="40" t="s">
        <v>223</v>
      </c>
      <c r="E2709" s="39">
        <v>100834</v>
      </c>
      <c r="F2709" s="41">
        <v>115</v>
      </c>
      <c r="G2709" s="39">
        <v>2</v>
      </c>
      <c r="H2709" s="40" t="s">
        <v>202</v>
      </c>
      <c r="I2709" s="39">
        <v>3337429509</v>
      </c>
    </row>
    <row r="2710" spans="1:9" ht="15" hidden="1">
      <c r="A2710" s="39">
        <v>44878</v>
      </c>
      <c r="B2710" s="40" t="s">
        <v>4836</v>
      </c>
      <c r="C2710" s="40" t="s">
        <v>4837</v>
      </c>
      <c r="D2710" s="40" t="s">
        <v>210</v>
      </c>
      <c r="E2710" s="39">
        <v>116704</v>
      </c>
      <c r="F2710" s="41">
        <v>46</v>
      </c>
      <c r="G2710" s="39">
        <v>2</v>
      </c>
      <c r="H2710" s="40" t="s">
        <v>226</v>
      </c>
      <c r="I2710" s="39">
        <v>3349559518</v>
      </c>
    </row>
    <row r="2711" spans="1:9" ht="30" hidden="1">
      <c r="A2711" s="39">
        <v>44879</v>
      </c>
      <c r="B2711" s="40" t="s">
        <v>4838</v>
      </c>
      <c r="C2711" s="40" t="s">
        <v>4837</v>
      </c>
      <c r="D2711" s="40" t="s">
        <v>580</v>
      </c>
      <c r="E2711" s="39">
        <v>100713</v>
      </c>
      <c r="F2711" s="41">
        <v>115</v>
      </c>
      <c r="G2711" s="39">
        <v>4</v>
      </c>
      <c r="H2711" s="40" t="s">
        <v>226</v>
      </c>
      <c r="I2711" s="39">
        <v>3337429516</v>
      </c>
    </row>
    <row r="2712" spans="1:9" ht="45" hidden="1">
      <c r="A2712" s="39">
        <v>44889</v>
      </c>
      <c r="B2712" s="40" t="s">
        <v>4839</v>
      </c>
      <c r="C2712" s="40" t="s">
        <v>4840</v>
      </c>
      <c r="D2712" s="40" t="s">
        <v>210</v>
      </c>
      <c r="E2712" s="39">
        <v>116704</v>
      </c>
      <c r="F2712" s="41">
        <v>138</v>
      </c>
      <c r="G2712" s="39">
        <v>1</v>
      </c>
      <c r="H2712" s="40" t="s">
        <v>211</v>
      </c>
      <c r="I2712" s="39">
        <v>3349560094</v>
      </c>
    </row>
    <row r="2713" spans="1:9" ht="45" hidden="1">
      <c r="A2713" s="39">
        <v>44929</v>
      </c>
      <c r="B2713" s="40" t="s">
        <v>4841</v>
      </c>
      <c r="C2713" s="40" t="s">
        <v>4842</v>
      </c>
      <c r="D2713" s="40" t="s">
        <v>210</v>
      </c>
      <c r="E2713" s="39">
        <v>116704</v>
      </c>
      <c r="F2713" s="41">
        <v>46</v>
      </c>
      <c r="G2713" s="39">
        <v>3</v>
      </c>
      <c r="H2713" s="40" t="s">
        <v>211</v>
      </c>
      <c r="I2713" s="39">
        <v>3349560185</v>
      </c>
    </row>
    <row r="2714" spans="1:9" ht="30" hidden="1">
      <c r="A2714" s="39">
        <v>44943</v>
      </c>
      <c r="B2714" s="40" t="s">
        <v>4843</v>
      </c>
      <c r="C2714" s="40" t="s">
        <v>4844</v>
      </c>
      <c r="D2714" s="40" t="s">
        <v>234</v>
      </c>
      <c r="E2714" s="39">
        <v>101222</v>
      </c>
      <c r="F2714" s="41">
        <v>69</v>
      </c>
      <c r="G2714" s="39">
        <v>2</v>
      </c>
      <c r="H2714" s="40" t="s">
        <v>202</v>
      </c>
      <c r="I2714" s="39">
        <v>3352750255</v>
      </c>
    </row>
    <row r="2715" spans="1:9" ht="60" hidden="1">
      <c r="A2715" s="39">
        <v>44944</v>
      </c>
      <c r="B2715" s="40" t="s">
        <v>4845</v>
      </c>
      <c r="C2715" s="40" t="s">
        <v>4844</v>
      </c>
      <c r="D2715" s="40" t="s">
        <v>223</v>
      </c>
      <c r="E2715" s="39">
        <v>100834</v>
      </c>
      <c r="F2715" s="41">
        <v>138</v>
      </c>
      <c r="G2715" s="39">
        <v>3</v>
      </c>
      <c r="H2715" s="40" t="s">
        <v>202</v>
      </c>
      <c r="I2715" s="39">
        <v>3337429552</v>
      </c>
    </row>
    <row r="2716" spans="1:9" ht="30" hidden="1">
      <c r="A2716" s="39">
        <v>44951</v>
      </c>
      <c r="B2716" s="40" t="s">
        <v>4846</v>
      </c>
      <c r="C2716" s="40" t="s">
        <v>54</v>
      </c>
      <c r="D2716" s="40" t="s">
        <v>580</v>
      </c>
      <c r="E2716" s="39">
        <v>100713</v>
      </c>
      <c r="F2716" s="41">
        <v>115</v>
      </c>
      <c r="G2716" s="39">
        <v>5</v>
      </c>
      <c r="H2716" s="40" t="s">
        <v>226</v>
      </c>
      <c r="I2716" s="39">
        <v>3337429558</v>
      </c>
    </row>
    <row r="2717" spans="1:9" ht="15" hidden="1">
      <c r="A2717" s="39">
        <v>44953</v>
      </c>
      <c r="B2717" s="40" t="s">
        <v>4847</v>
      </c>
      <c r="C2717" s="40" t="s">
        <v>54</v>
      </c>
      <c r="D2717" s="40" t="s">
        <v>210</v>
      </c>
      <c r="E2717" s="39">
        <v>116704</v>
      </c>
      <c r="F2717" s="41">
        <v>46</v>
      </c>
      <c r="G2717" s="39">
        <v>2</v>
      </c>
      <c r="H2717" s="40" t="s">
        <v>226</v>
      </c>
      <c r="I2717" s="39">
        <v>3349559539</v>
      </c>
    </row>
    <row r="2718" spans="1:9" ht="75" hidden="1">
      <c r="A2718" s="39">
        <v>45016</v>
      </c>
      <c r="B2718" s="40" t="s">
        <v>4848</v>
      </c>
      <c r="C2718" s="40" t="s">
        <v>4849</v>
      </c>
      <c r="D2718" s="40" t="s">
        <v>1936</v>
      </c>
      <c r="E2718" s="39">
        <v>101011</v>
      </c>
      <c r="F2718" s="41">
        <v>34.5</v>
      </c>
      <c r="G2718" s="39">
        <v>1</v>
      </c>
      <c r="H2718" s="40" t="s">
        <v>202</v>
      </c>
      <c r="I2718" s="39">
        <v>3342618354</v>
      </c>
    </row>
    <row r="2719" spans="1:9" ht="30" hidden="1">
      <c r="A2719" s="39">
        <v>45050</v>
      </c>
      <c r="B2719" s="40" t="s">
        <v>4850</v>
      </c>
      <c r="C2719" s="40" t="s">
        <v>4849</v>
      </c>
      <c r="D2719" s="40" t="s">
        <v>210</v>
      </c>
      <c r="E2719" s="39">
        <v>116704</v>
      </c>
      <c r="F2719" s="41">
        <v>138</v>
      </c>
      <c r="G2719" s="39">
        <v>4</v>
      </c>
      <c r="H2719" s="40" t="s">
        <v>218</v>
      </c>
      <c r="I2719" s="39">
        <v>3337410480</v>
      </c>
    </row>
    <row r="2720" spans="1:9" ht="45" hidden="1">
      <c r="A2720" s="39">
        <v>45056</v>
      </c>
      <c r="B2720" s="40" t="s">
        <v>4851</v>
      </c>
      <c r="C2720" s="40" t="s">
        <v>4849</v>
      </c>
      <c r="D2720" s="40" t="s">
        <v>210</v>
      </c>
      <c r="E2720" s="39">
        <v>116704</v>
      </c>
      <c r="F2720" s="41">
        <v>46</v>
      </c>
      <c r="G2720" s="39">
        <v>1</v>
      </c>
      <c r="H2720" s="40" t="s">
        <v>211</v>
      </c>
      <c r="I2720" s="39">
        <v>3349559993</v>
      </c>
    </row>
    <row r="2721" spans="1:9" ht="45" hidden="1">
      <c r="A2721" s="39">
        <v>45064</v>
      </c>
      <c r="B2721" s="40" t="s">
        <v>4852</v>
      </c>
      <c r="C2721" s="40" t="s">
        <v>4849</v>
      </c>
      <c r="D2721" s="40" t="s">
        <v>429</v>
      </c>
      <c r="E2721" s="39">
        <v>101374</v>
      </c>
      <c r="F2721" s="41">
        <v>57</v>
      </c>
      <c r="G2721" s="39">
        <v>1</v>
      </c>
      <c r="H2721" s="40" t="s">
        <v>202</v>
      </c>
      <c r="I2721" s="39">
        <v>3352750304</v>
      </c>
    </row>
    <row r="2722" spans="1:9" ht="45" hidden="1">
      <c r="A2722" s="39">
        <v>45072</v>
      </c>
      <c r="B2722" s="40" t="s">
        <v>4853</v>
      </c>
      <c r="C2722" s="40" t="s">
        <v>4849</v>
      </c>
      <c r="D2722" s="40" t="s">
        <v>210</v>
      </c>
      <c r="E2722" s="39">
        <v>116704</v>
      </c>
      <c r="F2722" s="41">
        <v>69</v>
      </c>
      <c r="G2722" s="39">
        <v>1</v>
      </c>
      <c r="H2722" s="40" t="s">
        <v>211</v>
      </c>
      <c r="I2722" s="39">
        <v>3349559804</v>
      </c>
    </row>
    <row r="2723" spans="1:9" ht="30" hidden="1">
      <c r="A2723" s="39">
        <v>45084</v>
      </c>
      <c r="B2723" s="40" t="s">
        <v>4854</v>
      </c>
      <c r="C2723" s="40" t="s">
        <v>4849</v>
      </c>
      <c r="D2723" s="40" t="s">
        <v>348</v>
      </c>
      <c r="E2723" s="39">
        <v>126080</v>
      </c>
      <c r="F2723" s="41">
        <v>115</v>
      </c>
      <c r="G2723" s="39">
        <v>2</v>
      </c>
      <c r="H2723" s="40" t="s">
        <v>202</v>
      </c>
      <c r="I2723" s="39">
        <v>3353097600</v>
      </c>
    </row>
    <row r="2724" spans="1:9" ht="45" hidden="1">
      <c r="A2724" s="39">
        <v>45105</v>
      </c>
      <c r="B2724" s="40" t="s">
        <v>4855</v>
      </c>
      <c r="C2724" s="40" t="s">
        <v>4849</v>
      </c>
      <c r="D2724" s="40" t="s">
        <v>274</v>
      </c>
      <c r="E2724" s="39">
        <v>102912</v>
      </c>
      <c r="F2724" s="41">
        <v>115</v>
      </c>
      <c r="G2724" s="39">
        <v>1</v>
      </c>
      <c r="H2724" s="40" t="s">
        <v>202</v>
      </c>
      <c r="I2724" s="39">
        <v>3353097641</v>
      </c>
    </row>
    <row r="2725" spans="1:9" ht="60" hidden="1">
      <c r="A2725" s="39">
        <v>45110</v>
      </c>
      <c r="B2725" s="40" t="s">
        <v>4856</v>
      </c>
      <c r="C2725" s="40" t="s">
        <v>4849</v>
      </c>
      <c r="D2725" s="40" t="s">
        <v>223</v>
      </c>
      <c r="E2725" s="39">
        <v>100834</v>
      </c>
      <c r="F2725" s="41">
        <v>115</v>
      </c>
      <c r="G2725" s="39">
        <v>1</v>
      </c>
      <c r="H2725" s="40" t="s">
        <v>202</v>
      </c>
      <c r="I2725" s="39">
        <v>3337414913</v>
      </c>
    </row>
    <row r="2726" spans="1:9" ht="45" hidden="1">
      <c r="A2726" s="39">
        <v>45118</v>
      </c>
      <c r="B2726" s="40" t="s">
        <v>4857</v>
      </c>
      <c r="C2726" s="40" t="s">
        <v>4849</v>
      </c>
      <c r="D2726" s="40" t="s">
        <v>210</v>
      </c>
      <c r="E2726" s="39">
        <v>116704</v>
      </c>
      <c r="F2726" s="41">
        <v>69</v>
      </c>
      <c r="G2726" s="39">
        <v>4</v>
      </c>
      <c r="H2726" s="40" t="s">
        <v>211</v>
      </c>
      <c r="I2726" s="39">
        <v>3342618181</v>
      </c>
    </row>
    <row r="2727" spans="1:9" ht="15" hidden="1">
      <c r="A2727" s="39">
        <v>45121</v>
      </c>
      <c r="B2727" s="40" t="s">
        <v>4858</v>
      </c>
      <c r="C2727" s="40" t="s">
        <v>4849</v>
      </c>
      <c r="D2727" s="40" t="s">
        <v>210</v>
      </c>
      <c r="E2727" s="39">
        <v>116704</v>
      </c>
      <c r="F2727" s="41">
        <v>34.5</v>
      </c>
      <c r="G2727" s="39">
        <v>1</v>
      </c>
      <c r="H2727" s="40" t="s">
        <v>202</v>
      </c>
      <c r="I2727" s="39">
        <v>3337428719</v>
      </c>
    </row>
    <row r="2728" spans="1:9" ht="60" hidden="1">
      <c r="A2728" s="39">
        <v>45130</v>
      </c>
      <c r="B2728" s="40" t="s">
        <v>4859</v>
      </c>
      <c r="C2728" s="40" t="s">
        <v>4849</v>
      </c>
      <c r="D2728" s="40" t="s">
        <v>385</v>
      </c>
      <c r="E2728" s="39">
        <v>101617</v>
      </c>
      <c r="F2728" s="41">
        <v>20</v>
      </c>
      <c r="G2728" s="39">
        <v>1</v>
      </c>
      <c r="H2728" s="40" t="s">
        <v>202</v>
      </c>
      <c r="I2728" s="39">
        <v>3352750328</v>
      </c>
    </row>
    <row r="2729" spans="1:9" ht="45" hidden="1">
      <c r="A2729" s="39">
        <v>45229</v>
      </c>
      <c r="B2729" s="40" t="s">
        <v>4860</v>
      </c>
      <c r="C2729" s="40" t="s">
        <v>4849</v>
      </c>
      <c r="D2729" s="40" t="s">
        <v>210</v>
      </c>
      <c r="E2729" s="39">
        <v>116704</v>
      </c>
      <c r="F2729" s="41">
        <v>69</v>
      </c>
      <c r="G2729" s="39">
        <v>3</v>
      </c>
      <c r="H2729" s="40" t="s">
        <v>211</v>
      </c>
      <c r="I2729" s="39">
        <v>3352750021</v>
      </c>
    </row>
    <row r="2730" spans="1:9" ht="60" hidden="1">
      <c r="A2730" s="39">
        <v>45246</v>
      </c>
      <c r="B2730" s="40" t="s">
        <v>4861</v>
      </c>
      <c r="C2730" s="40" t="s">
        <v>4849</v>
      </c>
      <c r="D2730" s="40" t="s">
        <v>223</v>
      </c>
      <c r="E2730" s="39">
        <v>100834</v>
      </c>
      <c r="F2730" s="41">
        <v>69</v>
      </c>
      <c r="G2730" s="39">
        <v>1</v>
      </c>
      <c r="H2730" s="40" t="s">
        <v>211</v>
      </c>
      <c r="I2730" s="39">
        <v>3349559735</v>
      </c>
    </row>
    <row r="2731" spans="1:9" ht="30" hidden="1">
      <c r="A2731" s="39">
        <v>45253</v>
      </c>
      <c r="B2731" s="40" t="s">
        <v>4862</v>
      </c>
      <c r="C2731" s="40" t="s">
        <v>4849</v>
      </c>
      <c r="D2731" s="40" t="s">
        <v>210</v>
      </c>
      <c r="E2731" s="39">
        <v>116704</v>
      </c>
      <c r="F2731" s="41">
        <v>500</v>
      </c>
      <c r="G2731" s="39">
        <v>33</v>
      </c>
      <c r="H2731" s="40" t="s">
        <v>218</v>
      </c>
      <c r="I2731" s="39">
        <v>3337428845</v>
      </c>
    </row>
    <row r="2732" spans="1:9" ht="30" hidden="1">
      <c r="A2732" s="39">
        <v>45278</v>
      </c>
      <c r="B2732" s="40" t="s">
        <v>4863</v>
      </c>
      <c r="C2732" s="40" t="s">
        <v>4849</v>
      </c>
      <c r="D2732" s="40" t="s">
        <v>234</v>
      </c>
      <c r="E2732" s="39">
        <v>101222</v>
      </c>
      <c r="F2732" s="41">
        <v>138</v>
      </c>
      <c r="G2732" s="39">
        <v>1</v>
      </c>
      <c r="H2732" s="40" t="s">
        <v>202</v>
      </c>
      <c r="I2732" s="39">
        <v>3342618347</v>
      </c>
    </row>
    <row r="2733" spans="1:9" ht="45" hidden="1">
      <c r="A2733" s="39">
        <v>45622</v>
      </c>
      <c r="B2733" s="40" t="s">
        <v>4864</v>
      </c>
      <c r="C2733" s="40" t="s">
        <v>4849</v>
      </c>
      <c r="D2733" s="40" t="s">
        <v>326</v>
      </c>
      <c r="E2733" s="39">
        <v>100716</v>
      </c>
      <c r="F2733" s="41">
        <v>57</v>
      </c>
      <c r="G2733" s="39">
        <v>2</v>
      </c>
      <c r="H2733" s="40" t="s">
        <v>218</v>
      </c>
      <c r="I2733" s="39">
        <v>3337431167</v>
      </c>
    </row>
    <row r="2734" spans="1:9" ht="45" hidden="1">
      <c r="A2734" s="39">
        <v>45623</v>
      </c>
      <c r="B2734" s="40" t="s">
        <v>4865</v>
      </c>
      <c r="C2734" s="40" t="s">
        <v>4849</v>
      </c>
      <c r="D2734" s="40" t="s">
        <v>326</v>
      </c>
      <c r="E2734" s="39">
        <v>100716</v>
      </c>
      <c r="F2734" s="41">
        <v>57</v>
      </c>
      <c r="G2734" s="39">
        <v>2</v>
      </c>
      <c r="H2734" s="40" t="s">
        <v>218</v>
      </c>
      <c r="I2734" s="39">
        <v>3337431168</v>
      </c>
    </row>
    <row r="2735" spans="1:9" ht="75" hidden="1">
      <c r="A2735" s="39">
        <v>45625</v>
      </c>
      <c r="B2735" s="40" t="s">
        <v>4866</v>
      </c>
      <c r="C2735" s="40" t="s">
        <v>4849</v>
      </c>
      <c r="D2735" s="40" t="s">
        <v>225</v>
      </c>
      <c r="E2735" s="39">
        <v>101071</v>
      </c>
      <c r="F2735" s="41">
        <v>69</v>
      </c>
      <c r="G2735" s="39">
        <v>3</v>
      </c>
      <c r="H2735" s="40" t="s">
        <v>218</v>
      </c>
      <c r="I2735" s="39">
        <v>3337431170</v>
      </c>
    </row>
    <row r="2736" spans="1:9" ht="75" hidden="1">
      <c r="A2736" s="39">
        <v>45646</v>
      </c>
      <c r="B2736" s="40" t="s">
        <v>4867</v>
      </c>
      <c r="C2736" s="40" t="s">
        <v>4849</v>
      </c>
      <c r="D2736" s="40" t="s">
        <v>225</v>
      </c>
      <c r="E2736" s="39">
        <v>101071</v>
      </c>
      <c r="F2736" s="41">
        <v>69</v>
      </c>
      <c r="G2736" s="39">
        <v>1</v>
      </c>
      <c r="H2736" s="40" t="s">
        <v>218</v>
      </c>
      <c r="I2736" s="39">
        <v>3337431191</v>
      </c>
    </row>
    <row r="2737" spans="1:9" ht="75" hidden="1">
      <c r="A2737" s="39">
        <v>45707</v>
      </c>
      <c r="B2737" s="40" t="s">
        <v>4868</v>
      </c>
      <c r="C2737" s="40" t="s">
        <v>4849</v>
      </c>
      <c r="D2737" s="40" t="s">
        <v>225</v>
      </c>
      <c r="E2737" s="39">
        <v>101071</v>
      </c>
      <c r="F2737" s="41">
        <v>69</v>
      </c>
      <c r="G2737" s="39">
        <v>2</v>
      </c>
      <c r="H2737" s="40" t="s">
        <v>218</v>
      </c>
      <c r="I2737" s="39">
        <v>3338155033</v>
      </c>
    </row>
    <row r="2738" spans="1:9" ht="75" hidden="1">
      <c r="A2738" s="39">
        <v>45709</v>
      </c>
      <c r="B2738" s="40" t="s">
        <v>4869</v>
      </c>
      <c r="C2738" s="40" t="s">
        <v>4849</v>
      </c>
      <c r="D2738" s="40" t="s">
        <v>225</v>
      </c>
      <c r="E2738" s="39">
        <v>101071</v>
      </c>
      <c r="F2738" s="41">
        <v>35</v>
      </c>
      <c r="G2738" s="39">
        <v>2</v>
      </c>
      <c r="H2738" s="40" t="s">
        <v>218</v>
      </c>
      <c r="I2738" s="39">
        <v>3338155036</v>
      </c>
    </row>
    <row r="2739" spans="1:9" ht="75" hidden="1">
      <c r="A2739" s="39">
        <v>45710</v>
      </c>
      <c r="B2739" s="40" t="s">
        <v>4870</v>
      </c>
      <c r="C2739" s="40" t="s">
        <v>4849</v>
      </c>
      <c r="D2739" s="40" t="s">
        <v>225</v>
      </c>
      <c r="E2739" s="39">
        <v>101071</v>
      </c>
      <c r="F2739" s="41">
        <v>35</v>
      </c>
      <c r="G2739" s="39">
        <v>1</v>
      </c>
      <c r="H2739" s="40" t="s">
        <v>218</v>
      </c>
      <c r="I2739" s="39">
        <v>3338155037</v>
      </c>
    </row>
    <row r="2740" spans="1:9" ht="75" hidden="1">
      <c r="A2740" s="39">
        <v>45711</v>
      </c>
      <c r="B2740" s="40" t="s">
        <v>4871</v>
      </c>
      <c r="C2740" s="40" t="s">
        <v>4849</v>
      </c>
      <c r="D2740" s="40" t="s">
        <v>225</v>
      </c>
      <c r="E2740" s="39">
        <v>101071</v>
      </c>
      <c r="F2740" s="41">
        <v>69</v>
      </c>
      <c r="G2740" s="39">
        <v>2</v>
      </c>
      <c r="H2740" s="40" t="s">
        <v>218</v>
      </c>
      <c r="I2740" s="39">
        <v>3338155038</v>
      </c>
    </row>
    <row r="2741" spans="1:9" ht="45" hidden="1">
      <c r="A2741" s="39">
        <v>45929</v>
      </c>
      <c r="B2741" s="40" t="s">
        <v>4872</v>
      </c>
      <c r="C2741" s="40" t="s">
        <v>4849</v>
      </c>
      <c r="D2741" s="40" t="s">
        <v>326</v>
      </c>
      <c r="E2741" s="39">
        <v>100716</v>
      </c>
      <c r="F2741" s="41">
        <v>42</v>
      </c>
      <c r="G2741" s="39">
        <v>2</v>
      </c>
      <c r="H2741" s="40" t="s">
        <v>218</v>
      </c>
      <c r="I2741" s="39">
        <v>3338290371</v>
      </c>
    </row>
    <row r="2742" spans="1:9" ht="45" hidden="1">
      <c r="A2742" s="39">
        <v>45930</v>
      </c>
      <c r="B2742" s="40" t="s">
        <v>4873</v>
      </c>
      <c r="C2742" s="40" t="s">
        <v>4849</v>
      </c>
      <c r="D2742" s="40" t="s">
        <v>326</v>
      </c>
      <c r="E2742" s="39">
        <v>100716</v>
      </c>
      <c r="F2742" s="41">
        <v>42</v>
      </c>
      <c r="G2742" s="39">
        <v>2</v>
      </c>
      <c r="H2742" s="40" t="s">
        <v>218</v>
      </c>
      <c r="I2742" s="39">
        <v>3338290374</v>
      </c>
    </row>
    <row r="2743" spans="1:9" ht="75" hidden="1">
      <c r="A2743" s="39">
        <v>45931</v>
      </c>
      <c r="B2743" s="40" t="s">
        <v>4874</v>
      </c>
      <c r="C2743" s="40" t="s">
        <v>4849</v>
      </c>
      <c r="D2743" s="40" t="s">
        <v>225</v>
      </c>
      <c r="E2743" s="39">
        <v>101071</v>
      </c>
      <c r="F2743" s="41">
        <v>35</v>
      </c>
      <c r="G2743" s="39">
        <v>1</v>
      </c>
      <c r="H2743" s="40" t="s">
        <v>218</v>
      </c>
      <c r="I2743" s="39">
        <v>3338290382</v>
      </c>
    </row>
    <row r="2744" spans="1:9" ht="75" hidden="1">
      <c r="A2744" s="39">
        <v>45932</v>
      </c>
      <c r="B2744" s="40" t="s">
        <v>4875</v>
      </c>
      <c r="C2744" s="40" t="s">
        <v>4849</v>
      </c>
      <c r="D2744" s="40" t="s">
        <v>225</v>
      </c>
      <c r="E2744" s="39">
        <v>101071</v>
      </c>
      <c r="F2744" s="41">
        <v>35</v>
      </c>
      <c r="G2744" s="39">
        <v>2</v>
      </c>
      <c r="H2744" s="40" t="s">
        <v>218</v>
      </c>
      <c r="I2744" s="39">
        <v>3338290384</v>
      </c>
    </row>
    <row r="2745" spans="1:9" ht="75" hidden="1">
      <c r="A2745" s="39">
        <v>45933</v>
      </c>
      <c r="B2745" s="40" t="s">
        <v>4876</v>
      </c>
      <c r="C2745" s="40" t="s">
        <v>4849</v>
      </c>
      <c r="D2745" s="40" t="s">
        <v>225</v>
      </c>
      <c r="E2745" s="39">
        <v>101071</v>
      </c>
      <c r="F2745" s="41">
        <v>35</v>
      </c>
      <c r="G2745" s="39">
        <v>2</v>
      </c>
      <c r="H2745" s="40" t="s">
        <v>218</v>
      </c>
      <c r="I2745" s="39">
        <v>3338290385</v>
      </c>
    </row>
    <row r="2746" spans="1:9" ht="75" hidden="1">
      <c r="A2746" s="39">
        <v>45938</v>
      </c>
      <c r="B2746" s="40" t="s">
        <v>4877</v>
      </c>
      <c r="C2746" s="40" t="s">
        <v>4849</v>
      </c>
      <c r="D2746" s="40" t="s">
        <v>225</v>
      </c>
      <c r="E2746" s="39">
        <v>101071</v>
      </c>
      <c r="F2746" s="41">
        <v>35</v>
      </c>
      <c r="G2746" s="39">
        <v>1</v>
      </c>
      <c r="H2746" s="40" t="s">
        <v>218</v>
      </c>
      <c r="I2746" s="39">
        <v>3338290450</v>
      </c>
    </row>
    <row r="2747" spans="1:9" ht="75" hidden="1">
      <c r="A2747" s="39">
        <v>45939</v>
      </c>
      <c r="B2747" s="40" t="s">
        <v>4878</v>
      </c>
      <c r="C2747" s="40" t="s">
        <v>4849</v>
      </c>
      <c r="D2747" s="40" t="s">
        <v>225</v>
      </c>
      <c r="E2747" s="39">
        <v>101071</v>
      </c>
      <c r="F2747" s="41">
        <v>35</v>
      </c>
      <c r="G2747" s="39">
        <v>2</v>
      </c>
      <c r="H2747" s="40" t="s">
        <v>218</v>
      </c>
      <c r="I2747" s="39">
        <v>3338290451</v>
      </c>
    </row>
    <row r="2748" spans="1:9" ht="75" hidden="1">
      <c r="A2748" s="39">
        <v>45940</v>
      </c>
      <c r="B2748" s="40" t="s">
        <v>4879</v>
      </c>
      <c r="C2748" s="40" t="s">
        <v>4849</v>
      </c>
      <c r="D2748" s="40" t="s">
        <v>225</v>
      </c>
      <c r="E2748" s="39">
        <v>101071</v>
      </c>
      <c r="F2748" s="41">
        <v>35</v>
      </c>
      <c r="G2748" s="39">
        <v>2</v>
      </c>
      <c r="H2748" s="40" t="s">
        <v>218</v>
      </c>
      <c r="I2748" s="39">
        <v>3338290453</v>
      </c>
    </row>
    <row r="2749" spans="1:9" ht="75" hidden="1">
      <c r="A2749" s="39">
        <v>45941</v>
      </c>
      <c r="B2749" s="40" t="s">
        <v>4880</v>
      </c>
      <c r="C2749" s="40" t="s">
        <v>4849</v>
      </c>
      <c r="D2749" s="40" t="s">
        <v>225</v>
      </c>
      <c r="E2749" s="39">
        <v>101071</v>
      </c>
      <c r="F2749" s="41">
        <v>35</v>
      </c>
      <c r="G2749" s="39">
        <v>2</v>
      </c>
      <c r="H2749" s="40" t="s">
        <v>218</v>
      </c>
      <c r="I2749" s="39">
        <v>3338290454</v>
      </c>
    </row>
    <row r="2750" spans="1:9" ht="75" hidden="1">
      <c r="A2750" s="39">
        <v>45942</v>
      </c>
      <c r="B2750" s="40" t="s">
        <v>4881</v>
      </c>
      <c r="C2750" s="40" t="s">
        <v>4849</v>
      </c>
      <c r="D2750" s="40" t="s">
        <v>225</v>
      </c>
      <c r="E2750" s="39">
        <v>101071</v>
      </c>
      <c r="F2750" s="41">
        <v>35</v>
      </c>
      <c r="G2750" s="39">
        <v>2</v>
      </c>
      <c r="H2750" s="40" t="s">
        <v>218</v>
      </c>
      <c r="I2750" s="39">
        <v>3338290455</v>
      </c>
    </row>
    <row r="2751" spans="1:9" ht="75" hidden="1">
      <c r="A2751" s="39">
        <v>45943</v>
      </c>
      <c r="B2751" s="40" t="s">
        <v>4882</v>
      </c>
      <c r="C2751" s="40" t="s">
        <v>4849</v>
      </c>
      <c r="D2751" s="40" t="s">
        <v>225</v>
      </c>
      <c r="E2751" s="39">
        <v>101071</v>
      </c>
      <c r="F2751" s="41">
        <v>35</v>
      </c>
      <c r="G2751" s="39">
        <v>1</v>
      </c>
      <c r="H2751" s="40" t="s">
        <v>218</v>
      </c>
      <c r="I2751" s="39">
        <v>3338290456</v>
      </c>
    </row>
    <row r="2752" spans="1:9" ht="75" hidden="1">
      <c r="A2752" s="39">
        <v>45944</v>
      </c>
      <c r="B2752" s="40" t="s">
        <v>4883</v>
      </c>
      <c r="C2752" s="40" t="s">
        <v>4849</v>
      </c>
      <c r="D2752" s="40" t="s">
        <v>225</v>
      </c>
      <c r="E2752" s="39">
        <v>101071</v>
      </c>
      <c r="F2752" s="41">
        <v>35</v>
      </c>
      <c r="G2752" s="39">
        <v>2</v>
      </c>
      <c r="H2752" s="40" t="s">
        <v>218</v>
      </c>
      <c r="I2752" s="39">
        <v>3338290457</v>
      </c>
    </row>
    <row r="2753" spans="1:9" ht="45" hidden="1">
      <c r="A2753" s="39">
        <v>45945</v>
      </c>
      <c r="B2753" s="40" t="s">
        <v>4884</v>
      </c>
      <c r="C2753" s="40" t="s">
        <v>4849</v>
      </c>
      <c r="D2753" s="40" t="s">
        <v>326</v>
      </c>
      <c r="E2753" s="39">
        <v>100716</v>
      </c>
      <c r="F2753" s="41">
        <v>42</v>
      </c>
      <c r="G2753" s="39">
        <v>1</v>
      </c>
      <c r="H2753" s="40" t="s">
        <v>218</v>
      </c>
      <c r="I2753" s="39">
        <v>3338290460</v>
      </c>
    </row>
    <row r="2754" spans="1:9" ht="45" hidden="1">
      <c r="A2754" s="39">
        <v>45946</v>
      </c>
      <c r="B2754" s="40" t="s">
        <v>4885</v>
      </c>
      <c r="C2754" s="40" t="s">
        <v>4849</v>
      </c>
      <c r="D2754" s="40" t="s">
        <v>326</v>
      </c>
      <c r="E2754" s="39">
        <v>100716</v>
      </c>
      <c r="F2754" s="41">
        <v>42</v>
      </c>
      <c r="G2754" s="39">
        <v>3</v>
      </c>
      <c r="H2754" s="40" t="s">
        <v>218</v>
      </c>
      <c r="I2754" s="39">
        <v>3338290462</v>
      </c>
    </row>
    <row r="2755" spans="1:9" ht="45" hidden="1">
      <c r="A2755" s="39">
        <v>45947</v>
      </c>
      <c r="B2755" s="40" t="s">
        <v>4886</v>
      </c>
      <c r="C2755" s="40" t="s">
        <v>4849</v>
      </c>
      <c r="D2755" s="40" t="s">
        <v>326</v>
      </c>
      <c r="E2755" s="39">
        <v>100716</v>
      </c>
      <c r="F2755" s="41">
        <v>42</v>
      </c>
      <c r="G2755" s="39">
        <v>3</v>
      </c>
      <c r="H2755" s="40" t="s">
        <v>218</v>
      </c>
      <c r="I2755" s="39">
        <v>3338290463</v>
      </c>
    </row>
    <row r="2756" spans="1:9" ht="45" hidden="1">
      <c r="A2756" s="39">
        <v>45948</v>
      </c>
      <c r="B2756" s="40" t="s">
        <v>4887</v>
      </c>
      <c r="C2756" s="40" t="s">
        <v>4849</v>
      </c>
      <c r="D2756" s="40" t="s">
        <v>326</v>
      </c>
      <c r="E2756" s="39">
        <v>100716</v>
      </c>
      <c r="F2756" s="41">
        <v>42</v>
      </c>
      <c r="G2756" s="39">
        <v>1</v>
      </c>
      <c r="H2756" s="40" t="s">
        <v>218</v>
      </c>
      <c r="I2756" s="39">
        <v>3338290464</v>
      </c>
    </row>
    <row r="2757" spans="1:9" ht="45" hidden="1">
      <c r="A2757" s="39">
        <v>45949</v>
      </c>
      <c r="B2757" s="40" t="s">
        <v>4888</v>
      </c>
      <c r="C2757" s="40" t="s">
        <v>4849</v>
      </c>
      <c r="D2757" s="40" t="s">
        <v>326</v>
      </c>
      <c r="E2757" s="39">
        <v>100716</v>
      </c>
      <c r="F2757" s="41">
        <v>42</v>
      </c>
      <c r="G2757" s="39">
        <v>2</v>
      </c>
      <c r="H2757" s="40" t="s">
        <v>218</v>
      </c>
      <c r="I2757" s="39">
        <v>3338290466</v>
      </c>
    </row>
    <row r="2758" spans="1:9" ht="45" hidden="1">
      <c r="A2758" s="39">
        <v>45950</v>
      </c>
      <c r="B2758" s="40" t="s">
        <v>4889</v>
      </c>
      <c r="C2758" s="40" t="s">
        <v>4849</v>
      </c>
      <c r="D2758" s="40" t="s">
        <v>326</v>
      </c>
      <c r="E2758" s="39">
        <v>100716</v>
      </c>
      <c r="F2758" s="41">
        <v>42</v>
      </c>
      <c r="G2758" s="39">
        <v>2</v>
      </c>
      <c r="H2758" s="40" t="s">
        <v>218</v>
      </c>
      <c r="I2758" s="39">
        <v>3338290470</v>
      </c>
    </row>
    <row r="2759" spans="1:9" ht="45" hidden="1">
      <c r="A2759" s="39">
        <v>45951</v>
      </c>
      <c r="B2759" s="40" t="s">
        <v>4890</v>
      </c>
      <c r="C2759" s="40" t="s">
        <v>4849</v>
      </c>
      <c r="D2759" s="40" t="s">
        <v>326</v>
      </c>
      <c r="E2759" s="39">
        <v>100716</v>
      </c>
      <c r="F2759" s="41">
        <v>42</v>
      </c>
      <c r="G2759" s="39">
        <v>2</v>
      </c>
      <c r="H2759" s="40" t="s">
        <v>218</v>
      </c>
      <c r="I2759" s="39">
        <v>3338290471</v>
      </c>
    </row>
    <row r="2760" spans="1:9" ht="45" hidden="1">
      <c r="A2760" s="39">
        <v>45952</v>
      </c>
      <c r="B2760" s="40" t="s">
        <v>4891</v>
      </c>
      <c r="C2760" s="40" t="s">
        <v>4849</v>
      </c>
      <c r="D2760" s="40" t="s">
        <v>326</v>
      </c>
      <c r="E2760" s="39">
        <v>100716</v>
      </c>
      <c r="F2760" s="41">
        <v>42</v>
      </c>
      <c r="G2760" s="39">
        <v>1</v>
      </c>
      <c r="H2760" s="40" t="s">
        <v>218</v>
      </c>
      <c r="I2760" s="39">
        <v>3338290476</v>
      </c>
    </row>
    <row r="2761" spans="1:9" ht="45" hidden="1">
      <c r="A2761" s="39">
        <v>45953</v>
      </c>
      <c r="B2761" s="40" t="s">
        <v>4892</v>
      </c>
      <c r="C2761" s="40" t="s">
        <v>4849</v>
      </c>
      <c r="D2761" s="40" t="s">
        <v>326</v>
      </c>
      <c r="E2761" s="39">
        <v>100716</v>
      </c>
      <c r="F2761" s="41">
        <v>42</v>
      </c>
      <c r="G2761" s="39">
        <v>3</v>
      </c>
      <c r="H2761" s="40" t="s">
        <v>218</v>
      </c>
      <c r="I2761" s="39">
        <v>3338290477</v>
      </c>
    </row>
    <row r="2762" spans="1:9" ht="45" hidden="1">
      <c r="A2762" s="39">
        <v>45954</v>
      </c>
      <c r="B2762" s="40" t="s">
        <v>4893</v>
      </c>
      <c r="C2762" s="40" t="s">
        <v>4849</v>
      </c>
      <c r="D2762" s="40" t="s">
        <v>326</v>
      </c>
      <c r="E2762" s="39">
        <v>100716</v>
      </c>
      <c r="F2762" s="41">
        <v>42</v>
      </c>
      <c r="G2762" s="39">
        <v>1</v>
      </c>
      <c r="H2762" s="40" t="s">
        <v>218</v>
      </c>
      <c r="I2762" s="39">
        <v>3338290481</v>
      </c>
    </row>
    <row r="2763" spans="1:9" ht="45" hidden="1">
      <c r="A2763" s="39">
        <v>45955</v>
      </c>
      <c r="B2763" s="40" t="s">
        <v>4894</v>
      </c>
      <c r="C2763" s="40" t="s">
        <v>4849</v>
      </c>
      <c r="D2763" s="40" t="s">
        <v>326</v>
      </c>
      <c r="E2763" s="39">
        <v>100716</v>
      </c>
      <c r="F2763" s="41">
        <v>42</v>
      </c>
      <c r="G2763" s="39">
        <v>2</v>
      </c>
      <c r="H2763" s="40" t="s">
        <v>218</v>
      </c>
      <c r="I2763" s="39">
        <v>3338290482</v>
      </c>
    </row>
    <row r="2764" spans="1:9" ht="45" hidden="1">
      <c r="A2764" s="39">
        <v>45956</v>
      </c>
      <c r="B2764" s="40" t="s">
        <v>4895</v>
      </c>
      <c r="C2764" s="40" t="s">
        <v>4849</v>
      </c>
      <c r="D2764" s="40" t="s">
        <v>326</v>
      </c>
      <c r="E2764" s="39">
        <v>100716</v>
      </c>
      <c r="F2764" s="41">
        <v>42</v>
      </c>
      <c r="G2764" s="39">
        <v>2</v>
      </c>
      <c r="H2764" s="40" t="s">
        <v>218</v>
      </c>
      <c r="I2764" s="39">
        <v>3338290486</v>
      </c>
    </row>
    <row r="2765" spans="1:9" ht="45" hidden="1">
      <c r="A2765" s="39">
        <v>45957</v>
      </c>
      <c r="B2765" s="40" t="s">
        <v>4896</v>
      </c>
      <c r="C2765" s="40" t="s">
        <v>4849</v>
      </c>
      <c r="D2765" s="40" t="s">
        <v>326</v>
      </c>
      <c r="E2765" s="39">
        <v>100716</v>
      </c>
      <c r="F2765" s="41">
        <v>42</v>
      </c>
      <c r="G2765" s="39">
        <v>2</v>
      </c>
      <c r="H2765" s="40" t="s">
        <v>218</v>
      </c>
      <c r="I2765" s="39">
        <v>3338290490</v>
      </c>
    </row>
    <row r="2766" spans="1:9" ht="45" hidden="1">
      <c r="A2766" s="39">
        <v>45958</v>
      </c>
      <c r="B2766" s="40" t="s">
        <v>4897</v>
      </c>
      <c r="C2766" s="40" t="s">
        <v>4849</v>
      </c>
      <c r="D2766" s="40" t="s">
        <v>326</v>
      </c>
      <c r="E2766" s="39">
        <v>100716</v>
      </c>
      <c r="F2766" s="41">
        <v>42</v>
      </c>
      <c r="G2766" s="39">
        <v>1</v>
      </c>
      <c r="H2766" s="40" t="s">
        <v>218</v>
      </c>
      <c r="I2766" s="39">
        <v>3338290493</v>
      </c>
    </row>
    <row r="2767" spans="1:9" ht="15" hidden="1">
      <c r="A2767" s="39">
        <v>49665</v>
      </c>
      <c r="B2767" s="40" t="s">
        <v>4898</v>
      </c>
      <c r="C2767" s="40" t="s">
        <v>4849</v>
      </c>
      <c r="D2767" s="40" t="s">
        <v>210</v>
      </c>
      <c r="E2767" s="39">
        <v>116704</v>
      </c>
      <c r="F2767" s="41">
        <v>46</v>
      </c>
      <c r="G2767" s="39">
        <v>4</v>
      </c>
      <c r="H2767" s="40" t="s">
        <v>226</v>
      </c>
      <c r="I2767" s="39">
        <v>3349559521</v>
      </c>
    </row>
    <row r="2768" spans="1:9" ht="15" hidden="1">
      <c r="A2768" s="39">
        <v>49669</v>
      </c>
      <c r="B2768" s="40" t="s">
        <v>4899</v>
      </c>
      <c r="C2768" s="40" t="s">
        <v>4849</v>
      </c>
      <c r="D2768" s="40" t="s">
        <v>210</v>
      </c>
      <c r="E2768" s="39">
        <v>116704</v>
      </c>
      <c r="F2768" s="41">
        <v>46</v>
      </c>
      <c r="G2768" s="39">
        <v>5</v>
      </c>
      <c r="H2768" s="40" t="s">
        <v>226</v>
      </c>
      <c r="I2768" s="39">
        <v>3349559532</v>
      </c>
    </row>
    <row r="2769" spans="1:9" ht="15" hidden="1">
      <c r="A2769" s="39">
        <v>49671</v>
      </c>
      <c r="B2769" s="40" t="s">
        <v>4900</v>
      </c>
      <c r="C2769" s="40" t="s">
        <v>4849</v>
      </c>
      <c r="D2769" s="40" t="s">
        <v>210</v>
      </c>
      <c r="E2769" s="39">
        <v>116704</v>
      </c>
      <c r="F2769" s="41">
        <v>-99</v>
      </c>
      <c r="G2769" s="39">
        <v>1</v>
      </c>
      <c r="H2769" s="40" t="s">
        <v>226</v>
      </c>
      <c r="I2769" s="39">
        <v>3349559572</v>
      </c>
    </row>
    <row r="2770" spans="1:9" ht="15" hidden="1">
      <c r="A2770" s="39">
        <v>49674</v>
      </c>
      <c r="B2770" s="40" t="s">
        <v>4901</v>
      </c>
      <c r="C2770" s="40" t="s">
        <v>4849</v>
      </c>
      <c r="D2770" s="40" t="s">
        <v>210</v>
      </c>
      <c r="E2770" s="39">
        <v>116704</v>
      </c>
      <c r="F2770" s="41">
        <v>10</v>
      </c>
      <c r="G2770" s="39">
        <v>2</v>
      </c>
      <c r="H2770" s="40" t="s">
        <v>226</v>
      </c>
      <c r="I2770" s="39">
        <v>3349559616</v>
      </c>
    </row>
    <row r="2771" spans="1:9" ht="45" hidden="1">
      <c r="A2771" s="39">
        <v>49680</v>
      </c>
      <c r="B2771" s="40" t="s">
        <v>4902</v>
      </c>
      <c r="C2771" s="40" t="s">
        <v>4849</v>
      </c>
      <c r="D2771" s="40" t="s">
        <v>210</v>
      </c>
      <c r="E2771" s="39">
        <v>116704</v>
      </c>
      <c r="F2771" s="41">
        <v>46</v>
      </c>
      <c r="G2771" s="39">
        <v>1</v>
      </c>
      <c r="H2771" s="40" t="s">
        <v>211</v>
      </c>
      <c r="I2771" s="39">
        <v>3349559667</v>
      </c>
    </row>
    <row r="2772" spans="1:9" ht="45" hidden="1">
      <c r="A2772" s="39">
        <v>49681</v>
      </c>
      <c r="B2772" s="40" t="s">
        <v>4903</v>
      </c>
      <c r="C2772" s="40" t="s">
        <v>4849</v>
      </c>
      <c r="D2772" s="40" t="s">
        <v>210</v>
      </c>
      <c r="E2772" s="39">
        <v>116704</v>
      </c>
      <c r="F2772" s="41">
        <v>46</v>
      </c>
      <c r="G2772" s="39">
        <v>1</v>
      </c>
      <c r="H2772" s="40" t="s">
        <v>211</v>
      </c>
      <c r="I2772" s="39">
        <v>3349559668</v>
      </c>
    </row>
    <row r="2773" spans="1:9" ht="45" hidden="1">
      <c r="A2773" s="39">
        <v>49682</v>
      </c>
      <c r="B2773" s="40" t="s">
        <v>4904</v>
      </c>
      <c r="C2773" s="40" t="s">
        <v>4849</v>
      </c>
      <c r="D2773" s="40" t="s">
        <v>210</v>
      </c>
      <c r="E2773" s="39">
        <v>116704</v>
      </c>
      <c r="F2773" s="41">
        <v>46</v>
      </c>
      <c r="G2773" s="39">
        <v>2</v>
      </c>
      <c r="H2773" s="40" t="s">
        <v>211</v>
      </c>
      <c r="I2773" s="39">
        <v>3349560001</v>
      </c>
    </row>
    <row r="2774" spans="1:9" ht="60" hidden="1">
      <c r="A2774" s="39">
        <v>49683</v>
      </c>
      <c r="B2774" s="40" t="s">
        <v>4905</v>
      </c>
      <c r="C2774" s="40" t="s">
        <v>4849</v>
      </c>
      <c r="D2774" s="40" t="s">
        <v>223</v>
      </c>
      <c r="E2774" s="39">
        <v>100834</v>
      </c>
      <c r="F2774" s="41">
        <v>46</v>
      </c>
      <c r="G2774" s="39">
        <v>1</v>
      </c>
      <c r="H2774" s="40" t="s">
        <v>211</v>
      </c>
      <c r="I2774" s="39">
        <v>3349560033</v>
      </c>
    </row>
    <row r="2775" spans="1:9" ht="45" hidden="1">
      <c r="A2775" s="39">
        <v>49684</v>
      </c>
      <c r="B2775" s="40" t="s">
        <v>4906</v>
      </c>
      <c r="C2775" s="40" t="s">
        <v>4849</v>
      </c>
      <c r="D2775" s="40" t="s">
        <v>210</v>
      </c>
      <c r="E2775" s="39">
        <v>116704</v>
      </c>
      <c r="F2775" s="41">
        <v>46</v>
      </c>
      <c r="G2775" s="39">
        <v>4</v>
      </c>
      <c r="H2775" s="40" t="s">
        <v>211</v>
      </c>
      <c r="I2775" s="39">
        <v>3349560149</v>
      </c>
    </row>
    <row r="2776" spans="1:9" ht="45" hidden="1">
      <c r="A2776" s="39">
        <v>49685</v>
      </c>
      <c r="B2776" s="40" t="s">
        <v>4907</v>
      </c>
      <c r="C2776" s="40" t="s">
        <v>4849</v>
      </c>
      <c r="D2776" s="40" t="s">
        <v>210</v>
      </c>
      <c r="E2776" s="39">
        <v>116704</v>
      </c>
      <c r="F2776" s="41">
        <v>46</v>
      </c>
      <c r="G2776" s="39">
        <v>1</v>
      </c>
      <c r="H2776" s="40" t="s">
        <v>211</v>
      </c>
      <c r="I2776" s="39">
        <v>3349560222</v>
      </c>
    </row>
    <row r="2777" spans="1:9" ht="45" hidden="1">
      <c r="A2777" s="39">
        <v>49686</v>
      </c>
      <c r="B2777" s="40" t="s">
        <v>4908</v>
      </c>
      <c r="C2777" s="40" t="s">
        <v>4849</v>
      </c>
      <c r="D2777" s="40" t="s">
        <v>210</v>
      </c>
      <c r="E2777" s="39">
        <v>116704</v>
      </c>
      <c r="F2777" s="41">
        <v>46</v>
      </c>
      <c r="G2777" s="39">
        <v>1</v>
      </c>
      <c r="H2777" s="40" t="s">
        <v>211</v>
      </c>
      <c r="I2777" s="39">
        <v>3349560227</v>
      </c>
    </row>
    <row r="2778" spans="1:9" ht="45" hidden="1">
      <c r="A2778" s="39">
        <v>49687</v>
      </c>
      <c r="B2778" s="40" t="s">
        <v>4909</v>
      </c>
      <c r="C2778" s="40" t="s">
        <v>4849</v>
      </c>
      <c r="D2778" s="40" t="s">
        <v>210</v>
      </c>
      <c r="E2778" s="39">
        <v>116704</v>
      </c>
      <c r="F2778" s="41">
        <v>46</v>
      </c>
      <c r="G2778" s="39">
        <v>1</v>
      </c>
      <c r="H2778" s="40" t="s">
        <v>211</v>
      </c>
      <c r="I2778" s="39">
        <v>3349560264</v>
      </c>
    </row>
    <row r="2779" spans="1:9" ht="15" hidden="1">
      <c r="A2779" s="39">
        <v>49690</v>
      </c>
      <c r="B2779" s="40" t="s">
        <v>4910</v>
      </c>
      <c r="C2779" s="40" t="s">
        <v>4849</v>
      </c>
      <c r="D2779" s="40" t="s">
        <v>210</v>
      </c>
      <c r="E2779" s="39">
        <v>116704</v>
      </c>
      <c r="F2779" s="41">
        <v>138</v>
      </c>
      <c r="G2779" s="39">
        <v>2</v>
      </c>
      <c r="H2779" s="40" t="s">
        <v>226</v>
      </c>
      <c r="I2779" s="39">
        <v>3349560320</v>
      </c>
    </row>
    <row r="2780" spans="1:9" ht="45" hidden="1">
      <c r="A2780" s="39">
        <v>49691</v>
      </c>
      <c r="B2780" s="40" t="s">
        <v>4911</v>
      </c>
      <c r="C2780" s="40" t="s">
        <v>4849</v>
      </c>
      <c r="D2780" s="40" t="s">
        <v>210</v>
      </c>
      <c r="E2780" s="39">
        <v>116704</v>
      </c>
      <c r="F2780" s="41">
        <v>-99</v>
      </c>
      <c r="G2780" s="39">
        <v>1</v>
      </c>
      <c r="H2780" s="40" t="s">
        <v>211</v>
      </c>
      <c r="I2780" s="39">
        <v>3349560382</v>
      </c>
    </row>
    <row r="2781" spans="1:9" ht="15" hidden="1">
      <c r="A2781" s="39">
        <v>49771</v>
      </c>
      <c r="B2781" s="40" t="s">
        <v>4912</v>
      </c>
      <c r="C2781" s="40" t="s">
        <v>4849</v>
      </c>
      <c r="D2781" s="40" t="s">
        <v>210</v>
      </c>
      <c r="E2781" s="39">
        <v>116704</v>
      </c>
      <c r="F2781" s="41">
        <v>69</v>
      </c>
      <c r="G2781" s="39">
        <v>2</v>
      </c>
      <c r="H2781" s="40" t="s">
        <v>202</v>
      </c>
      <c r="I2781" s="39">
        <v>3337427316</v>
      </c>
    </row>
    <row r="2782" spans="1:9" ht="60" hidden="1">
      <c r="A2782" s="39">
        <v>49772</v>
      </c>
      <c r="B2782" s="40" t="s">
        <v>4913</v>
      </c>
      <c r="C2782" s="40" t="s">
        <v>4849</v>
      </c>
      <c r="D2782" s="40" t="s">
        <v>223</v>
      </c>
      <c r="E2782" s="39">
        <v>100834</v>
      </c>
      <c r="F2782" s="41">
        <v>115</v>
      </c>
      <c r="G2782" s="39">
        <v>1</v>
      </c>
      <c r="H2782" s="40" t="s">
        <v>202</v>
      </c>
      <c r="I2782" s="39">
        <v>3337430094</v>
      </c>
    </row>
    <row r="2783" spans="1:9" ht="60" hidden="1">
      <c r="A2783" s="39">
        <v>49773</v>
      </c>
      <c r="B2783" s="40" t="s">
        <v>4914</v>
      </c>
      <c r="C2783" s="40" t="s">
        <v>4849</v>
      </c>
      <c r="D2783" s="40" t="s">
        <v>223</v>
      </c>
      <c r="E2783" s="39">
        <v>100834</v>
      </c>
      <c r="F2783" s="41">
        <v>230</v>
      </c>
      <c r="G2783" s="39">
        <v>1</v>
      </c>
      <c r="H2783" s="40" t="s">
        <v>211</v>
      </c>
      <c r="I2783" s="39">
        <v>3337430104</v>
      </c>
    </row>
    <row r="2784" spans="1:9" ht="60" hidden="1">
      <c r="A2784" s="39">
        <v>49774</v>
      </c>
      <c r="B2784" s="40" t="s">
        <v>4915</v>
      </c>
      <c r="C2784" s="40" t="s">
        <v>4849</v>
      </c>
      <c r="D2784" s="40" t="s">
        <v>223</v>
      </c>
      <c r="E2784" s="39">
        <v>100834</v>
      </c>
      <c r="F2784" s="41">
        <v>345</v>
      </c>
      <c r="G2784" s="39">
        <v>1</v>
      </c>
      <c r="H2784" s="40" t="s">
        <v>211</v>
      </c>
      <c r="I2784" s="39">
        <v>3337430123</v>
      </c>
    </row>
    <row r="2785" spans="1:9" ht="45" hidden="1">
      <c r="A2785" s="39">
        <v>49778</v>
      </c>
      <c r="B2785" s="40" t="s">
        <v>4916</v>
      </c>
      <c r="C2785" s="40" t="s">
        <v>4849</v>
      </c>
      <c r="D2785" s="40" t="s">
        <v>429</v>
      </c>
      <c r="E2785" s="39">
        <v>101374</v>
      </c>
      <c r="F2785" s="41">
        <v>115</v>
      </c>
      <c r="G2785" s="39">
        <v>3</v>
      </c>
      <c r="H2785" s="40" t="s">
        <v>226</v>
      </c>
      <c r="I2785" s="39">
        <v>3352750068</v>
      </c>
    </row>
    <row r="2786" spans="1:9" ht="45" hidden="1">
      <c r="A2786" s="39">
        <v>49779</v>
      </c>
      <c r="B2786" s="40" t="s">
        <v>4917</v>
      </c>
      <c r="C2786" s="40" t="s">
        <v>4849</v>
      </c>
      <c r="D2786" s="40" t="s">
        <v>429</v>
      </c>
      <c r="E2786" s="39">
        <v>101374</v>
      </c>
      <c r="F2786" s="41">
        <v>57</v>
      </c>
      <c r="G2786" s="39">
        <v>2</v>
      </c>
      <c r="H2786" s="40" t="s">
        <v>226</v>
      </c>
      <c r="I2786" s="39">
        <v>3352750103</v>
      </c>
    </row>
    <row r="2787" spans="1:9" ht="45" hidden="1">
      <c r="A2787" s="39">
        <v>49780</v>
      </c>
      <c r="B2787" s="40" t="s">
        <v>4918</v>
      </c>
      <c r="C2787" s="40" t="s">
        <v>4849</v>
      </c>
      <c r="D2787" s="40" t="s">
        <v>429</v>
      </c>
      <c r="E2787" s="39">
        <v>101374</v>
      </c>
      <c r="F2787" s="41">
        <v>115</v>
      </c>
      <c r="G2787" s="39">
        <v>4</v>
      </c>
      <c r="H2787" s="40" t="s">
        <v>226</v>
      </c>
      <c r="I2787" s="39">
        <v>3352750109</v>
      </c>
    </row>
    <row r="2788" spans="1:9" ht="15" hidden="1">
      <c r="A2788" s="39">
        <v>49782</v>
      </c>
      <c r="B2788" s="40" t="s">
        <v>4919</v>
      </c>
      <c r="C2788" s="40" t="s">
        <v>4849</v>
      </c>
      <c r="D2788" s="40" t="s">
        <v>210</v>
      </c>
      <c r="E2788" s="39">
        <v>116704</v>
      </c>
      <c r="F2788" s="41">
        <v>69</v>
      </c>
      <c r="G2788" s="39">
        <v>2</v>
      </c>
      <c r="H2788" s="40" t="s">
        <v>202</v>
      </c>
      <c r="I2788" s="39">
        <v>3352750111</v>
      </c>
    </row>
    <row r="2789" spans="1:9" ht="15" hidden="1">
      <c r="A2789" s="39">
        <v>49783</v>
      </c>
      <c r="B2789" s="40" t="s">
        <v>4920</v>
      </c>
      <c r="C2789" s="40" t="s">
        <v>4849</v>
      </c>
      <c r="D2789" s="40" t="s">
        <v>210</v>
      </c>
      <c r="E2789" s="39">
        <v>116704</v>
      </c>
      <c r="F2789" s="41">
        <v>69</v>
      </c>
      <c r="G2789" s="39">
        <v>2</v>
      </c>
      <c r="H2789" s="40" t="s">
        <v>202</v>
      </c>
      <c r="I2789" s="39">
        <v>3352750113</v>
      </c>
    </row>
    <row r="2790" spans="1:9" ht="15" hidden="1">
      <c r="A2790" s="39">
        <v>49784</v>
      </c>
      <c r="B2790" s="40" t="s">
        <v>4921</v>
      </c>
      <c r="C2790" s="40" t="s">
        <v>4849</v>
      </c>
      <c r="D2790" s="40" t="s">
        <v>210</v>
      </c>
      <c r="E2790" s="39">
        <v>116704</v>
      </c>
      <c r="F2790" s="41">
        <v>69</v>
      </c>
      <c r="G2790" s="39">
        <v>2</v>
      </c>
      <c r="H2790" s="40" t="s">
        <v>226</v>
      </c>
      <c r="I2790" s="39">
        <v>3352750121</v>
      </c>
    </row>
    <row r="2791" spans="1:9" ht="45" hidden="1">
      <c r="A2791" s="39">
        <v>49785</v>
      </c>
      <c r="B2791" s="40" t="s">
        <v>4922</v>
      </c>
      <c r="C2791" s="40" t="s">
        <v>4849</v>
      </c>
      <c r="D2791" s="40" t="s">
        <v>429</v>
      </c>
      <c r="E2791" s="39">
        <v>101374</v>
      </c>
      <c r="F2791" s="41">
        <v>115</v>
      </c>
      <c r="G2791" s="39">
        <v>2</v>
      </c>
      <c r="H2791" s="40" t="s">
        <v>226</v>
      </c>
      <c r="I2791" s="39">
        <v>3352750122</v>
      </c>
    </row>
    <row r="2792" spans="1:9" ht="45" hidden="1">
      <c r="A2792" s="39">
        <v>49788</v>
      </c>
      <c r="B2792" s="40" t="s">
        <v>4923</v>
      </c>
      <c r="C2792" s="40" t="s">
        <v>4849</v>
      </c>
      <c r="D2792" s="40" t="s">
        <v>429</v>
      </c>
      <c r="E2792" s="39">
        <v>101374</v>
      </c>
      <c r="F2792" s="41">
        <v>115</v>
      </c>
      <c r="G2792" s="39">
        <v>2</v>
      </c>
      <c r="H2792" s="40" t="s">
        <v>226</v>
      </c>
      <c r="I2792" s="39">
        <v>3352750132</v>
      </c>
    </row>
    <row r="2793" spans="1:9" ht="45" hidden="1">
      <c r="A2793" s="39">
        <v>49790</v>
      </c>
      <c r="B2793" s="40" t="s">
        <v>4924</v>
      </c>
      <c r="C2793" s="40" t="s">
        <v>4849</v>
      </c>
      <c r="D2793" s="40" t="s">
        <v>429</v>
      </c>
      <c r="E2793" s="39">
        <v>101374</v>
      </c>
      <c r="F2793" s="41">
        <v>115</v>
      </c>
      <c r="G2793" s="39">
        <v>3</v>
      </c>
      <c r="H2793" s="40" t="s">
        <v>226</v>
      </c>
      <c r="I2793" s="39">
        <v>3352750136</v>
      </c>
    </row>
    <row r="2794" spans="1:9" ht="60" hidden="1">
      <c r="A2794" s="39">
        <v>49791</v>
      </c>
      <c r="B2794" s="40" t="s">
        <v>4925</v>
      </c>
      <c r="C2794" s="40" t="s">
        <v>4849</v>
      </c>
      <c r="D2794" s="40" t="s">
        <v>223</v>
      </c>
      <c r="E2794" s="39">
        <v>100834</v>
      </c>
      <c r="F2794" s="41">
        <v>115</v>
      </c>
      <c r="G2794" s="39">
        <v>6</v>
      </c>
      <c r="H2794" s="40" t="s">
        <v>218</v>
      </c>
      <c r="I2794" s="39">
        <v>3352750148</v>
      </c>
    </row>
    <row r="2795" spans="1:9" ht="30" hidden="1">
      <c r="A2795" s="39">
        <v>49792</v>
      </c>
      <c r="B2795" s="40" t="s">
        <v>4926</v>
      </c>
      <c r="C2795" s="40" t="s">
        <v>4849</v>
      </c>
      <c r="D2795" s="40" t="s">
        <v>210</v>
      </c>
      <c r="E2795" s="39">
        <v>116704</v>
      </c>
      <c r="F2795" s="41">
        <v>115</v>
      </c>
      <c r="G2795" s="39">
        <v>2</v>
      </c>
      <c r="H2795" s="40" t="s">
        <v>218</v>
      </c>
      <c r="I2795" s="39">
        <v>3352750157</v>
      </c>
    </row>
    <row r="2796" spans="1:9" ht="30" hidden="1">
      <c r="A2796" s="39">
        <v>49793</v>
      </c>
      <c r="B2796" s="40" t="s">
        <v>4927</v>
      </c>
      <c r="C2796" s="40" t="s">
        <v>4849</v>
      </c>
      <c r="D2796" s="40" t="s">
        <v>210</v>
      </c>
      <c r="E2796" s="39">
        <v>116704</v>
      </c>
      <c r="F2796" s="41">
        <v>115</v>
      </c>
      <c r="G2796" s="39">
        <v>2</v>
      </c>
      <c r="H2796" s="40" t="s">
        <v>218</v>
      </c>
      <c r="I2796" s="39">
        <v>3352750158</v>
      </c>
    </row>
    <row r="2797" spans="1:9" ht="15" hidden="1">
      <c r="A2797" s="39">
        <v>49794</v>
      </c>
      <c r="B2797" s="40" t="s">
        <v>4928</v>
      </c>
      <c r="C2797" s="40" t="s">
        <v>4849</v>
      </c>
      <c r="D2797" s="40" t="s">
        <v>210</v>
      </c>
      <c r="E2797" s="39">
        <v>116704</v>
      </c>
      <c r="F2797" s="41">
        <v>115</v>
      </c>
      <c r="G2797" s="39">
        <v>2</v>
      </c>
      <c r="H2797" s="40" t="s">
        <v>202</v>
      </c>
      <c r="I2797" s="39">
        <v>3352750160</v>
      </c>
    </row>
    <row r="2798" spans="1:9" ht="15" hidden="1">
      <c r="A2798" s="39">
        <v>49795</v>
      </c>
      <c r="B2798" s="40" t="s">
        <v>4929</v>
      </c>
      <c r="C2798" s="40" t="s">
        <v>4849</v>
      </c>
      <c r="D2798" s="40" t="s">
        <v>210</v>
      </c>
      <c r="E2798" s="39">
        <v>116704</v>
      </c>
      <c r="F2798" s="41">
        <v>115</v>
      </c>
      <c r="G2798" s="39">
        <v>2</v>
      </c>
      <c r="H2798" s="40" t="s">
        <v>202</v>
      </c>
      <c r="I2798" s="39">
        <v>3352750161</v>
      </c>
    </row>
    <row r="2799" spans="1:9" ht="15" hidden="1">
      <c r="A2799" s="39">
        <v>49796</v>
      </c>
      <c r="B2799" s="40" t="s">
        <v>4930</v>
      </c>
      <c r="C2799" s="40" t="s">
        <v>4849</v>
      </c>
      <c r="D2799" s="40" t="s">
        <v>210</v>
      </c>
      <c r="E2799" s="39">
        <v>116704</v>
      </c>
      <c r="F2799" s="41">
        <v>115</v>
      </c>
      <c r="G2799" s="39">
        <v>2</v>
      </c>
      <c r="H2799" s="40" t="s">
        <v>202</v>
      </c>
      <c r="I2799" s="39">
        <v>3352750162</v>
      </c>
    </row>
    <row r="2800" spans="1:9" ht="45" hidden="1">
      <c r="A2800" s="39">
        <v>49798</v>
      </c>
      <c r="B2800" s="40" t="s">
        <v>4931</v>
      </c>
      <c r="C2800" s="40" t="s">
        <v>4849</v>
      </c>
      <c r="D2800" s="40" t="s">
        <v>429</v>
      </c>
      <c r="E2800" s="39">
        <v>101374</v>
      </c>
      <c r="F2800" s="41">
        <v>57</v>
      </c>
      <c r="G2800" s="39">
        <v>3</v>
      </c>
      <c r="H2800" s="40" t="s">
        <v>226</v>
      </c>
      <c r="I2800" s="39">
        <v>3352750178</v>
      </c>
    </row>
    <row r="2801" spans="1:9" ht="45" hidden="1">
      <c r="A2801" s="39">
        <v>49799</v>
      </c>
      <c r="B2801" s="40" t="s">
        <v>4932</v>
      </c>
      <c r="C2801" s="40" t="s">
        <v>4849</v>
      </c>
      <c r="D2801" s="40" t="s">
        <v>429</v>
      </c>
      <c r="E2801" s="39">
        <v>101374</v>
      </c>
      <c r="F2801" s="41">
        <v>-99</v>
      </c>
      <c r="G2801" s="39">
        <v>1</v>
      </c>
      <c r="H2801" s="40" t="s">
        <v>226</v>
      </c>
      <c r="I2801" s="39">
        <v>3352750189</v>
      </c>
    </row>
    <row r="2802" spans="1:9" ht="60" hidden="1">
      <c r="A2802" s="39">
        <v>49800</v>
      </c>
      <c r="B2802" s="40" t="s">
        <v>4933</v>
      </c>
      <c r="C2802" s="40" t="s">
        <v>4849</v>
      </c>
      <c r="D2802" s="40" t="s">
        <v>223</v>
      </c>
      <c r="E2802" s="39">
        <v>100834</v>
      </c>
      <c r="F2802" s="41">
        <v>115</v>
      </c>
      <c r="G2802" s="39">
        <v>2</v>
      </c>
      <c r="H2802" s="40" t="s">
        <v>226</v>
      </c>
      <c r="I2802" s="39">
        <v>3352750190</v>
      </c>
    </row>
    <row r="2803" spans="1:9" ht="45" hidden="1">
      <c r="A2803" s="39">
        <v>49801</v>
      </c>
      <c r="B2803" s="40" t="s">
        <v>4934</v>
      </c>
      <c r="C2803" s="40" t="s">
        <v>4849</v>
      </c>
      <c r="D2803" s="40" t="s">
        <v>429</v>
      </c>
      <c r="E2803" s="39">
        <v>101374</v>
      </c>
      <c r="F2803" s="41">
        <v>57</v>
      </c>
      <c r="G2803" s="39">
        <v>3</v>
      </c>
      <c r="H2803" s="40" t="s">
        <v>226</v>
      </c>
      <c r="I2803" s="39">
        <v>3352750193</v>
      </c>
    </row>
    <row r="2804" spans="1:9" ht="45" hidden="1">
      <c r="A2804" s="39">
        <v>49805</v>
      </c>
      <c r="B2804" s="40" t="s">
        <v>4935</v>
      </c>
      <c r="C2804" s="40" t="s">
        <v>4849</v>
      </c>
      <c r="D2804" s="40" t="s">
        <v>429</v>
      </c>
      <c r="E2804" s="39">
        <v>101374</v>
      </c>
      <c r="F2804" s="41">
        <v>115</v>
      </c>
      <c r="G2804" s="39">
        <v>2</v>
      </c>
      <c r="H2804" s="40" t="s">
        <v>202</v>
      </c>
      <c r="I2804" s="39">
        <v>3352750268</v>
      </c>
    </row>
    <row r="2805" spans="1:9" ht="45" hidden="1">
      <c r="A2805" s="39">
        <v>49806</v>
      </c>
      <c r="B2805" s="40" t="s">
        <v>4936</v>
      </c>
      <c r="C2805" s="40" t="s">
        <v>4849</v>
      </c>
      <c r="D2805" s="40" t="s">
        <v>429</v>
      </c>
      <c r="E2805" s="39">
        <v>101374</v>
      </c>
      <c r="F2805" s="41">
        <v>230</v>
      </c>
      <c r="G2805" s="39">
        <v>4</v>
      </c>
      <c r="H2805" s="40" t="s">
        <v>202</v>
      </c>
      <c r="I2805" s="39">
        <v>3352750269</v>
      </c>
    </row>
    <row r="2806" spans="1:9" ht="45" hidden="1">
      <c r="A2806" s="39">
        <v>49807</v>
      </c>
      <c r="B2806" s="40" t="s">
        <v>4937</v>
      </c>
      <c r="C2806" s="40" t="s">
        <v>4849</v>
      </c>
      <c r="D2806" s="40" t="s">
        <v>429</v>
      </c>
      <c r="E2806" s="39">
        <v>101374</v>
      </c>
      <c r="F2806" s="41">
        <v>115</v>
      </c>
      <c r="G2806" s="39">
        <v>1</v>
      </c>
      <c r="H2806" s="40" t="s">
        <v>202</v>
      </c>
      <c r="I2806" s="39">
        <v>3352750271</v>
      </c>
    </row>
    <row r="2807" spans="1:9" ht="45" hidden="1">
      <c r="A2807" s="39">
        <v>49808</v>
      </c>
      <c r="B2807" s="40" t="s">
        <v>4938</v>
      </c>
      <c r="C2807" s="40" t="s">
        <v>4849</v>
      </c>
      <c r="D2807" s="40" t="s">
        <v>429</v>
      </c>
      <c r="E2807" s="39">
        <v>101374</v>
      </c>
      <c r="F2807" s="41">
        <v>57</v>
      </c>
      <c r="G2807" s="39">
        <v>2</v>
      </c>
      <c r="H2807" s="40" t="s">
        <v>202</v>
      </c>
      <c r="I2807" s="39">
        <v>3352750274</v>
      </c>
    </row>
    <row r="2808" spans="1:9" ht="45" hidden="1">
      <c r="A2808" s="39">
        <v>49809</v>
      </c>
      <c r="B2808" s="40" t="s">
        <v>4939</v>
      </c>
      <c r="C2808" s="40" t="s">
        <v>4849</v>
      </c>
      <c r="D2808" s="40" t="s">
        <v>429</v>
      </c>
      <c r="E2808" s="39">
        <v>101374</v>
      </c>
      <c r="F2808" s="41">
        <v>115</v>
      </c>
      <c r="G2808" s="39">
        <v>2</v>
      </c>
      <c r="H2808" s="40" t="s">
        <v>202</v>
      </c>
      <c r="I2808" s="39">
        <v>3352750276</v>
      </c>
    </row>
    <row r="2809" spans="1:9" ht="45" hidden="1">
      <c r="A2809" s="39">
        <v>49810</v>
      </c>
      <c r="B2809" s="40" t="s">
        <v>4940</v>
      </c>
      <c r="C2809" s="40" t="s">
        <v>4849</v>
      </c>
      <c r="D2809" s="40" t="s">
        <v>429</v>
      </c>
      <c r="E2809" s="39">
        <v>101374</v>
      </c>
      <c r="F2809" s="41">
        <v>57</v>
      </c>
      <c r="G2809" s="39">
        <v>2</v>
      </c>
      <c r="H2809" s="40" t="s">
        <v>202</v>
      </c>
      <c r="I2809" s="39">
        <v>3352750277</v>
      </c>
    </row>
    <row r="2810" spans="1:9" ht="45" hidden="1">
      <c r="A2810" s="39">
        <v>49811</v>
      </c>
      <c r="B2810" s="40" t="s">
        <v>4941</v>
      </c>
      <c r="C2810" s="40" t="s">
        <v>4849</v>
      </c>
      <c r="D2810" s="40" t="s">
        <v>429</v>
      </c>
      <c r="E2810" s="39">
        <v>101374</v>
      </c>
      <c r="F2810" s="41">
        <v>115</v>
      </c>
      <c r="G2810" s="39">
        <v>1</v>
      </c>
      <c r="H2810" s="40" t="s">
        <v>202</v>
      </c>
      <c r="I2810" s="39">
        <v>3352750278</v>
      </c>
    </row>
    <row r="2811" spans="1:9" ht="45" hidden="1">
      <c r="A2811" s="39">
        <v>49812</v>
      </c>
      <c r="B2811" s="40" t="s">
        <v>4942</v>
      </c>
      <c r="C2811" s="40" t="s">
        <v>4849</v>
      </c>
      <c r="D2811" s="40" t="s">
        <v>429</v>
      </c>
      <c r="E2811" s="39">
        <v>101374</v>
      </c>
      <c r="F2811" s="41">
        <v>115</v>
      </c>
      <c r="G2811" s="39">
        <v>3</v>
      </c>
      <c r="H2811" s="40" t="s">
        <v>202</v>
      </c>
      <c r="I2811" s="39">
        <v>3352750279</v>
      </c>
    </row>
    <row r="2812" spans="1:9" ht="45" hidden="1">
      <c r="A2812" s="39">
        <v>49813</v>
      </c>
      <c r="B2812" s="40" t="s">
        <v>4943</v>
      </c>
      <c r="C2812" s="40" t="s">
        <v>4849</v>
      </c>
      <c r="D2812" s="40" t="s">
        <v>429</v>
      </c>
      <c r="E2812" s="39">
        <v>101374</v>
      </c>
      <c r="F2812" s="41">
        <v>115</v>
      </c>
      <c r="G2812" s="39">
        <v>1</v>
      </c>
      <c r="H2812" s="40" t="s">
        <v>202</v>
      </c>
      <c r="I2812" s="39">
        <v>3352750280</v>
      </c>
    </row>
    <row r="2813" spans="1:9" ht="45" hidden="1">
      <c r="A2813" s="39">
        <v>49814</v>
      </c>
      <c r="B2813" s="40" t="s">
        <v>4944</v>
      </c>
      <c r="C2813" s="40" t="s">
        <v>4849</v>
      </c>
      <c r="D2813" s="40" t="s">
        <v>429</v>
      </c>
      <c r="E2813" s="39">
        <v>101374</v>
      </c>
      <c r="F2813" s="41">
        <v>115</v>
      </c>
      <c r="G2813" s="39">
        <v>2</v>
      </c>
      <c r="H2813" s="40" t="s">
        <v>226</v>
      </c>
      <c r="I2813" s="39">
        <v>3352750289</v>
      </c>
    </row>
    <row r="2814" spans="1:9" ht="45" hidden="1">
      <c r="A2814" s="39">
        <v>49815</v>
      </c>
      <c r="B2814" s="40" t="s">
        <v>4945</v>
      </c>
      <c r="C2814" s="40" t="s">
        <v>4849</v>
      </c>
      <c r="D2814" s="40" t="s">
        <v>429</v>
      </c>
      <c r="E2814" s="39">
        <v>101374</v>
      </c>
      <c r="F2814" s="41">
        <v>115</v>
      </c>
      <c r="G2814" s="39">
        <v>2</v>
      </c>
      <c r="H2814" s="40" t="s">
        <v>226</v>
      </c>
      <c r="I2814" s="39">
        <v>3352750290</v>
      </c>
    </row>
    <row r="2815" spans="1:9" ht="45" hidden="1">
      <c r="A2815" s="39">
        <v>49816</v>
      </c>
      <c r="B2815" s="40" t="s">
        <v>4946</v>
      </c>
      <c r="C2815" s="40" t="s">
        <v>4849</v>
      </c>
      <c r="D2815" s="40" t="s">
        <v>429</v>
      </c>
      <c r="E2815" s="39">
        <v>101374</v>
      </c>
      <c r="F2815" s="41">
        <v>115</v>
      </c>
      <c r="G2815" s="39">
        <v>2</v>
      </c>
      <c r="H2815" s="40" t="s">
        <v>226</v>
      </c>
      <c r="I2815" s="39">
        <v>3352750291</v>
      </c>
    </row>
    <row r="2816" spans="1:9" ht="45" hidden="1">
      <c r="A2816" s="39">
        <v>49817</v>
      </c>
      <c r="B2816" s="40" t="s">
        <v>4947</v>
      </c>
      <c r="C2816" s="40" t="s">
        <v>4849</v>
      </c>
      <c r="D2816" s="40" t="s">
        <v>429</v>
      </c>
      <c r="E2816" s="39">
        <v>101374</v>
      </c>
      <c r="F2816" s="41">
        <v>115</v>
      </c>
      <c r="G2816" s="39">
        <v>2</v>
      </c>
      <c r="H2816" s="40" t="s">
        <v>226</v>
      </c>
      <c r="I2816" s="39">
        <v>3352750292</v>
      </c>
    </row>
    <row r="2817" spans="1:9" ht="45" hidden="1">
      <c r="A2817" s="39">
        <v>49819</v>
      </c>
      <c r="B2817" s="40" t="s">
        <v>4948</v>
      </c>
      <c r="C2817" s="40" t="s">
        <v>4849</v>
      </c>
      <c r="D2817" s="40" t="s">
        <v>429</v>
      </c>
      <c r="E2817" s="39">
        <v>101374</v>
      </c>
      <c r="F2817" s="41">
        <v>115</v>
      </c>
      <c r="G2817" s="39">
        <v>2</v>
      </c>
      <c r="H2817" s="40" t="s">
        <v>202</v>
      </c>
      <c r="I2817" s="39">
        <v>3352750294</v>
      </c>
    </row>
    <row r="2818" spans="1:9" ht="45" hidden="1">
      <c r="A2818" s="39">
        <v>49820</v>
      </c>
      <c r="B2818" s="40" t="s">
        <v>4949</v>
      </c>
      <c r="C2818" s="40" t="s">
        <v>4849</v>
      </c>
      <c r="D2818" s="40" t="s">
        <v>429</v>
      </c>
      <c r="E2818" s="39">
        <v>101374</v>
      </c>
      <c r="F2818" s="41">
        <v>115</v>
      </c>
      <c r="G2818" s="39">
        <v>3</v>
      </c>
      <c r="H2818" s="40" t="s">
        <v>226</v>
      </c>
      <c r="I2818" s="39">
        <v>3352750295</v>
      </c>
    </row>
    <row r="2819" spans="1:9" ht="45" hidden="1">
      <c r="A2819" s="39">
        <v>49821</v>
      </c>
      <c r="B2819" s="40" t="s">
        <v>4950</v>
      </c>
      <c r="C2819" s="40" t="s">
        <v>4849</v>
      </c>
      <c r="D2819" s="40" t="s">
        <v>429</v>
      </c>
      <c r="E2819" s="39">
        <v>101374</v>
      </c>
      <c r="F2819" s="41">
        <v>115</v>
      </c>
      <c r="G2819" s="39">
        <v>3</v>
      </c>
      <c r="H2819" s="40" t="s">
        <v>226</v>
      </c>
      <c r="I2819" s="39">
        <v>3352750296</v>
      </c>
    </row>
    <row r="2820" spans="1:9" ht="45" hidden="1">
      <c r="A2820" s="39">
        <v>49822</v>
      </c>
      <c r="B2820" s="40" t="s">
        <v>4951</v>
      </c>
      <c r="C2820" s="40" t="s">
        <v>4849</v>
      </c>
      <c r="D2820" s="40" t="s">
        <v>429</v>
      </c>
      <c r="E2820" s="39">
        <v>101374</v>
      </c>
      <c r="F2820" s="41">
        <v>57</v>
      </c>
      <c r="G2820" s="39">
        <v>2</v>
      </c>
      <c r="H2820" s="40" t="s">
        <v>202</v>
      </c>
      <c r="I2820" s="39">
        <v>3352750305</v>
      </c>
    </row>
    <row r="2821" spans="1:9" ht="45" hidden="1">
      <c r="A2821" s="39">
        <v>49823</v>
      </c>
      <c r="B2821" s="40" t="s">
        <v>4952</v>
      </c>
      <c r="C2821" s="40" t="s">
        <v>4849</v>
      </c>
      <c r="D2821" s="40" t="s">
        <v>429</v>
      </c>
      <c r="E2821" s="39">
        <v>101374</v>
      </c>
      <c r="F2821" s="41">
        <v>115</v>
      </c>
      <c r="G2821" s="39">
        <v>2</v>
      </c>
      <c r="H2821" s="40" t="s">
        <v>202</v>
      </c>
      <c r="I2821" s="39">
        <v>3352750310</v>
      </c>
    </row>
    <row r="2822" spans="1:9" ht="45" hidden="1">
      <c r="A2822" s="39">
        <v>49824</v>
      </c>
      <c r="B2822" s="40" t="s">
        <v>4953</v>
      </c>
      <c r="C2822" s="40" t="s">
        <v>4849</v>
      </c>
      <c r="D2822" s="40" t="s">
        <v>429</v>
      </c>
      <c r="E2822" s="39">
        <v>101374</v>
      </c>
      <c r="F2822" s="41">
        <v>115</v>
      </c>
      <c r="G2822" s="39">
        <v>4</v>
      </c>
      <c r="H2822" s="40" t="s">
        <v>202</v>
      </c>
      <c r="I2822" s="39">
        <v>3352750311</v>
      </c>
    </row>
    <row r="2823" spans="1:9" ht="45" hidden="1">
      <c r="A2823" s="39">
        <v>49825</v>
      </c>
      <c r="B2823" s="40" t="s">
        <v>4954</v>
      </c>
      <c r="C2823" s="40" t="s">
        <v>4849</v>
      </c>
      <c r="D2823" s="40" t="s">
        <v>429</v>
      </c>
      <c r="E2823" s="39">
        <v>101374</v>
      </c>
      <c r="F2823" s="41">
        <v>115</v>
      </c>
      <c r="G2823" s="39">
        <v>3</v>
      </c>
      <c r="H2823" s="40" t="s">
        <v>202</v>
      </c>
      <c r="I2823" s="39">
        <v>3352750314</v>
      </c>
    </row>
    <row r="2824" spans="1:9" ht="45" hidden="1">
      <c r="A2824" s="39">
        <v>49826</v>
      </c>
      <c r="B2824" s="40" t="s">
        <v>4955</v>
      </c>
      <c r="C2824" s="40" t="s">
        <v>4849</v>
      </c>
      <c r="D2824" s="40" t="s">
        <v>429</v>
      </c>
      <c r="E2824" s="39">
        <v>101374</v>
      </c>
      <c r="F2824" s="41">
        <v>115</v>
      </c>
      <c r="G2824" s="39">
        <v>2</v>
      </c>
      <c r="H2824" s="40" t="s">
        <v>202</v>
      </c>
      <c r="I2824" s="39">
        <v>3352750322</v>
      </c>
    </row>
    <row r="2825" spans="1:9" ht="45" hidden="1">
      <c r="A2825" s="39">
        <v>49827</v>
      </c>
      <c r="B2825" s="40" t="s">
        <v>4956</v>
      </c>
      <c r="C2825" s="40" t="s">
        <v>4849</v>
      </c>
      <c r="D2825" s="40" t="s">
        <v>429</v>
      </c>
      <c r="E2825" s="39">
        <v>101374</v>
      </c>
      <c r="F2825" s="41">
        <v>115</v>
      </c>
      <c r="G2825" s="39">
        <v>2</v>
      </c>
      <c r="H2825" s="40" t="s">
        <v>202</v>
      </c>
      <c r="I2825" s="39">
        <v>3352750323</v>
      </c>
    </row>
    <row r="2826" spans="1:9" ht="45" hidden="1">
      <c r="A2826" s="39">
        <v>49828</v>
      </c>
      <c r="B2826" s="40" t="s">
        <v>4957</v>
      </c>
      <c r="C2826" s="40" t="s">
        <v>4849</v>
      </c>
      <c r="D2826" s="40" t="s">
        <v>429</v>
      </c>
      <c r="E2826" s="39">
        <v>101374</v>
      </c>
      <c r="F2826" s="41">
        <v>115</v>
      </c>
      <c r="G2826" s="39">
        <v>2</v>
      </c>
      <c r="H2826" s="40" t="s">
        <v>202</v>
      </c>
      <c r="I2826" s="39">
        <v>3352750324</v>
      </c>
    </row>
    <row r="2827" spans="1:9" ht="45" hidden="1">
      <c r="A2827" s="39">
        <v>49829</v>
      </c>
      <c r="B2827" s="40" t="s">
        <v>4958</v>
      </c>
      <c r="C2827" s="40" t="s">
        <v>4849</v>
      </c>
      <c r="D2827" s="40" t="s">
        <v>429</v>
      </c>
      <c r="E2827" s="39">
        <v>101374</v>
      </c>
      <c r="F2827" s="41">
        <v>115</v>
      </c>
      <c r="G2827" s="39">
        <v>2</v>
      </c>
      <c r="H2827" s="40" t="s">
        <v>202</v>
      </c>
      <c r="I2827" s="39">
        <v>3352750325</v>
      </c>
    </row>
    <row r="2828" spans="1:9" ht="45" hidden="1">
      <c r="A2828" s="39">
        <v>49830</v>
      </c>
      <c r="B2828" s="40" t="s">
        <v>4959</v>
      </c>
      <c r="C2828" s="40" t="s">
        <v>4849</v>
      </c>
      <c r="D2828" s="40" t="s">
        <v>429</v>
      </c>
      <c r="E2828" s="39">
        <v>101374</v>
      </c>
      <c r="F2828" s="41">
        <v>115</v>
      </c>
      <c r="G2828" s="39">
        <v>2</v>
      </c>
      <c r="H2828" s="40" t="s">
        <v>202</v>
      </c>
      <c r="I2828" s="39">
        <v>3352750326</v>
      </c>
    </row>
    <row r="2829" spans="1:9" ht="45" hidden="1">
      <c r="A2829" s="39">
        <v>49838</v>
      </c>
      <c r="B2829" s="40" t="s">
        <v>4960</v>
      </c>
      <c r="C2829" s="40" t="s">
        <v>4849</v>
      </c>
      <c r="D2829" s="40" t="s">
        <v>326</v>
      </c>
      <c r="E2829" s="39">
        <v>100716</v>
      </c>
      <c r="F2829" s="41">
        <v>34.5</v>
      </c>
      <c r="G2829" s="39">
        <v>2</v>
      </c>
      <c r="H2829" s="40" t="s">
        <v>218</v>
      </c>
      <c r="I2829" s="39">
        <v>3342617769</v>
      </c>
    </row>
    <row r="2830" spans="1:9" ht="45" hidden="1">
      <c r="A2830" s="39">
        <v>49839</v>
      </c>
      <c r="B2830" s="40" t="s">
        <v>4961</v>
      </c>
      <c r="C2830" s="40" t="s">
        <v>4849</v>
      </c>
      <c r="D2830" s="40" t="s">
        <v>326</v>
      </c>
      <c r="E2830" s="39">
        <v>100716</v>
      </c>
      <c r="F2830" s="41">
        <v>34.5</v>
      </c>
      <c r="G2830" s="39">
        <v>1</v>
      </c>
      <c r="H2830" s="40" t="s">
        <v>202</v>
      </c>
      <c r="I2830" s="39">
        <v>3342617771</v>
      </c>
    </row>
    <row r="2831" spans="1:9" ht="45" hidden="1">
      <c r="A2831" s="39">
        <v>49841</v>
      </c>
      <c r="B2831" s="40" t="s">
        <v>4962</v>
      </c>
      <c r="C2831" s="40" t="s">
        <v>4849</v>
      </c>
      <c r="D2831" s="40" t="s">
        <v>326</v>
      </c>
      <c r="E2831" s="39">
        <v>100716</v>
      </c>
      <c r="F2831" s="41">
        <v>57</v>
      </c>
      <c r="G2831" s="39">
        <v>2</v>
      </c>
      <c r="H2831" s="40" t="s">
        <v>218</v>
      </c>
      <c r="I2831" s="39">
        <v>3342617779</v>
      </c>
    </row>
    <row r="2832" spans="1:9" ht="45" hidden="1">
      <c r="A2832" s="39">
        <v>49842</v>
      </c>
      <c r="B2832" s="40" t="s">
        <v>4963</v>
      </c>
      <c r="C2832" s="40" t="s">
        <v>4849</v>
      </c>
      <c r="D2832" s="40" t="s">
        <v>326</v>
      </c>
      <c r="E2832" s="39">
        <v>100716</v>
      </c>
      <c r="F2832" s="41">
        <v>57</v>
      </c>
      <c r="G2832" s="39">
        <v>2</v>
      </c>
      <c r="H2832" s="40" t="s">
        <v>202</v>
      </c>
      <c r="I2832" s="39">
        <v>3342617784</v>
      </c>
    </row>
    <row r="2833" spans="1:9" ht="45" hidden="1">
      <c r="A2833" s="39">
        <v>49843</v>
      </c>
      <c r="B2833" s="40" t="s">
        <v>4964</v>
      </c>
      <c r="C2833" s="40" t="s">
        <v>4849</v>
      </c>
      <c r="D2833" s="40" t="s">
        <v>326</v>
      </c>
      <c r="E2833" s="39">
        <v>100716</v>
      </c>
      <c r="F2833" s="41">
        <v>57</v>
      </c>
      <c r="G2833" s="39">
        <v>2</v>
      </c>
      <c r="H2833" s="40" t="s">
        <v>202</v>
      </c>
      <c r="I2833" s="39">
        <v>3342617785</v>
      </c>
    </row>
    <row r="2834" spans="1:9" ht="45" hidden="1">
      <c r="A2834" s="39">
        <v>49845</v>
      </c>
      <c r="B2834" s="40" t="s">
        <v>4965</v>
      </c>
      <c r="C2834" s="40" t="s">
        <v>4849</v>
      </c>
      <c r="D2834" s="40" t="s">
        <v>326</v>
      </c>
      <c r="E2834" s="39">
        <v>100716</v>
      </c>
      <c r="F2834" s="41">
        <v>57</v>
      </c>
      <c r="G2834" s="39">
        <v>1</v>
      </c>
      <c r="H2834" s="40" t="s">
        <v>202</v>
      </c>
      <c r="I2834" s="39">
        <v>3342617791</v>
      </c>
    </row>
    <row r="2835" spans="1:9" ht="45" hidden="1">
      <c r="A2835" s="39">
        <v>49846</v>
      </c>
      <c r="B2835" s="40" t="s">
        <v>4966</v>
      </c>
      <c r="C2835" s="40" t="s">
        <v>4849</v>
      </c>
      <c r="D2835" s="40" t="s">
        <v>326</v>
      </c>
      <c r="E2835" s="39">
        <v>100716</v>
      </c>
      <c r="F2835" s="41">
        <v>57</v>
      </c>
      <c r="G2835" s="39">
        <v>2</v>
      </c>
      <c r="H2835" s="40" t="s">
        <v>218</v>
      </c>
      <c r="I2835" s="39">
        <v>3342617793</v>
      </c>
    </row>
    <row r="2836" spans="1:9" ht="45" hidden="1">
      <c r="A2836" s="39">
        <v>49847</v>
      </c>
      <c r="B2836" s="40" t="s">
        <v>4967</v>
      </c>
      <c r="C2836" s="40" t="s">
        <v>4849</v>
      </c>
      <c r="D2836" s="40" t="s">
        <v>326</v>
      </c>
      <c r="E2836" s="39">
        <v>100716</v>
      </c>
      <c r="F2836" s="41">
        <v>57</v>
      </c>
      <c r="G2836" s="39">
        <v>1</v>
      </c>
      <c r="H2836" s="40" t="s">
        <v>202</v>
      </c>
      <c r="I2836" s="39">
        <v>3342617795</v>
      </c>
    </row>
    <row r="2837" spans="1:9" ht="45" hidden="1">
      <c r="A2837" s="39">
        <v>49848</v>
      </c>
      <c r="B2837" s="40" t="s">
        <v>4968</v>
      </c>
      <c r="C2837" s="40" t="s">
        <v>4849</v>
      </c>
      <c r="D2837" s="40" t="s">
        <v>326</v>
      </c>
      <c r="E2837" s="39">
        <v>100716</v>
      </c>
      <c r="F2837" s="41">
        <v>57</v>
      </c>
      <c r="G2837" s="39">
        <v>1</v>
      </c>
      <c r="H2837" s="40" t="s">
        <v>202</v>
      </c>
      <c r="I2837" s="39">
        <v>3342617797</v>
      </c>
    </row>
    <row r="2838" spans="1:9" ht="45" hidden="1">
      <c r="A2838" s="39">
        <v>49849</v>
      </c>
      <c r="B2838" s="40" t="s">
        <v>4969</v>
      </c>
      <c r="C2838" s="40" t="s">
        <v>4849</v>
      </c>
      <c r="D2838" s="40" t="s">
        <v>326</v>
      </c>
      <c r="E2838" s="39">
        <v>100716</v>
      </c>
      <c r="F2838" s="41">
        <v>57</v>
      </c>
      <c r="G2838" s="39">
        <v>2</v>
      </c>
      <c r="H2838" s="40" t="s">
        <v>218</v>
      </c>
      <c r="I2838" s="39">
        <v>3342617798</v>
      </c>
    </row>
    <row r="2839" spans="1:9" ht="45" hidden="1">
      <c r="A2839" s="39">
        <v>49850</v>
      </c>
      <c r="B2839" s="40" t="s">
        <v>4970</v>
      </c>
      <c r="C2839" s="40" t="s">
        <v>4849</v>
      </c>
      <c r="D2839" s="40" t="s">
        <v>326</v>
      </c>
      <c r="E2839" s="39">
        <v>100716</v>
      </c>
      <c r="F2839" s="41">
        <v>57</v>
      </c>
      <c r="G2839" s="39">
        <v>2</v>
      </c>
      <c r="H2839" s="40" t="s">
        <v>202</v>
      </c>
      <c r="I2839" s="39">
        <v>3342617799</v>
      </c>
    </row>
    <row r="2840" spans="1:9" ht="45" hidden="1">
      <c r="A2840" s="39">
        <v>49851</v>
      </c>
      <c r="B2840" s="40" t="s">
        <v>4971</v>
      </c>
      <c r="C2840" s="40" t="s">
        <v>4849</v>
      </c>
      <c r="D2840" s="40" t="s">
        <v>326</v>
      </c>
      <c r="E2840" s="39">
        <v>100716</v>
      </c>
      <c r="F2840" s="41">
        <v>57</v>
      </c>
      <c r="G2840" s="39">
        <v>1</v>
      </c>
      <c r="H2840" s="40" t="s">
        <v>202</v>
      </c>
      <c r="I2840" s="39">
        <v>3342617806</v>
      </c>
    </row>
    <row r="2841" spans="1:9" ht="45" hidden="1">
      <c r="A2841" s="39">
        <v>49852</v>
      </c>
      <c r="B2841" s="40" t="s">
        <v>4972</v>
      </c>
      <c r="C2841" s="40" t="s">
        <v>4849</v>
      </c>
      <c r="D2841" s="40" t="s">
        <v>326</v>
      </c>
      <c r="E2841" s="39">
        <v>100716</v>
      </c>
      <c r="F2841" s="41">
        <v>57</v>
      </c>
      <c r="G2841" s="39">
        <v>1</v>
      </c>
      <c r="H2841" s="40" t="s">
        <v>202</v>
      </c>
      <c r="I2841" s="39">
        <v>3342617809</v>
      </c>
    </row>
    <row r="2842" spans="1:9" ht="45" hidden="1">
      <c r="A2842" s="39">
        <v>49853</v>
      </c>
      <c r="B2842" s="40" t="s">
        <v>4973</v>
      </c>
      <c r="C2842" s="40" t="s">
        <v>4849</v>
      </c>
      <c r="D2842" s="40" t="s">
        <v>326</v>
      </c>
      <c r="E2842" s="39">
        <v>100716</v>
      </c>
      <c r="F2842" s="41">
        <v>57</v>
      </c>
      <c r="G2842" s="39">
        <v>2</v>
      </c>
      <c r="H2842" s="40" t="s">
        <v>202</v>
      </c>
      <c r="I2842" s="39">
        <v>3342617811</v>
      </c>
    </row>
    <row r="2843" spans="1:9" ht="45" hidden="1">
      <c r="A2843" s="39">
        <v>49854</v>
      </c>
      <c r="B2843" s="40" t="s">
        <v>4974</v>
      </c>
      <c r="C2843" s="40" t="s">
        <v>4849</v>
      </c>
      <c r="D2843" s="40" t="s">
        <v>326</v>
      </c>
      <c r="E2843" s="39">
        <v>100716</v>
      </c>
      <c r="F2843" s="41">
        <v>57</v>
      </c>
      <c r="G2843" s="39">
        <v>2</v>
      </c>
      <c r="H2843" s="40" t="s">
        <v>218</v>
      </c>
      <c r="I2843" s="39">
        <v>3342617813</v>
      </c>
    </row>
    <row r="2844" spans="1:9" ht="45" hidden="1">
      <c r="A2844" s="39">
        <v>49855</v>
      </c>
      <c r="B2844" s="40" t="s">
        <v>4975</v>
      </c>
      <c r="C2844" s="40" t="s">
        <v>4849</v>
      </c>
      <c r="D2844" s="40" t="s">
        <v>326</v>
      </c>
      <c r="E2844" s="39">
        <v>100716</v>
      </c>
      <c r="F2844" s="41">
        <v>57</v>
      </c>
      <c r="G2844" s="39">
        <v>2</v>
      </c>
      <c r="H2844" s="40" t="s">
        <v>218</v>
      </c>
      <c r="I2844" s="39">
        <v>3342617814</v>
      </c>
    </row>
    <row r="2845" spans="1:9" ht="45" hidden="1">
      <c r="A2845" s="39">
        <v>49856</v>
      </c>
      <c r="B2845" s="40" t="s">
        <v>4976</v>
      </c>
      <c r="C2845" s="40" t="s">
        <v>4849</v>
      </c>
      <c r="D2845" s="40" t="s">
        <v>326</v>
      </c>
      <c r="E2845" s="39">
        <v>100716</v>
      </c>
      <c r="F2845" s="41">
        <v>57</v>
      </c>
      <c r="G2845" s="39">
        <v>2</v>
      </c>
      <c r="H2845" s="40" t="s">
        <v>202</v>
      </c>
      <c r="I2845" s="39">
        <v>3342617818</v>
      </c>
    </row>
    <row r="2846" spans="1:9" ht="45" hidden="1">
      <c r="A2846" s="39">
        <v>49857</v>
      </c>
      <c r="B2846" s="40" t="s">
        <v>4977</v>
      </c>
      <c r="C2846" s="40" t="s">
        <v>4849</v>
      </c>
      <c r="D2846" s="40" t="s">
        <v>326</v>
      </c>
      <c r="E2846" s="39">
        <v>100716</v>
      </c>
      <c r="F2846" s="41">
        <v>57</v>
      </c>
      <c r="G2846" s="39">
        <v>3</v>
      </c>
      <c r="H2846" s="40" t="s">
        <v>218</v>
      </c>
      <c r="I2846" s="39">
        <v>3342617825</v>
      </c>
    </row>
    <row r="2847" spans="1:9" ht="45" hidden="1">
      <c r="A2847" s="39">
        <v>49858</v>
      </c>
      <c r="B2847" s="40" t="s">
        <v>4978</v>
      </c>
      <c r="C2847" s="40" t="s">
        <v>4849</v>
      </c>
      <c r="D2847" s="40" t="s">
        <v>326</v>
      </c>
      <c r="E2847" s="39">
        <v>100716</v>
      </c>
      <c r="F2847" s="41">
        <v>57</v>
      </c>
      <c r="G2847" s="39">
        <v>2</v>
      </c>
      <c r="H2847" s="40" t="s">
        <v>202</v>
      </c>
      <c r="I2847" s="39">
        <v>3342617831</v>
      </c>
    </row>
    <row r="2848" spans="1:9" ht="45" hidden="1">
      <c r="A2848" s="39">
        <v>49859</v>
      </c>
      <c r="B2848" s="40" t="s">
        <v>4979</v>
      </c>
      <c r="C2848" s="40" t="s">
        <v>4849</v>
      </c>
      <c r="D2848" s="40" t="s">
        <v>326</v>
      </c>
      <c r="E2848" s="39">
        <v>100716</v>
      </c>
      <c r="F2848" s="41">
        <v>34.5</v>
      </c>
      <c r="G2848" s="39">
        <v>2</v>
      </c>
      <c r="H2848" s="40" t="s">
        <v>202</v>
      </c>
      <c r="I2848" s="39">
        <v>3342617833</v>
      </c>
    </row>
    <row r="2849" spans="1:9" ht="45" hidden="1">
      <c r="A2849" s="39">
        <v>49860</v>
      </c>
      <c r="B2849" s="40" t="s">
        <v>4980</v>
      </c>
      <c r="C2849" s="40" t="s">
        <v>4849</v>
      </c>
      <c r="D2849" s="40" t="s">
        <v>326</v>
      </c>
      <c r="E2849" s="39">
        <v>100716</v>
      </c>
      <c r="F2849" s="41">
        <v>34.5</v>
      </c>
      <c r="G2849" s="39">
        <v>1</v>
      </c>
      <c r="H2849" s="40" t="s">
        <v>202</v>
      </c>
      <c r="I2849" s="39">
        <v>3342617834</v>
      </c>
    </row>
    <row r="2850" spans="1:9" ht="45" hidden="1">
      <c r="A2850" s="39">
        <v>49861</v>
      </c>
      <c r="B2850" s="40" t="s">
        <v>4981</v>
      </c>
      <c r="C2850" s="40" t="s">
        <v>4849</v>
      </c>
      <c r="D2850" s="40" t="s">
        <v>326</v>
      </c>
      <c r="E2850" s="39">
        <v>100716</v>
      </c>
      <c r="F2850" s="41">
        <v>57</v>
      </c>
      <c r="G2850" s="39">
        <v>2</v>
      </c>
      <c r="H2850" s="40" t="s">
        <v>202</v>
      </c>
      <c r="I2850" s="39">
        <v>3342617837</v>
      </c>
    </row>
    <row r="2851" spans="1:9" ht="45" hidden="1">
      <c r="A2851" s="39">
        <v>49862</v>
      </c>
      <c r="B2851" s="40" t="s">
        <v>4982</v>
      </c>
      <c r="C2851" s="40" t="s">
        <v>4849</v>
      </c>
      <c r="D2851" s="40" t="s">
        <v>326</v>
      </c>
      <c r="E2851" s="39">
        <v>100716</v>
      </c>
      <c r="F2851" s="41">
        <v>57</v>
      </c>
      <c r="G2851" s="39">
        <v>2</v>
      </c>
      <c r="H2851" s="40" t="s">
        <v>202</v>
      </c>
      <c r="I2851" s="39">
        <v>3342617847</v>
      </c>
    </row>
    <row r="2852" spans="1:9" ht="45" hidden="1">
      <c r="A2852" s="39">
        <v>49863</v>
      </c>
      <c r="B2852" s="40" t="s">
        <v>4983</v>
      </c>
      <c r="C2852" s="40" t="s">
        <v>4849</v>
      </c>
      <c r="D2852" s="40" t="s">
        <v>326</v>
      </c>
      <c r="E2852" s="39">
        <v>100716</v>
      </c>
      <c r="F2852" s="41">
        <v>57</v>
      </c>
      <c r="G2852" s="39">
        <v>1</v>
      </c>
      <c r="H2852" s="40" t="s">
        <v>202</v>
      </c>
      <c r="I2852" s="39">
        <v>3342617848</v>
      </c>
    </row>
    <row r="2853" spans="1:9" ht="45" hidden="1">
      <c r="A2853" s="39">
        <v>49876</v>
      </c>
      <c r="B2853" s="40" t="s">
        <v>4984</v>
      </c>
      <c r="C2853" s="40" t="s">
        <v>4849</v>
      </c>
      <c r="D2853" s="40" t="s">
        <v>210</v>
      </c>
      <c r="E2853" s="39">
        <v>116704</v>
      </c>
      <c r="F2853" s="41">
        <v>57</v>
      </c>
      <c r="G2853" s="39">
        <v>1</v>
      </c>
      <c r="H2853" s="40" t="s">
        <v>247</v>
      </c>
      <c r="I2853" s="39">
        <v>3342617890</v>
      </c>
    </row>
    <row r="2854" spans="1:9" ht="30" hidden="1">
      <c r="A2854" s="39">
        <v>49883</v>
      </c>
      <c r="B2854" s="40" t="s">
        <v>4985</v>
      </c>
      <c r="C2854" s="40" t="s">
        <v>4849</v>
      </c>
      <c r="D2854" s="40" t="s">
        <v>210</v>
      </c>
      <c r="E2854" s="39">
        <v>116704</v>
      </c>
      <c r="F2854" s="41">
        <v>69</v>
      </c>
      <c r="G2854" s="39">
        <v>2</v>
      </c>
      <c r="H2854" s="40" t="s">
        <v>218</v>
      </c>
      <c r="I2854" s="39">
        <v>3342617918</v>
      </c>
    </row>
    <row r="2855" spans="1:9" ht="15" hidden="1">
      <c r="A2855" s="39">
        <v>49885</v>
      </c>
      <c r="B2855" s="40" t="s">
        <v>4986</v>
      </c>
      <c r="C2855" s="40" t="s">
        <v>4849</v>
      </c>
      <c r="D2855" s="40" t="s">
        <v>210</v>
      </c>
      <c r="E2855" s="39">
        <v>116704</v>
      </c>
      <c r="F2855" s="41">
        <v>69</v>
      </c>
      <c r="G2855" s="39">
        <v>4</v>
      </c>
      <c r="H2855" s="40" t="s">
        <v>202</v>
      </c>
      <c r="I2855" s="39">
        <v>3337431220</v>
      </c>
    </row>
    <row r="2856" spans="1:9" ht="15" hidden="1">
      <c r="A2856" s="39">
        <v>49886</v>
      </c>
      <c r="B2856" s="40" t="s">
        <v>4987</v>
      </c>
      <c r="C2856" s="40" t="s">
        <v>4849</v>
      </c>
      <c r="D2856" s="40" t="s">
        <v>210</v>
      </c>
      <c r="E2856" s="39">
        <v>116704</v>
      </c>
      <c r="F2856" s="41">
        <v>34.5</v>
      </c>
      <c r="G2856" s="39">
        <v>1</v>
      </c>
      <c r="H2856" s="40" t="s">
        <v>202</v>
      </c>
      <c r="I2856" s="39">
        <v>3342617935</v>
      </c>
    </row>
    <row r="2857" spans="1:9" ht="45" hidden="1">
      <c r="A2857" s="39">
        <v>49889</v>
      </c>
      <c r="B2857" s="40" t="s">
        <v>4988</v>
      </c>
      <c r="C2857" s="40" t="s">
        <v>4849</v>
      </c>
      <c r="D2857" s="40" t="s">
        <v>210</v>
      </c>
      <c r="E2857" s="39">
        <v>116704</v>
      </c>
      <c r="F2857" s="41">
        <v>34.5</v>
      </c>
      <c r="G2857" s="39">
        <v>1</v>
      </c>
      <c r="H2857" s="40" t="s">
        <v>247</v>
      </c>
      <c r="I2857" s="39">
        <v>3342617991</v>
      </c>
    </row>
    <row r="2858" spans="1:9" ht="45" hidden="1">
      <c r="A2858" s="39">
        <v>49894</v>
      </c>
      <c r="B2858" s="40" t="s">
        <v>4989</v>
      </c>
      <c r="C2858" s="40" t="s">
        <v>4849</v>
      </c>
      <c r="D2858" s="40" t="s">
        <v>210</v>
      </c>
      <c r="E2858" s="39">
        <v>116704</v>
      </c>
      <c r="F2858" s="41">
        <v>46</v>
      </c>
      <c r="G2858" s="39">
        <v>1</v>
      </c>
      <c r="H2858" s="40" t="s">
        <v>247</v>
      </c>
      <c r="I2858" s="39">
        <v>3342618185</v>
      </c>
    </row>
    <row r="2859" spans="1:9" ht="30" hidden="1">
      <c r="A2859" s="39">
        <v>49895</v>
      </c>
      <c r="B2859" s="40" t="s">
        <v>4990</v>
      </c>
      <c r="C2859" s="40" t="s">
        <v>4849</v>
      </c>
      <c r="D2859" s="40" t="s">
        <v>234</v>
      </c>
      <c r="E2859" s="39">
        <v>101222</v>
      </c>
      <c r="F2859" s="41">
        <v>138</v>
      </c>
      <c r="G2859" s="39">
        <v>2</v>
      </c>
      <c r="H2859" s="40" t="s">
        <v>202</v>
      </c>
      <c r="I2859" s="39">
        <v>3342618222</v>
      </c>
    </row>
    <row r="2860" spans="1:9" ht="45" hidden="1">
      <c r="A2860" s="39">
        <v>49896</v>
      </c>
      <c r="B2860" s="40" t="s">
        <v>4991</v>
      </c>
      <c r="C2860" s="40" t="s">
        <v>4849</v>
      </c>
      <c r="D2860" s="40" t="s">
        <v>234</v>
      </c>
      <c r="E2860" s="39">
        <v>101222</v>
      </c>
      <c r="F2860" s="41">
        <v>46</v>
      </c>
      <c r="G2860" s="39">
        <v>1</v>
      </c>
      <c r="H2860" s="40" t="s">
        <v>247</v>
      </c>
      <c r="I2860" s="39">
        <v>3342618278</v>
      </c>
    </row>
    <row r="2861" spans="1:9" ht="45" hidden="1">
      <c r="A2861" s="39">
        <v>49897</v>
      </c>
      <c r="B2861" s="40" t="s">
        <v>4992</v>
      </c>
      <c r="C2861" s="40" t="s">
        <v>4849</v>
      </c>
      <c r="D2861" s="40" t="s">
        <v>234</v>
      </c>
      <c r="E2861" s="39">
        <v>101222</v>
      </c>
      <c r="F2861" s="41">
        <v>46</v>
      </c>
      <c r="G2861" s="39">
        <v>1</v>
      </c>
      <c r="H2861" s="40" t="s">
        <v>247</v>
      </c>
      <c r="I2861" s="39">
        <v>3342618328</v>
      </c>
    </row>
    <row r="2862" spans="1:9" ht="30" hidden="1">
      <c r="A2862" s="39">
        <v>49898</v>
      </c>
      <c r="B2862" s="40" t="s">
        <v>4993</v>
      </c>
      <c r="C2862" s="40" t="s">
        <v>4849</v>
      </c>
      <c r="D2862" s="40" t="s">
        <v>234</v>
      </c>
      <c r="E2862" s="39">
        <v>101222</v>
      </c>
      <c r="F2862" s="41">
        <v>46</v>
      </c>
      <c r="G2862" s="39">
        <v>2</v>
      </c>
      <c r="H2862" s="40" t="s">
        <v>202</v>
      </c>
      <c r="I2862" s="39">
        <v>3342618332</v>
      </c>
    </row>
    <row r="2863" spans="1:9" ht="30">
      <c r="A2863" s="39">
        <v>49901</v>
      </c>
      <c r="B2863" s="40" t="s">
        <v>4994</v>
      </c>
      <c r="C2863" s="40" t="s">
        <v>4849</v>
      </c>
      <c r="D2863" s="40" t="s">
        <v>201</v>
      </c>
      <c r="E2863" s="39">
        <v>100219</v>
      </c>
      <c r="F2863" s="41">
        <v>115</v>
      </c>
      <c r="G2863" s="39">
        <v>2</v>
      </c>
      <c r="H2863" s="40" t="s">
        <v>218</v>
      </c>
      <c r="I2863" s="39">
        <v>3342618412</v>
      </c>
    </row>
    <row r="2864" spans="1:9" ht="30">
      <c r="A2864" s="39">
        <v>49902</v>
      </c>
      <c r="B2864" s="40" t="s">
        <v>4995</v>
      </c>
      <c r="C2864" s="40" t="s">
        <v>4849</v>
      </c>
      <c r="D2864" s="40" t="s">
        <v>201</v>
      </c>
      <c r="E2864" s="39">
        <v>100219</v>
      </c>
      <c r="F2864" s="41">
        <v>115</v>
      </c>
      <c r="G2864" s="39">
        <v>3</v>
      </c>
      <c r="H2864" s="40" t="s">
        <v>218</v>
      </c>
      <c r="I2864" s="39">
        <v>3342618413</v>
      </c>
    </row>
    <row r="2865" spans="1:9" ht="30" hidden="1">
      <c r="A2865" s="39">
        <v>49912</v>
      </c>
      <c r="B2865" s="40" t="s">
        <v>4996</v>
      </c>
      <c r="C2865" s="40" t="s">
        <v>4849</v>
      </c>
      <c r="D2865" s="40" t="s">
        <v>234</v>
      </c>
      <c r="E2865" s="39">
        <v>101222</v>
      </c>
      <c r="F2865" s="41">
        <v>138</v>
      </c>
      <c r="G2865" s="39">
        <v>2</v>
      </c>
      <c r="H2865" s="40" t="s">
        <v>226</v>
      </c>
      <c r="I2865" s="39">
        <v>3352750342</v>
      </c>
    </row>
    <row r="2866" spans="1:9" ht="30" hidden="1">
      <c r="A2866" s="39">
        <v>49915</v>
      </c>
      <c r="B2866" s="40" t="s">
        <v>4997</v>
      </c>
      <c r="C2866" s="40" t="s">
        <v>4849</v>
      </c>
      <c r="D2866" s="40" t="s">
        <v>234</v>
      </c>
      <c r="E2866" s="39">
        <v>101222</v>
      </c>
      <c r="F2866" s="41">
        <v>230</v>
      </c>
      <c r="G2866" s="39">
        <v>4</v>
      </c>
      <c r="H2866" s="40" t="s">
        <v>226</v>
      </c>
      <c r="I2866" s="39">
        <v>3352750347</v>
      </c>
    </row>
    <row r="2867" spans="1:9" ht="45" hidden="1">
      <c r="A2867" s="39">
        <v>49916</v>
      </c>
      <c r="B2867" s="40" t="s">
        <v>4998</v>
      </c>
      <c r="C2867" s="40" t="s">
        <v>4849</v>
      </c>
      <c r="D2867" s="40" t="s">
        <v>234</v>
      </c>
      <c r="E2867" s="39">
        <v>101222</v>
      </c>
      <c r="F2867" s="41">
        <v>230</v>
      </c>
      <c r="G2867" s="39">
        <v>6</v>
      </c>
      <c r="H2867" s="40" t="s">
        <v>211</v>
      </c>
      <c r="I2867" s="39">
        <v>3352750350</v>
      </c>
    </row>
    <row r="2868" spans="1:9" ht="60" hidden="1">
      <c r="A2868" s="39">
        <v>49923</v>
      </c>
      <c r="B2868" s="40" t="s">
        <v>4999</v>
      </c>
      <c r="C2868" s="40" t="s">
        <v>4849</v>
      </c>
      <c r="D2868" s="40" t="s">
        <v>223</v>
      </c>
      <c r="E2868" s="39">
        <v>100834</v>
      </c>
      <c r="F2868" s="41">
        <v>230</v>
      </c>
      <c r="G2868" s="39">
        <v>2</v>
      </c>
      <c r="H2868" s="40" t="s">
        <v>211</v>
      </c>
      <c r="I2868" s="39">
        <v>3337430121</v>
      </c>
    </row>
    <row r="2869" spans="1:9" ht="45" hidden="1">
      <c r="A2869" s="39">
        <v>49925</v>
      </c>
      <c r="B2869" s="40" t="s">
        <v>5000</v>
      </c>
      <c r="C2869" s="40" t="s">
        <v>4849</v>
      </c>
      <c r="D2869" s="40" t="s">
        <v>274</v>
      </c>
      <c r="E2869" s="39">
        <v>102912</v>
      </c>
      <c r="F2869" s="41">
        <v>230</v>
      </c>
      <c r="G2869" s="39">
        <v>3</v>
      </c>
      <c r="H2869" s="40" t="s">
        <v>226</v>
      </c>
      <c r="I2869" s="39">
        <v>3353097508</v>
      </c>
    </row>
    <row r="2870" spans="1:9" ht="30" hidden="1">
      <c r="A2870" s="39">
        <v>49926</v>
      </c>
      <c r="B2870" s="40" t="s">
        <v>5001</v>
      </c>
      <c r="C2870" s="40" t="s">
        <v>4849</v>
      </c>
      <c r="D2870" s="40" t="s">
        <v>348</v>
      </c>
      <c r="E2870" s="39">
        <v>126080</v>
      </c>
      <c r="F2870" s="41">
        <v>115</v>
      </c>
      <c r="G2870" s="39">
        <v>2</v>
      </c>
      <c r="H2870" s="40" t="s">
        <v>226</v>
      </c>
      <c r="I2870" s="39">
        <v>3353097509</v>
      </c>
    </row>
    <row r="2871" spans="1:9" ht="30" hidden="1">
      <c r="A2871" s="39">
        <v>49929</v>
      </c>
      <c r="B2871" s="40" t="s">
        <v>5002</v>
      </c>
      <c r="C2871" s="40" t="s">
        <v>4849</v>
      </c>
      <c r="D2871" s="40" t="s">
        <v>348</v>
      </c>
      <c r="E2871" s="39">
        <v>126080</v>
      </c>
      <c r="F2871" s="41">
        <v>115</v>
      </c>
      <c r="G2871" s="39">
        <v>1</v>
      </c>
      <c r="H2871" s="40" t="s">
        <v>202</v>
      </c>
      <c r="I2871" s="39">
        <v>3353097522</v>
      </c>
    </row>
    <row r="2872" spans="1:9" ht="45" hidden="1">
      <c r="A2872" s="39">
        <v>49930</v>
      </c>
      <c r="B2872" s="40" t="s">
        <v>5003</v>
      </c>
      <c r="C2872" s="40" t="s">
        <v>4849</v>
      </c>
      <c r="D2872" s="40" t="s">
        <v>1332</v>
      </c>
      <c r="E2872" s="39">
        <v>103571</v>
      </c>
      <c r="F2872" s="41">
        <v>115</v>
      </c>
      <c r="G2872" s="39">
        <v>1</v>
      </c>
      <c r="H2872" s="40" t="s">
        <v>202</v>
      </c>
      <c r="I2872" s="39">
        <v>3353097526</v>
      </c>
    </row>
    <row r="2873" spans="1:9" ht="45" hidden="1">
      <c r="A2873" s="39">
        <v>49935</v>
      </c>
      <c r="B2873" s="40" t="s">
        <v>5004</v>
      </c>
      <c r="C2873" s="40" t="s">
        <v>4849</v>
      </c>
      <c r="D2873" s="40" t="s">
        <v>442</v>
      </c>
      <c r="E2873" s="39">
        <v>100994</v>
      </c>
      <c r="F2873" s="41">
        <v>115</v>
      </c>
      <c r="G2873" s="39">
        <v>2</v>
      </c>
      <c r="H2873" s="40" t="s">
        <v>226</v>
      </c>
      <c r="I2873" s="39">
        <v>3353097582</v>
      </c>
    </row>
    <row r="2874" spans="1:9" ht="30" hidden="1">
      <c r="A2874" s="39">
        <v>49937</v>
      </c>
      <c r="B2874" s="40" t="s">
        <v>5005</v>
      </c>
      <c r="C2874" s="40" t="s">
        <v>4849</v>
      </c>
      <c r="D2874" s="40" t="s">
        <v>348</v>
      </c>
      <c r="E2874" s="39">
        <v>126080</v>
      </c>
      <c r="F2874" s="41">
        <v>115</v>
      </c>
      <c r="G2874" s="39">
        <v>1</v>
      </c>
      <c r="H2874" s="40" t="s">
        <v>202</v>
      </c>
      <c r="I2874" s="39">
        <v>3353097596</v>
      </c>
    </row>
    <row r="2875" spans="1:9" ht="30" hidden="1">
      <c r="A2875" s="39">
        <v>49938</v>
      </c>
      <c r="B2875" s="40" t="s">
        <v>5006</v>
      </c>
      <c r="C2875" s="40" t="s">
        <v>4849</v>
      </c>
      <c r="D2875" s="40" t="s">
        <v>348</v>
      </c>
      <c r="E2875" s="39">
        <v>126080</v>
      </c>
      <c r="F2875" s="41">
        <v>115</v>
      </c>
      <c r="G2875" s="39">
        <v>3</v>
      </c>
      <c r="H2875" s="40" t="s">
        <v>202</v>
      </c>
      <c r="I2875" s="39">
        <v>3353097599</v>
      </c>
    </row>
    <row r="2876" spans="1:9" ht="30" hidden="1">
      <c r="A2876" s="39">
        <v>49939</v>
      </c>
      <c r="B2876" s="40" t="s">
        <v>5007</v>
      </c>
      <c r="C2876" s="40" t="s">
        <v>4849</v>
      </c>
      <c r="D2876" s="40" t="s">
        <v>348</v>
      </c>
      <c r="E2876" s="39">
        <v>126080</v>
      </c>
      <c r="F2876" s="41">
        <v>115</v>
      </c>
      <c r="G2876" s="39">
        <v>1</v>
      </c>
      <c r="H2876" s="40" t="s">
        <v>202</v>
      </c>
      <c r="I2876" s="39">
        <v>3353097602</v>
      </c>
    </row>
    <row r="2877" spans="1:9" ht="30" hidden="1">
      <c r="A2877" s="39">
        <v>49941</v>
      </c>
      <c r="B2877" s="40" t="s">
        <v>5008</v>
      </c>
      <c r="C2877" s="40" t="s">
        <v>4849</v>
      </c>
      <c r="D2877" s="40" t="s">
        <v>348</v>
      </c>
      <c r="E2877" s="39">
        <v>126080</v>
      </c>
      <c r="F2877" s="41">
        <v>115</v>
      </c>
      <c r="G2877" s="39">
        <v>2</v>
      </c>
      <c r="H2877" s="40" t="s">
        <v>226</v>
      </c>
      <c r="I2877" s="39">
        <v>3353097616</v>
      </c>
    </row>
    <row r="2878" spans="1:9" ht="30" hidden="1">
      <c r="A2878" s="39">
        <v>49942</v>
      </c>
      <c r="B2878" s="40" t="s">
        <v>5009</v>
      </c>
      <c r="C2878" s="40" t="s">
        <v>4849</v>
      </c>
      <c r="D2878" s="40" t="s">
        <v>348</v>
      </c>
      <c r="E2878" s="39">
        <v>126080</v>
      </c>
      <c r="F2878" s="41">
        <v>115</v>
      </c>
      <c r="G2878" s="39">
        <v>1</v>
      </c>
      <c r="H2878" s="40" t="s">
        <v>202</v>
      </c>
      <c r="I2878" s="39">
        <v>3353097621</v>
      </c>
    </row>
    <row r="2879" spans="1:9" ht="45" hidden="1">
      <c r="A2879" s="39">
        <v>49943</v>
      </c>
      <c r="B2879" s="40" t="s">
        <v>5010</v>
      </c>
      <c r="C2879" s="40" t="s">
        <v>4849</v>
      </c>
      <c r="D2879" s="40" t="s">
        <v>274</v>
      </c>
      <c r="E2879" s="39">
        <v>102912</v>
      </c>
      <c r="F2879" s="41">
        <v>115</v>
      </c>
      <c r="G2879" s="39">
        <v>0</v>
      </c>
      <c r="H2879" s="40" t="s">
        <v>226</v>
      </c>
      <c r="I2879" s="39">
        <v>3353097644</v>
      </c>
    </row>
    <row r="2880" spans="1:9" ht="45" hidden="1">
      <c r="A2880" s="39">
        <v>49944</v>
      </c>
      <c r="B2880" s="40" t="s">
        <v>5011</v>
      </c>
      <c r="C2880" s="40" t="s">
        <v>4849</v>
      </c>
      <c r="D2880" s="40" t="s">
        <v>274</v>
      </c>
      <c r="E2880" s="39">
        <v>102912</v>
      </c>
      <c r="F2880" s="41">
        <v>55</v>
      </c>
      <c r="G2880" s="39">
        <v>3</v>
      </c>
      <c r="H2880" s="40" t="s">
        <v>226</v>
      </c>
      <c r="I2880" s="39">
        <v>3353097659</v>
      </c>
    </row>
    <row r="2881" spans="1:9" ht="45" hidden="1">
      <c r="A2881" s="39">
        <v>49945</v>
      </c>
      <c r="B2881" s="40" t="s">
        <v>5012</v>
      </c>
      <c r="C2881" s="40" t="s">
        <v>4849</v>
      </c>
      <c r="D2881" s="40" t="s">
        <v>274</v>
      </c>
      <c r="E2881" s="39">
        <v>102912</v>
      </c>
      <c r="F2881" s="41">
        <v>55</v>
      </c>
      <c r="G2881" s="39">
        <v>1</v>
      </c>
      <c r="H2881" s="40" t="s">
        <v>202</v>
      </c>
      <c r="I2881" s="39">
        <v>3353097661</v>
      </c>
    </row>
    <row r="2882" spans="1:9" ht="45" hidden="1">
      <c r="A2882" s="39">
        <v>49946</v>
      </c>
      <c r="B2882" s="40" t="s">
        <v>5013</v>
      </c>
      <c r="C2882" s="40" t="s">
        <v>4849</v>
      </c>
      <c r="D2882" s="40" t="s">
        <v>274</v>
      </c>
      <c r="E2882" s="39">
        <v>102912</v>
      </c>
      <c r="F2882" s="41">
        <v>115</v>
      </c>
      <c r="G2882" s="39">
        <v>3</v>
      </c>
      <c r="H2882" s="40" t="s">
        <v>202</v>
      </c>
      <c r="I2882" s="39">
        <v>3353097662</v>
      </c>
    </row>
    <row r="2883" spans="1:9" ht="30" hidden="1">
      <c r="A2883" s="39">
        <v>49948</v>
      </c>
      <c r="B2883" s="40" t="s">
        <v>5014</v>
      </c>
      <c r="C2883" s="40" t="s">
        <v>4849</v>
      </c>
      <c r="D2883" s="40" t="s">
        <v>348</v>
      </c>
      <c r="E2883" s="39">
        <v>126080</v>
      </c>
      <c r="F2883" s="41">
        <v>115</v>
      </c>
      <c r="G2883" s="39">
        <v>2</v>
      </c>
      <c r="H2883" s="40" t="s">
        <v>226</v>
      </c>
      <c r="I2883" s="39">
        <v>3353097671</v>
      </c>
    </row>
    <row r="2884" spans="1:9" ht="30" hidden="1">
      <c r="A2884" s="39">
        <v>49949</v>
      </c>
      <c r="B2884" s="40" t="s">
        <v>5015</v>
      </c>
      <c r="C2884" s="40" t="s">
        <v>4849</v>
      </c>
      <c r="D2884" s="40" t="s">
        <v>348</v>
      </c>
      <c r="E2884" s="39">
        <v>126080</v>
      </c>
      <c r="F2884" s="41">
        <v>115</v>
      </c>
      <c r="G2884" s="39">
        <v>2</v>
      </c>
      <c r="H2884" s="40" t="s">
        <v>226</v>
      </c>
      <c r="I2884" s="39">
        <v>3353097672</v>
      </c>
    </row>
    <row r="2885" spans="1:9" ht="30" hidden="1">
      <c r="A2885" s="39">
        <v>49956</v>
      </c>
      <c r="B2885" s="40" t="s">
        <v>5016</v>
      </c>
      <c r="C2885" s="40" t="s">
        <v>4849</v>
      </c>
      <c r="D2885" s="40" t="s">
        <v>348</v>
      </c>
      <c r="E2885" s="39">
        <v>126080</v>
      </c>
      <c r="F2885" s="41">
        <v>115</v>
      </c>
      <c r="G2885" s="39">
        <v>2</v>
      </c>
      <c r="H2885" s="40" t="s">
        <v>226</v>
      </c>
      <c r="I2885" s="39">
        <v>3353097682</v>
      </c>
    </row>
    <row r="2886" spans="1:9" ht="30" hidden="1">
      <c r="A2886" s="39">
        <v>49958</v>
      </c>
      <c r="B2886" s="40" t="s">
        <v>5017</v>
      </c>
      <c r="C2886" s="40" t="s">
        <v>4849</v>
      </c>
      <c r="D2886" s="40" t="s">
        <v>348</v>
      </c>
      <c r="E2886" s="39">
        <v>126080</v>
      </c>
      <c r="F2886" s="41">
        <v>115</v>
      </c>
      <c r="G2886" s="39">
        <v>2</v>
      </c>
      <c r="H2886" s="40" t="s">
        <v>226</v>
      </c>
      <c r="I2886" s="39">
        <v>3353097690</v>
      </c>
    </row>
    <row r="2887" spans="1:9" ht="30" hidden="1">
      <c r="A2887" s="39">
        <v>49961</v>
      </c>
      <c r="B2887" s="40" t="s">
        <v>5018</v>
      </c>
      <c r="C2887" s="40" t="s">
        <v>4849</v>
      </c>
      <c r="D2887" s="40" t="s">
        <v>348</v>
      </c>
      <c r="E2887" s="39">
        <v>126080</v>
      </c>
      <c r="F2887" s="41">
        <v>115</v>
      </c>
      <c r="G2887" s="39">
        <v>2</v>
      </c>
      <c r="H2887" s="40" t="s">
        <v>226</v>
      </c>
      <c r="I2887" s="39">
        <v>3353097707</v>
      </c>
    </row>
    <row r="2888" spans="1:9" ht="45" hidden="1">
      <c r="A2888" s="39">
        <v>49963</v>
      </c>
      <c r="B2888" s="40" t="s">
        <v>5019</v>
      </c>
      <c r="C2888" s="40" t="s">
        <v>4849</v>
      </c>
      <c r="D2888" s="40" t="s">
        <v>442</v>
      </c>
      <c r="E2888" s="39">
        <v>100994</v>
      </c>
      <c r="F2888" s="41">
        <v>115</v>
      </c>
      <c r="G2888" s="39">
        <v>2</v>
      </c>
      <c r="H2888" s="40" t="s">
        <v>226</v>
      </c>
      <c r="I2888" s="39">
        <v>3353097714</v>
      </c>
    </row>
    <row r="2889" spans="1:9" ht="45" hidden="1">
      <c r="A2889" s="39">
        <v>49964</v>
      </c>
      <c r="B2889" s="40" t="s">
        <v>5020</v>
      </c>
      <c r="C2889" s="40" t="s">
        <v>4849</v>
      </c>
      <c r="D2889" s="40" t="s">
        <v>348</v>
      </c>
      <c r="E2889" s="39">
        <v>126080</v>
      </c>
      <c r="F2889" s="41">
        <v>115</v>
      </c>
      <c r="G2889" s="39">
        <v>3</v>
      </c>
      <c r="H2889" s="40" t="s">
        <v>211</v>
      </c>
      <c r="I2889" s="39">
        <v>3353097720</v>
      </c>
    </row>
    <row r="2890" spans="1:9" ht="45" hidden="1">
      <c r="A2890" s="39">
        <v>49965</v>
      </c>
      <c r="B2890" s="40" t="s">
        <v>5021</v>
      </c>
      <c r="C2890" s="40" t="s">
        <v>4849</v>
      </c>
      <c r="D2890" s="40" t="s">
        <v>5022</v>
      </c>
      <c r="E2890" s="39">
        <v>101679</v>
      </c>
      <c r="F2890" s="41">
        <v>115</v>
      </c>
      <c r="G2890" s="39">
        <v>1</v>
      </c>
      <c r="H2890" s="40" t="s">
        <v>211</v>
      </c>
      <c r="I2890" s="39">
        <v>3353097725</v>
      </c>
    </row>
    <row r="2891" spans="1:9" ht="45" hidden="1">
      <c r="A2891" s="39">
        <v>49966</v>
      </c>
      <c r="B2891" s="40" t="s">
        <v>5023</v>
      </c>
      <c r="C2891" s="40" t="s">
        <v>4849</v>
      </c>
      <c r="D2891" s="40" t="s">
        <v>348</v>
      </c>
      <c r="E2891" s="39">
        <v>126080</v>
      </c>
      <c r="F2891" s="41">
        <v>69</v>
      </c>
      <c r="G2891" s="39">
        <v>1</v>
      </c>
      <c r="H2891" s="40" t="s">
        <v>211</v>
      </c>
      <c r="I2891" s="39">
        <v>3353097739</v>
      </c>
    </row>
    <row r="2892" spans="1:9" ht="45" hidden="1">
      <c r="A2892" s="39">
        <v>49967</v>
      </c>
      <c r="B2892" s="40" t="s">
        <v>5024</v>
      </c>
      <c r="C2892" s="40" t="s">
        <v>4849</v>
      </c>
      <c r="D2892" s="40" t="s">
        <v>5025</v>
      </c>
      <c r="E2892" s="39">
        <v>103566</v>
      </c>
      <c r="F2892" s="41">
        <v>69</v>
      </c>
      <c r="G2892" s="39">
        <v>2</v>
      </c>
      <c r="H2892" s="40" t="s">
        <v>211</v>
      </c>
      <c r="I2892" s="39">
        <v>3353097745</v>
      </c>
    </row>
    <row r="2893" spans="1:9" ht="45" hidden="1">
      <c r="A2893" s="39">
        <v>49968</v>
      </c>
      <c r="B2893" s="40" t="s">
        <v>5026</v>
      </c>
      <c r="C2893" s="40" t="s">
        <v>4849</v>
      </c>
      <c r="D2893" s="40" t="s">
        <v>5025</v>
      </c>
      <c r="E2893" s="39">
        <v>103566</v>
      </c>
      <c r="F2893" s="41">
        <v>69</v>
      </c>
      <c r="G2893" s="39">
        <v>3</v>
      </c>
      <c r="H2893" s="40" t="s">
        <v>202</v>
      </c>
      <c r="I2893" s="39">
        <v>3353097748</v>
      </c>
    </row>
    <row r="2894" spans="1:9" ht="30" hidden="1">
      <c r="A2894" s="39">
        <v>49969</v>
      </c>
      <c r="B2894" s="40" t="s">
        <v>5027</v>
      </c>
      <c r="C2894" s="40" t="s">
        <v>4849</v>
      </c>
      <c r="D2894" s="40" t="s">
        <v>348</v>
      </c>
      <c r="E2894" s="39">
        <v>126080</v>
      </c>
      <c r="F2894" s="41">
        <v>115</v>
      </c>
      <c r="G2894" s="39">
        <v>1</v>
      </c>
      <c r="H2894" s="40" t="s">
        <v>226</v>
      </c>
      <c r="I2894" s="39">
        <v>3353097749</v>
      </c>
    </row>
    <row r="2895" spans="1:9" ht="30" hidden="1">
      <c r="A2895" s="39">
        <v>49970</v>
      </c>
      <c r="B2895" s="40" t="s">
        <v>5028</v>
      </c>
      <c r="C2895" s="40" t="s">
        <v>4849</v>
      </c>
      <c r="D2895" s="40" t="s">
        <v>348</v>
      </c>
      <c r="E2895" s="39">
        <v>126080</v>
      </c>
      <c r="F2895" s="41">
        <v>115</v>
      </c>
      <c r="G2895" s="39">
        <v>2</v>
      </c>
      <c r="H2895" s="40" t="s">
        <v>226</v>
      </c>
      <c r="I2895" s="39">
        <v>3353097752</v>
      </c>
    </row>
    <row r="2896" spans="1:9" ht="30" hidden="1">
      <c r="A2896" s="39">
        <v>49971</v>
      </c>
      <c r="B2896" s="40" t="s">
        <v>5029</v>
      </c>
      <c r="C2896" s="40" t="s">
        <v>4849</v>
      </c>
      <c r="D2896" s="40" t="s">
        <v>348</v>
      </c>
      <c r="E2896" s="39">
        <v>126080</v>
      </c>
      <c r="F2896" s="41">
        <v>115</v>
      </c>
      <c r="G2896" s="39">
        <v>6</v>
      </c>
      <c r="H2896" s="40" t="s">
        <v>226</v>
      </c>
      <c r="I2896" s="39">
        <v>3353097753</v>
      </c>
    </row>
    <row r="2897" spans="1:9" ht="30" hidden="1">
      <c r="A2897" s="39">
        <v>49972</v>
      </c>
      <c r="B2897" s="40" t="s">
        <v>5030</v>
      </c>
      <c r="C2897" s="40" t="s">
        <v>4849</v>
      </c>
      <c r="D2897" s="40" t="s">
        <v>348</v>
      </c>
      <c r="E2897" s="39">
        <v>126080</v>
      </c>
      <c r="F2897" s="41">
        <v>115</v>
      </c>
      <c r="G2897" s="39">
        <v>2</v>
      </c>
      <c r="H2897" s="40" t="s">
        <v>226</v>
      </c>
      <c r="I2897" s="39">
        <v>3353097758</v>
      </c>
    </row>
    <row r="2898" spans="1:9" ht="30" hidden="1">
      <c r="A2898" s="39">
        <v>49973</v>
      </c>
      <c r="B2898" s="40" t="s">
        <v>5031</v>
      </c>
      <c r="C2898" s="40" t="s">
        <v>4849</v>
      </c>
      <c r="D2898" s="40" t="s">
        <v>348</v>
      </c>
      <c r="E2898" s="39">
        <v>126080</v>
      </c>
      <c r="F2898" s="41">
        <v>115</v>
      </c>
      <c r="G2898" s="39">
        <v>2</v>
      </c>
      <c r="H2898" s="40" t="s">
        <v>226</v>
      </c>
      <c r="I2898" s="39">
        <v>3353097761</v>
      </c>
    </row>
    <row r="2899" spans="1:9" ht="30" hidden="1">
      <c r="A2899" s="39">
        <v>49976</v>
      </c>
      <c r="B2899" s="40" t="s">
        <v>5032</v>
      </c>
      <c r="C2899" s="40" t="s">
        <v>4849</v>
      </c>
      <c r="D2899" s="40" t="s">
        <v>348</v>
      </c>
      <c r="E2899" s="39">
        <v>126080</v>
      </c>
      <c r="F2899" s="41">
        <v>115</v>
      </c>
      <c r="G2899" s="39">
        <v>2</v>
      </c>
      <c r="H2899" s="40" t="s">
        <v>226</v>
      </c>
      <c r="I2899" s="39">
        <v>3353097772</v>
      </c>
    </row>
    <row r="2900" spans="1:9" ht="30" hidden="1">
      <c r="A2900" s="39">
        <v>49977</v>
      </c>
      <c r="B2900" s="40" t="s">
        <v>5033</v>
      </c>
      <c r="C2900" s="40" t="s">
        <v>4849</v>
      </c>
      <c r="D2900" s="40" t="s">
        <v>348</v>
      </c>
      <c r="E2900" s="39">
        <v>126080</v>
      </c>
      <c r="F2900" s="41">
        <v>115</v>
      </c>
      <c r="G2900" s="39">
        <v>2</v>
      </c>
      <c r="H2900" s="40" t="s">
        <v>226</v>
      </c>
      <c r="I2900" s="39">
        <v>3353097773</v>
      </c>
    </row>
    <row r="2901" spans="1:9" ht="45" hidden="1">
      <c r="A2901" s="39">
        <v>49987</v>
      </c>
      <c r="B2901" s="40" t="s">
        <v>5034</v>
      </c>
      <c r="C2901" s="40" t="s">
        <v>4849</v>
      </c>
      <c r="D2901" s="40" t="s">
        <v>781</v>
      </c>
      <c r="E2901" s="39">
        <v>103567</v>
      </c>
      <c r="F2901" s="41">
        <v>115</v>
      </c>
      <c r="G2901" s="39">
        <v>2</v>
      </c>
      <c r="H2901" s="40" t="s">
        <v>202</v>
      </c>
      <c r="I2901" s="39">
        <v>3353097788</v>
      </c>
    </row>
    <row r="2902" spans="1:9" ht="30" hidden="1">
      <c r="A2902" s="39">
        <v>49988</v>
      </c>
      <c r="B2902" s="40" t="s">
        <v>5035</v>
      </c>
      <c r="C2902" s="40" t="s">
        <v>4849</v>
      </c>
      <c r="D2902" s="40" t="s">
        <v>674</v>
      </c>
      <c r="E2902" s="39">
        <v>100977</v>
      </c>
      <c r="F2902" s="41">
        <v>115</v>
      </c>
      <c r="G2902" s="39">
        <v>1</v>
      </c>
      <c r="H2902" s="40" t="s">
        <v>202</v>
      </c>
      <c r="I2902" s="39">
        <v>3353097796</v>
      </c>
    </row>
    <row r="2903" spans="1:9" ht="30" hidden="1">
      <c r="A2903" s="39">
        <v>49989</v>
      </c>
      <c r="B2903" s="40" t="s">
        <v>5036</v>
      </c>
      <c r="C2903" s="40" t="s">
        <v>4849</v>
      </c>
      <c r="D2903" s="40" t="s">
        <v>674</v>
      </c>
      <c r="E2903" s="39">
        <v>100977</v>
      </c>
      <c r="F2903" s="41">
        <v>115</v>
      </c>
      <c r="G2903" s="39">
        <v>2</v>
      </c>
      <c r="H2903" s="40" t="s">
        <v>202</v>
      </c>
      <c r="I2903" s="39">
        <v>3353097797</v>
      </c>
    </row>
    <row r="2904" spans="1:9" ht="45" hidden="1">
      <c r="A2904" s="39">
        <v>49990</v>
      </c>
      <c r="B2904" s="40" t="s">
        <v>5037</v>
      </c>
      <c r="C2904" s="40" t="s">
        <v>4849</v>
      </c>
      <c r="D2904" s="40" t="s">
        <v>442</v>
      </c>
      <c r="E2904" s="39">
        <v>100994</v>
      </c>
      <c r="F2904" s="41">
        <v>115</v>
      </c>
      <c r="G2904" s="39">
        <v>6</v>
      </c>
      <c r="H2904" s="40" t="s">
        <v>226</v>
      </c>
      <c r="I2904" s="39">
        <v>3353097800</v>
      </c>
    </row>
    <row r="2905" spans="1:9" ht="45" hidden="1">
      <c r="A2905" s="39">
        <v>49991</v>
      </c>
      <c r="B2905" s="40" t="s">
        <v>5038</v>
      </c>
      <c r="C2905" s="40" t="s">
        <v>4849</v>
      </c>
      <c r="D2905" s="40" t="s">
        <v>442</v>
      </c>
      <c r="E2905" s="39">
        <v>100994</v>
      </c>
      <c r="F2905" s="41">
        <v>115</v>
      </c>
      <c r="G2905" s="39">
        <v>4</v>
      </c>
      <c r="H2905" s="40" t="s">
        <v>226</v>
      </c>
      <c r="I2905" s="39">
        <v>3353097801</v>
      </c>
    </row>
    <row r="2906" spans="1:9" ht="45" hidden="1">
      <c r="A2906" s="39">
        <v>50004</v>
      </c>
      <c r="B2906" s="40" t="s">
        <v>5039</v>
      </c>
      <c r="C2906" s="40" t="s">
        <v>4849</v>
      </c>
      <c r="D2906" s="40" t="s">
        <v>442</v>
      </c>
      <c r="E2906" s="39">
        <v>100994</v>
      </c>
      <c r="F2906" s="41">
        <v>115</v>
      </c>
      <c r="G2906" s="39">
        <v>2</v>
      </c>
      <c r="H2906" s="40" t="s">
        <v>226</v>
      </c>
      <c r="I2906" s="39">
        <v>3353097824</v>
      </c>
    </row>
    <row r="2907" spans="1:9" ht="30" hidden="1">
      <c r="A2907" s="39">
        <v>50017</v>
      </c>
      <c r="B2907" s="40" t="s">
        <v>5040</v>
      </c>
      <c r="C2907" s="40" t="s">
        <v>4849</v>
      </c>
      <c r="D2907" s="40" t="s">
        <v>348</v>
      </c>
      <c r="E2907" s="39">
        <v>126080</v>
      </c>
      <c r="F2907" s="41">
        <v>115</v>
      </c>
      <c r="G2907" s="39">
        <v>2</v>
      </c>
      <c r="H2907" s="40" t="s">
        <v>226</v>
      </c>
      <c r="I2907" s="39">
        <v>3353097837</v>
      </c>
    </row>
    <row r="2908" spans="1:9" ht="30" hidden="1">
      <c r="A2908" s="39">
        <v>50018</v>
      </c>
      <c r="B2908" s="40" t="s">
        <v>5041</v>
      </c>
      <c r="C2908" s="40" t="s">
        <v>4849</v>
      </c>
      <c r="D2908" s="40" t="s">
        <v>348</v>
      </c>
      <c r="E2908" s="39">
        <v>126080</v>
      </c>
      <c r="F2908" s="41">
        <v>115</v>
      </c>
      <c r="G2908" s="39">
        <v>2</v>
      </c>
      <c r="H2908" s="40" t="s">
        <v>226</v>
      </c>
      <c r="I2908" s="39">
        <v>3353097839</v>
      </c>
    </row>
    <row r="2909" spans="1:9" ht="30" hidden="1">
      <c r="A2909" s="39">
        <v>50023</v>
      </c>
      <c r="B2909" s="40" t="s">
        <v>5042</v>
      </c>
      <c r="C2909" s="40" t="s">
        <v>4849</v>
      </c>
      <c r="D2909" s="40" t="s">
        <v>348</v>
      </c>
      <c r="E2909" s="39">
        <v>126080</v>
      </c>
      <c r="F2909" s="41">
        <v>115</v>
      </c>
      <c r="G2909" s="39">
        <v>2</v>
      </c>
      <c r="H2909" s="40" t="s">
        <v>226</v>
      </c>
      <c r="I2909" s="39">
        <v>3353097857</v>
      </c>
    </row>
    <row r="2910" spans="1:9" ht="30" hidden="1">
      <c r="A2910" s="39">
        <v>50027</v>
      </c>
      <c r="B2910" s="40" t="s">
        <v>5043</v>
      </c>
      <c r="C2910" s="40" t="s">
        <v>4849</v>
      </c>
      <c r="D2910" s="40" t="s">
        <v>348</v>
      </c>
      <c r="E2910" s="39">
        <v>126080</v>
      </c>
      <c r="F2910" s="41">
        <v>115</v>
      </c>
      <c r="G2910" s="39">
        <v>2</v>
      </c>
      <c r="H2910" s="40" t="s">
        <v>226</v>
      </c>
      <c r="I2910" s="39">
        <v>3353097867</v>
      </c>
    </row>
    <row r="2911" spans="1:9" ht="30" hidden="1">
      <c r="A2911" s="39">
        <v>50028</v>
      </c>
      <c r="B2911" s="40" t="s">
        <v>5044</v>
      </c>
      <c r="C2911" s="40" t="s">
        <v>4849</v>
      </c>
      <c r="D2911" s="40" t="s">
        <v>348</v>
      </c>
      <c r="E2911" s="39">
        <v>126080</v>
      </c>
      <c r="F2911" s="41">
        <v>115</v>
      </c>
      <c r="G2911" s="39">
        <v>2</v>
      </c>
      <c r="H2911" s="40" t="s">
        <v>226</v>
      </c>
      <c r="I2911" s="39">
        <v>3353097868</v>
      </c>
    </row>
    <row r="2912" spans="1:9" ht="45" hidden="1">
      <c r="A2912" s="39">
        <v>50033</v>
      </c>
      <c r="B2912" s="40" t="s">
        <v>5045</v>
      </c>
      <c r="C2912" s="40" t="s">
        <v>4849</v>
      </c>
      <c r="D2912" s="40" t="s">
        <v>274</v>
      </c>
      <c r="E2912" s="39">
        <v>102912</v>
      </c>
      <c r="F2912" s="41">
        <v>115</v>
      </c>
      <c r="G2912" s="39">
        <v>2</v>
      </c>
      <c r="H2912" s="40" t="s">
        <v>226</v>
      </c>
      <c r="I2912" s="39">
        <v>3353097879</v>
      </c>
    </row>
    <row r="2913" spans="1:9" ht="45" hidden="1">
      <c r="A2913" s="39">
        <v>50034</v>
      </c>
      <c r="B2913" s="40" t="s">
        <v>5046</v>
      </c>
      <c r="C2913" s="40" t="s">
        <v>4849</v>
      </c>
      <c r="D2913" s="40" t="s">
        <v>274</v>
      </c>
      <c r="E2913" s="39">
        <v>102912</v>
      </c>
      <c r="F2913" s="41">
        <v>115</v>
      </c>
      <c r="G2913" s="39">
        <v>7</v>
      </c>
      <c r="H2913" s="40" t="s">
        <v>226</v>
      </c>
      <c r="I2913" s="39">
        <v>3353097880</v>
      </c>
    </row>
    <row r="2914" spans="1:9" ht="45" hidden="1">
      <c r="A2914" s="39">
        <v>50035</v>
      </c>
      <c r="B2914" s="40" t="s">
        <v>5047</v>
      </c>
      <c r="C2914" s="40" t="s">
        <v>4849</v>
      </c>
      <c r="D2914" s="40" t="s">
        <v>274</v>
      </c>
      <c r="E2914" s="39">
        <v>102912</v>
      </c>
      <c r="F2914" s="41">
        <v>115</v>
      </c>
      <c r="G2914" s="39">
        <v>2</v>
      </c>
      <c r="H2914" s="40" t="s">
        <v>226</v>
      </c>
      <c r="I2914" s="39">
        <v>3353097885</v>
      </c>
    </row>
    <row r="2915" spans="1:9" ht="45" hidden="1">
      <c r="A2915" s="39">
        <v>50036</v>
      </c>
      <c r="B2915" s="40" t="s">
        <v>5048</v>
      </c>
      <c r="C2915" s="40" t="s">
        <v>4849</v>
      </c>
      <c r="D2915" s="40" t="s">
        <v>274</v>
      </c>
      <c r="E2915" s="39">
        <v>102912</v>
      </c>
      <c r="F2915" s="41">
        <v>115</v>
      </c>
      <c r="G2915" s="39">
        <v>2</v>
      </c>
      <c r="H2915" s="40" t="s">
        <v>226</v>
      </c>
      <c r="I2915" s="39">
        <v>3353097886</v>
      </c>
    </row>
    <row r="2916" spans="1:9" ht="45" hidden="1">
      <c r="A2916" s="39">
        <v>50038</v>
      </c>
      <c r="B2916" s="40" t="s">
        <v>5049</v>
      </c>
      <c r="C2916" s="40" t="s">
        <v>4849</v>
      </c>
      <c r="D2916" s="40" t="s">
        <v>274</v>
      </c>
      <c r="E2916" s="39">
        <v>102912</v>
      </c>
      <c r="F2916" s="41">
        <v>115</v>
      </c>
      <c r="G2916" s="39">
        <v>3</v>
      </c>
      <c r="H2916" s="40" t="s">
        <v>226</v>
      </c>
      <c r="I2916" s="39">
        <v>3353097896</v>
      </c>
    </row>
    <row r="2917" spans="1:9" ht="45" hidden="1">
      <c r="A2917" s="39">
        <v>50039</v>
      </c>
      <c r="B2917" s="40" t="s">
        <v>5050</v>
      </c>
      <c r="C2917" s="40" t="s">
        <v>4849</v>
      </c>
      <c r="D2917" s="40" t="s">
        <v>274</v>
      </c>
      <c r="E2917" s="39">
        <v>102912</v>
      </c>
      <c r="F2917" s="41">
        <v>115</v>
      </c>
      <c r="G2917" s="39">
        <v>2</v>
      </c>
      <c r="H2917" s="40" t="s">
        <v>226</v>
      </c>
      <c r="I2917" s="39">
        <v>3353097897</v>
      </c>
    </row>
    <row r="2918" spans="1:9" ht="45" hidden="1">
      <c r="A2918" s="39">
        <v>50040</v>
      </c>
      <c r="B2918" s="40" t="s">
        <v>5051</v>
      </c>
      <c r="C2918" s="40" t="s">
        <v>4849</v>
      </c>
      <c r="D2918" s="40" t="s">
        <v>274</v>
      </c>
      <c r="E2918" s="39">
        <v>102912</v>
      </c>
      <c r="F2918" s="41">
        <v>115</v>
      </c>
      <c r="G2918" s="39">
        <v>2</v>
      </c>
      <c r="H2918" s="40" t="s">
        <v>226</v>
      </c>
      <c r="I2918" s="39">
        <v>3353097898</v>
      </c>
    </row>
    <row r="2919" spans="1:9" ht="45" hidden="1">
      <c r="A2919" s="39">
        <v>50041</v>
      </c>
      <c r="B2919" s="40" t="s">
        <v>5052</v>
      </c>
      <c r="C2919" s="40" t="s">
        <v>4849</v>
      </c>
      <c r="D2919" s="40" t="s">
        <v>274</v>
      </c>
      <c r="E2919" s="39">
        <v>102912</v>
      </c>
      <c r="F2919" s="41">
        <v>115</v>
      </c>
      <c r="G2919" s="39">
        <v>1</v>
      </c>
      <c r="H2919" s="40" t="s">
        <v>202</v>
      </c>
      <c r="I2919" s="39">
        <v>3353097904</v>
      </c>
    </row>
    <row r="2920" spans="1:9" ht="45" hidden="1">
      <c r="A2920" s="39">
        <v>50044</v>
      </c>
      <c r="B2920" s="40" t="s">
        <v>5053</v>
      </c>
      <c r="C2920" s="40" t="s">
        <v>4849</v>
      </c>
      <c r="D2920" s="40" t="s">
        <v>274</v>
      </c>
      <c r="E2920" s="39">
        <v>102912</v>
      </c>
      <c r="F2920" s="41">
        <v>115</v>
      </c>
      <c r="G2920" s="39">
        <v>2</v>
      </c>
      <c r="H2920" s="40" t="s">
        <v>226</v>
      </c>
      <c r="I2920" s="39">
        <v>3353097908</v>
      </c>
    </row>
    <row r="2921" spans="1:9" ht="45" hidden="1">
      <c r="A2921" s="39">
        <v>50048</v>
      </c>
      <c r="B2921" s="40" t="s">
        <v>5054</v>
      </c>
      <c r="C2921" s="40" t="s">
        <v>4849</v>
      </c>
      <c r="D2921" s="40" t="s">
        <v>274</v>
      </c>
      <c r="E2921" s="39">
        <v>102912</v>
      </c>
      <c r="F2921" s="41">
        <v>115</v>
      </c>
      <c r="G2921" s="39">
        <v>2</v>
      </c>
      <c r="H2921" s="40" t="s">
        <v>226</v>
      </c>
      <c r="I2921" s="39">
        <v>3353097912</v>
      </c>
    </row>
    <row r="2922" spans="1:9" ht="30" hidden="1">
      <c r="A2922" s="39">
        <v>50053</v>
      </c>
      <c r="B2922" s="40" t="s">
        <v>5055</v>
      </c>
      <c r="C2922" s="40" t="s">
        <v>4849</v>
      </c>
      <c r="D2922" s="40" t="s">
        <v>348</v>
      </c>
      <c r="E2922" s="39">
        <v>126080</v>
      </c>
      <c r="F2922" s="41">
        <v>115</v>
      </c>
      <c r="G2922" s="39">
        <v>2</v>
      </c>
      <c r="H2922" s="40" t="s">
        <v>226</v>
      </c>
      <c r="I2922" s="39">
        <v>3353097917</v>
      </c>
    </row>
    <row r="2923" spans="1:9" ht="30" hidden="1">
      <c r="A2923" s="39">
        <v>50054</v>
      </c>
      <c r="B2923" s="40" t="s">
        <v>5056</v>
      </c>
      <c r="C2923" s="40" t="s">
        <v>4849</v>
      </c>
      <c r="D2923" s="40" t="s">
        <v>348</v>
      </c>
      <c r="E2923" s="39">
        <v>126080</v>
      </c>
      <c r="F2923" s="41">
        <v>115</v>
      </c>
      <c r="G2923" s="39">
        <v>2</v>
      </c>
      <c r="H2923" s="40" t="s">
        <v>226</v>
      </c>
      <c r="I2923" s="39">
        <v>3353097918</v>
      </c>
    </row>
    <row r="2924" spans="1:9" ht="30" hidden="1">
      <c r="A2924" s="39">
        <v>50055</v>
      </c>
      <c r="B2924" s="40" t="s">
        <v>5057</v>
      </c>
      <c r="C2924" s="40" t="s">
        <v>4849</v>
      </c>
      <c r="D2924" s="40" t="s">
        <v>348</v>
      </c>
      <c r="E2924" s="39">
        <v>126080</v>
      </c>
      <c r="F2924" s="41">
        <v>115</v>
      </c>
      <c r="G2924" s="39">
        <v>3</v>
      </c>
      <c r="H2924" s="40" t="s">
        <v>226</v>
      </c>
      <c r="I2924" s="39">
        <v>3353097919</v>
      </c>
    </row>
    <row r="2925" spans="1:9" ht="45" hidden="1">
      <c r="A2925" s="39">
        <v>50057</v>
      </c>
      <c r="B2925" s="40" t="s">
        <v>5058</v>
      </c>
      <c r="C2925" s="40" t="s">
        <v>4849</v>
      </c>
      <c r="D2925" s="40" t="s">
        <v>5059</v>
      </c>
      <c r="E2925" s="39">
        <v>100922</v>
      </c>
      <c r="F2925" s="41">
        <v>69</v>
      </c>
      <c r="G2925" s="39">
        <v>3</v>
      </c>
      <c r="H2925" s="40" t="s">
        <v>211</v>
      </c>
      <c r="I2925" s="39">
        <v>3353097937</v>
      </c>
    </row>
    <row r="2926" spans="1:9" ht="45" hidden="1">
      <c r="A2926" s="39">
        <v>50059</v>
      </c>
      <c r="B2926" s="40" t="s">
        <v>5060</v>
      </c>
      <c r="C2926" s="40" t="s">
        <v>4849</v>
      </c>
      <c r="D2926" s="40" t="s">
        <v>614</v>
      </c>
      <c r="E2926" s="39">
        <v>101098</v>
      </c>
      <c r="F2926" s="41">
        <v>34.5</v>
      </c>
      <c r="G2926" s="39">
        <v>1</v>
      </c>
      <c r="H2926" s="40" t="s">
        <v>202</v>
      </c>
      <c r="I2926" s="39">
        <v>3353097970</v>
      </c>
    </row>
    <row r="2927" spans="1:9" ht="30" hidden="1">
      <c r="A2927" s="39">
        <v>50060</v>
      </c>
      <c r="B2927" s="40" t="s">
        <v>5061</v>
      </c>
      <c r="C2927" s="40" t="s">
        <v>4849</v>
      </c>
      <c r="D2927" s="40" t="s">
        <v>2234</v>
      </c>
      <c r="E2927" s="39">
        <v>103569</v>
      </c>
      <c r="F2927" s="41">
        <v>34.5</v>
      </c>
      <c r="G2927" s="39">
        <v>1</v>
      </c>
      <c r="H2927" s="40" t="s">
        <v>202</v>
      </c>
      <c r="I2927" s="39">
        <v>3353097979</v>
      </c>
    </row>
    <row r="2928" spans="1:9" ht="45" hidden="1">
      <c r="A2928" s="39">
        <v>50061</v>
      </c>
      <c r="B2928" s="40" t="s">
        <v>5062</v>
      </c>
      <c r="C2928" s="40" t="s">
        <v>4849</v>
      </c>
      <c r="D2928" s="40" t="s">
        <v>2234</v>
      </c>
      <c r="E2928" s="39">
        <v>103569</v>
      </c>
      <c r="F2928" s="41">
        <v>34.5</v>
      </c>
      <c r="G2928" s="39">
        <v>1</v>
      </c>
      <c r="H2928" s="40" t="s">
        <v>211</v>
      </c>
      <c r="I2928" s="39">
        <v>3353097987</v>
      </c>
    </row>
    <row r="2929" spans="1:9" ht="15">
      <c r="A2929" s="39">
        <v>50062</v>
      </c>
      <c r="B2929" s="40" t="s">
        <v>5063</v>
      </c>
      <c r="C2929" s="40" t="s">
        <v>4849</v>
      </c>
      <c r="D2929" s="40" t="s">
        <v>201</v>
      </c>
      <c r="E2929" s="39">
        <v>100219</v>
      </c>
      <c r="F2929" s="41">
        <v>34.5</v>
      </c>
      <c r="G2929" s="39">
        <v>1</v>
      </c>
      <c r="H2929" s="40" t="s">
        <v>202</v>
      </c>
      <c r="I2929" s="39">
        <v>3353097997</v>
      </c>
    </row>
    <row r="2930" spans="1:9" ht="45" hidden="1">
      <c r="A2930" s="39">
        <v>50073</v>
      </c>
      <c r="B2930" s="40" t="s">
        <v>5064</v>
      </c>
      <c r="C2930" s="40" t="s">
        <v>4849</v>
      </c>
      <c r="D2930" s="40" t="s">
        <v>210</v>
      </c>
      <c r="E2930" s="39">
        <v>116704</v>
      </c>
      <c r="F2930" s="41">
        <v>69</v>
      </c>
      <c r="G2930" s="39">
        <v>2</v>
      </c>
      <c r="H2930" s="40" t="s">
        <v>211</v>
      </c>
      <c r="I2930" s="39">
        <v>3353098163</v>
      </c>
    </row>
    <row r="2931" spans="1:9" ht="15">
      <c r="A2931" s="39">
        <v>50074</v>
      </c>
      <c r="B2931" s="40" t="s">
        <v>5065</v>
      </c>
      <c r="C2931" s="40" t="s">
        <v>4849</v>
      </c>
      <c r="D2931" s="40" t="s">
        <v>201</v>
      </c>
      <c r="E2931" s="39">
        <v>100219</v>
      </c>
      <c r="F2931" s="41">
        <v>115</v>
      </c>
      <c r="G2931" s="39">
        <v>2</v>
      </c>
      <c r="H2931" s="40" t="s">
        <v>226</v>
      </c>
      <c r="I2931" s="39">
        <v>3353098164</v>
      </c>
    </row>
    <row r="2932" spans="1:9" ht="60" hidden="1">
      <c r="A2932" s="39">
        <v>50076</v>
      </c>
      <c r="B2932" s="40" t="s">
        <v>5066</v>
      </c>
      <c r="C2932" s="40" t="s">
        <v>4849</v>
      </c>
      <c r="D2932" s="40" t="s">
        <v>223</v>
      </c>
      <c r="E2932" s="39">
        <v>100834</v>
      </c>
      <c r="F2932" s="41">
        <v>765</v>
      </c>
      <c r="G2932" s="39">
        <v>3</v>
      </c>
      <c r="H2932" s="40" t="s">
        <v>202</v>
      </c>
      <c r="I2932" s="39">
        <v>3337427719</v>
      </c>
    </row>
    <row r="2933" spans="1:9" ht="45" hidden="1">
      <c r="A2933" s="39">
        <v>50324</v>
      </c>
      <c r="B2933" s="40" t="s">
        <v>5067</v>
      </c>
      <c r="C2933" s="40" t="s">
        <v>4849</v>
      </c>
      <c r="D2933" s="40" t="s">
        <v>207</v>
      </c>
      <c r="E2933" s="39">
        <v>100912</v>
      </c>
      <c r="F2933" s="41">
        <v>69</v>
      </c>
      <c r="G2933" s="39">
        <v>2</v>
      </c>
      <c r="H2933" s="40" t="s">
        <v>226</v>
      </c>
      <c r="I2933" s="39">
        <v>3337426908</v>
      </c>
    </row>
    <row r="2934" spans="1:9" ht="45" hidden="1">
      <c r="A2934" s="39">
        <v>50326</v>
      </c>
      <c r="B2934" s="40" t="s">
        <v>5068</v>
      </c>
      <c r="C2934" s="40" t="s">
        <v>4849</v>
      </c>
      <c r="D2934" s="40" t="s">
        <v>207</v>
      </c>
      <c r="E2934" s="39">
        <v>100912</v>
      </c>
      <c r="F2934" s="41">
        <v>69</v>
      </c>
      <c r="G2934" s="39">
        <v>2</v>
      </c>
      <c r="H2934" s="40" t="s">
        <v>226</v>
      </c>
      <c r="I2934" s="39">
        <v>3356867399</v>
      </c>
    </row>
    <row r="2935" spans="1:9" ht="45" hidden="1">
      <c r="A2935" s="39">
        <v>51355</v>
      </c>
      <c r="B2935" s="40" t="s">
        <v>5069</v>
      </c>
      <c r="C2935" s="40" t="s">
        <v>4849</v>
      </c>
      <c r="D2935" s="40" t="s">
        <v>210</v>
      </c>
      <c r="E2935" s="39">
        <v>116704</v>
      </c>
      <c r="F2935" s="41">
        <v>46</v>
      </c>
      <c r="G2935" s="39">
        <v>2</v>
      </c>
      <c r="H2935" s="40" t="s">
        <v>211</v>
      </c>
      <c r="I2935" s="39">
        <v>3349559990</v>
      </c>
    </row>
    <row r="2936" spans="1:9" ht="15" hidden="1">
      <c r="A2936" s="39">
        <v>51372</v>
      </c>
      <c r="B2936" s="40" t="s">
        <v>5070</v>
      </c>
      <c r="C2936" s="40" t="s">
        <v>4849</v>
      </c>
      <c r="D2936" s="40" t="s">
        <v>210</v>
      </c>
      <c r="E2936" s="39">
        <v>116704</v>
      </c>
      <c r="F2936" s="41">
        <v>115</v>
      </c>
      <c r="G2936" s="39">
        <v>3</v>
      </c>
      <c r="H2936" s="40" t="s">
        <v>202</v>
      </c>
      <c r="I2936" s="39">
        <v>3352750201</v>
      </c>
    </row>
    <row r="2937" spans="1:9" ht="45" hidden="1">
      <c r="A2937" s="39">
        <v>51373</v>
      </c>
      <c r="B2937" s="40" t="s">
        <v>5071</v>
      </c>
      <c r="C2937" s="40" t="s">
        <v>4849</v>
      </c>
      <c r="D2937" s="40" t="s">
        <v>341</v>
      </c>
      <c r="E2937" s="39">
        <v>116477</v>
      </c>
      <c r="F2937" s="41">
        <v>230</v>
      </c>
      <c r="G2937" s="39">
        <v>3</v>
      </c>
      <c r="H2937" s="40" t="s">
        <v>202</v>
      </c>
      <c r="I2937" s="39">
        <v>3352749987</v>
      </c>
    </row>
    <row r="2938" spans="1:9" ht="45" hidden="1">
      <c r="A2938" s="39">
        <v>51380</v>
      </c>
      <c r="B2938" s="40" t="s">
        <v>5072</v>
      </c>
      <c r="C2938" s="40" t="s">
        <v>4849</v>
      </c>
      <c r="D2938" s="40" t="s">
        <v>210</v>
      </c>
      <c r="E2938" s="39">
        <v>116704</v>
      </c>
      <c r="F2938" s="41">
        <v>0</v>
      </c>
      <c r="G2938" s="39">
        <v>0</v>
      </c>
      <c r="H2938" s="40" t="s">
        <v>211</v>
      </c>
      <c r="I2938" s="39">
        <v>3352750331</v>
      </c>
    </row>
    <row r="2939" spans="1:9" ht="45" hidden="1">
      <c r="A2939" s="39">
        <v>52160</v>
      </c>
      <c r="B2939" s="40" t="s">
        <v>5073</v>
      </c>
      <c r="C2939" s="40" t="s">
        <v>4849</v>
      </c>
      <c r="D2939" s="40" t="s">
        <v>210</v>
      </c>
      <c r="E2939" s="39">
        <v>116704</v>
      </c>
      <c r="F2939" s="41">
        <v>69</v>
      </c>
      <c r="G2939" s="39">
        <v>1</v>
      </c>
      <c r="H2939" s="40" t="s">
        <v>211</v>
      </c>
      <c r="I2939" s="39">
        <v>3341136912</v>
      </c>
    </row>
    <row r="2940" spans="1:9" ht="30" hidden="1">
      <c r="A2940" s="39">
        <v>56073</v>
      </c>
      <c r="B2940" s="40" t="s">
        <v>5074</v>
      </c>
      <c r="C2940" s="40" t="s">
        <v>5075</v>
      </c>
      <c r="D2940" s="40" t="s">
        <v>210</v>
      </c>
      <c r="E2940" s="39">
        <v>116704</v>
      </c>
      <c r="F2940" s="41">
        <v>69</v>
      </c>
      <c r="G2940" s="39">
        <v>2</v>
      </c>
      <c r="H2940" s="40" t="s">
        <v>218</v>
      </c>
      <c r="I2940" s="39">
        <v>3349560066</v>
      </c>
    </row>
    <row r="2941" spans="1:9" ht="30" hidden="1">
      <c r="A2941" s="39">
        <v>56083</v>
      </c>
      <c r="B2941" s="40" t="s">
        <v>5076</v>
      </c>
      <c r="C2941" s="40" t="s">
        <v>5077</v>
      </c>
      <c r="D2941" s="40" t="s">
        <v>210</v>
      </c>
      <c r="E2941" s="39">
        <v>116704</v>
      </c>
      <c r="F2941" s="41">
        <v>138</v>
      </c>
      <c r="G2941" s="39">
        <v>4</v>
      </c>
      <c r="H2941" s="40" t="s">
        <v>218</v>
      </c>
      <c r="I2941" s="39">
        <v>3337431358</v>
      </c>
    </row>
    <row r="2942" spans="1:9" ht="45" hidden="1">
      <c r="A2942" s="39">
        <v>56109</v>
      </c>
      <c r="B2942" s="40" t="s">
        <v>5078</v>
      </c>
      <c r="C2942" s="40" t="s">
        <v>5079</v>
      </c>
      <c r="D2942" s="40" t="s">
        <v>234</v>
      </c>
      <c r="E2942" s="39">
        <v>101222</v>
      </c>
      <c r="F2942" s="41">
        <v>138</v>
      </c>
      <c r="G2942" s="39">
        <v>5</v>
      </c>
      <c r="H2942" s="40" t="s">
        <v>247</v>
      </c>
      <c r="I2942" s="39">
        <v>3337431373</v>
      </c>
    </row>
    <row r="2943" spans="1:9" ht="30" hidden="1">
      <c r="A2943" s="39">
        <v>56119</v>
      </c>
      <c r="B2943" s="40" t="s">
        <v>5080</v>
      </c>
      <c r="C2943" s="40" t="s">
        <v>5081</v>
      </c>
      <c r="D2943" s="40" t="s">
        <v>234</v>
      </c>
      <c r="E2943" s="39">
        <v>101222</v>
      </c>
      <c r="F2943" s="41">
        <v>138</v>
      </c>
      <c r="G2943" s="39">
        <v>5</v>
      </c>
      <c r="H2943" s="40" t="s">
        <v>226</v>
      </c>
      <c r="I2943" s="39">
        <v>3337431381</v>
      </c>
    </row>
    <row r="2944" spans="1:9" ht="15" hidden="1">
      <c r="A2944" s="39">
        <v>56125</v>
      </c>
      <c r="B2944" s="40" t="s">
        <v>5082</v>
      </c>
      <c r="C2944" s="40" t="s">
        <v>5083</v>
      </c>
      <c r="D2944" s="40" t="s">
        <v>210</v>
      </c>
      <c r="E2944" s="39">
        <v>116704</v>
      </c>
      <c r="F2944" s="41">
        <v>46</v>
      </c>
      <c r="G2944" s="39">
        <v>1</v>
      </c>
      <c r="H2944" s="40" t="s">
        <v>226</v>
      </c>
      <c r="I2944" s="39">
        <v>3349559563</v>
      </c>
    </row>
    <row r="2945" spans="1:9" ht="45" hidden="1">
      <c r="A2945" s="39">
        <v>56131</v>
      </c>
      <c r="B2945" s="40" t="s">
        <v>5084</v>
      </c>
      <c r="C2945" s="40" t="s">
        <v>5085</v>
      </c>
      <c r="D2945" s="40" t="s">
        <v>429</v>
      </c>
      <c r="E2945" s="39">
        <v>101374</v>
      </c>
      <c r="F2945" s="41">
        <v>115</v>
      </c>
      <c r="G2945" s="39">
        <v>4</v>
      </c>
      <c r="H2945" s="40" t="s">
        <v>226</v>
      </c>
      <c r="I2945" s="39">
        <v>3337428261</v>
      </c>
    </row>
    <row r="2946" spans="1:9" ht="45" hidden="1">
      <c r="A2946" s="39">
        <v>56137</v>
      </c>
      <c r="B2946" s="40" t="s">
        <v>5086</v>
      </c>
      <c r="C2946" s="40" t="s">
        <v>5087</v>
      </c>
      <c r="D2946" s="40" t="s">
        <v>210</v>
      </c>
      <c r="E2946" s="39">
        <v>116704</v>
      </c>
      <c r="F2946" s="41">
        <v>46</v>
      </c>
      <c r="G2946" s="39">
        <v>1</v>
      </c>
      <c r="H2946" s="40" t="s">
        <v>211</v>
      </c>
      <c r="I2946" s="39">
        <v>3349560354</v>
      </c>
    </row>
    <row r="2947" spans="1:9" ht="45" hidden="1">
      <c r="A2947" s="39">
        <v>56147</v>
      </c>
      <c r="B2947" s="40" t="s">
        <v>5088</v>
      </c>
      <c r="C2947" s="40" t="s">
        <v>5089</v>
      </c>
      <c r="D2947" s="40" t="s">
        <v>210</v>
      </c>
      <c r="E2947" s="39">
        <v>116704</v>
      </c>
      <c r="F2947" s="41">
        <v>46</v>
      </c>
      <c r="G2947" s="39">
        <v>1</v>
      </c>
      <c r="H2947" s="40" t="s">
        <v>211</v>
      </c>
      <c r="I2947" s="39">
        <v>3349559839</v>
      </c>
    </row>
    <row r="2948" spans="1:9" ht="45" hidden="1">
      <c r="A2948" s="39">
        <v>56152</v>
      </c>
      <c r="B2948" s="40" t="s">
        <v>5090</v>
      </c>
      <c r="C2948" s="40" t="s">
        <v>5091</v>
      </c>
      <c r="D2948" s="40" t="s">
        <v>210</v>
      </c>
      <c r="E2948" s="39">
        <v>116704</v>
      </c>
      <c r="F2948" s="41">
        <v>46</v>
      </c>
      <c r="G2948" s="39">
        <v>1</v>
      </c>
      <c r="H2948" s="40" t="s">
        <v>211</v>
      </c>
      <c r="I2948" s="39">
        <v>3349560241</v>
      </c>
    </row>
    <row r="2949" spans="1:9" ht="30" hidden="1">
      <c r="A2949" s="39">
        <v>56156</v>
      </c>
      <c r="B2949" s="40" t="s">
        <v>5092</v>
      </c>
      <c r="C2949" s="40" t="s">
        <v>5093</v>
      </c>
      <c r="D2949" s="40" t="s">
        <v>210</v>
      </c>
      <c r="E2949" s="39">
        <v>116704</v>
      </c>
      <c r="F2949" s="41">
        <v>138</v>
      </c>
      <c r="G2949" s="39">
        <v>7</v>
      </c>
      <c r="H2949" s="40" t="s">
        <v>218</v>
      </c>
      <c r="I2949" s="39">
        <v>3337431573</v>
      </c>
    </row>
    <row r="2950" spans="1:9" ht="60" hidden="1">
      <c r="A2950" s="39">
        <v>56161</v>
      </c>
      <c r="B2950" s="40" t="s">
        <v>5094</v>
      </c>
      <c r="C2950" s="40" t="s">
        <v>5095</v>
      </c>
      <c r="D2950" s="40" t="s">
        <v>223</v>
      </c>
      <c r="E2950" s="39">
        <v>100834</v>
      </c>
      <c r="F2950" s="41">
        <v>230</v>
      </c>
      <c r="G2950" s="39">
        <v>2</v>
      </c>
      <c r="H2950" s="40" t="s">
        <v>218</v>
      </c>
      <c r="I2950" s="39">
        <v>3337431401</v>
      </c>
    </row>
    <row r="2951" spans="1:9" ht="30" hidden="1">
      <c r="A2951" s="39">
        <v>56165</v>
      </c>
      <c r="B2951" s="40" t="s">
        <v>5096</v>
      </c>
      <c r="C2951" s="40" t="s">
        <v>5097</v>
      </c>
      <c r="D2951" s="40" t="s">
        <v>234</v>
      </c>
      <c r="E2951" s="39">
        <v>101222</v>
      </c>
      <c r="F2951" s="41">
        <v>138</v>
      </c>
      <c r="G2951" s="39">
        <v>4</v>
      </c>
      <c r="H2951" s="40" t="s">
        <v>226</v>
      </c>
      <c r="I2951" s="39">
        <v>3342618284</v>
      </c>
    </row>
    <row r="2952" spans="1:9" ht="15" hidden="1">
      <c r="A2952" s="39">
        <v>56166</v>
      </c>
      <c r="B2952" s="40" t="s">
        <v>5098</v>
      </c>
      <c r="C2952" s="40" t="s">
        <v>5099</v>
      </c>
      <c r="D2952" s="40" t="s">
        <v>210</v>
      </c>
      <c r="E2952" s="39">
        <v>116704</v>
      </c>
      <c r="F2952" s="41">
        <v>46</v>
      </c>
      <c r="G2952" s="39">
        <v>2</v>
      </c>
      <c r="H2952" s="40" t="s">
        <v>226</v>
      </c>
      <c r="I2952" s="39">
        <v>3349559586</v>
      </c>
    </row>
    <row r="2953" spans="1:9" ht="45" hidden="1">
      <c r="A2953" s="39">
        <v>56167</v>
      </c>
      <c r="B2953" s="40" t="s">
        <v>5100</v>
      </c>
      <c r="C2953" s="40" t="s">
        <v>5101</v>
      </c>
      <c r="D2953" s="40" t="s">
        <v>210</v>
      </c>
      <c r="E2953" s="39">
        <v>116704</v>
      </c>
      <c r="F2953" s="41">
        <v>46</v>
      </c>
      <c r="G2953" s="39">
        <v>2</v>
      </c>
      <c r="H2953" s="40" t="s">
        <v>211</v>
      </c>
      <c r="I2953" s="39">
        <v>3349560071</v>
      </c>
    </row>
    <row r="2954" spans="1:9" ht="30" hidden="1">
      <c r="A2954" s="39">
        <v>56171</v>
      </c>
      <c r="B2954" s="40" t="s">
        <v>5102</v>
      </c>
      <c r="C2954" s="40" t="s">
        <v>5103</v>
      </c>
      <c r="D2954" s="40" t="s">
        <v>210</v>
      </c>
      <c r="E2954" s="39">
        <v>116704</v>
      </c>
      <c r="F2954" s="41">
        <v>69</v>
      </c>
      <c r="G2954" s="39">
        <v>2</v>
      </c>
      <c r="H2954" s="40" t="s">
        <v>218</v>
      </c>
      <c r="I2954" s="39">
        <v>3349559687</v>
      </c>
    </row>
    <row r="2955" spans="1:9" ht="45" hidden="1">
      <c r="A2955" s="39">
        <v>56172</v>
      </c>
      <c r="B2955" s="40" t="s">
        <v>5104</v>
      </c>
      <c r="C2955" s="40" t="s">
        <v>5105</v>
      </c>
      <c r="D2955" s="40" t="s">
        <v>210</v>
      </c>
      <c r="E2955" s="39">
        <v>116704</v>
      </c>
      <c r="F2955" s="41">
        <v>46</v>
      </c>
      <c r="G2955" s="39">
        <v>1</v>
      </c>
      <c r="H2955" s="40" t="s">
        <v>211</v>
      </c>
      <c r="I2955" s="39">
        <v>3349560007</v>
      </c>
    </row>
    <row r="2956" spans="1:9" ht="30" hidden="1">
      <c r="A2956" s="39">
        <v>56226</v>
      </c>
      <c r="B2956" s="40" t="s">
        <v>5106</v>
      </c>
      <c r="C2956" s="40" t="s">
        <v>5107</v>
      </c>
      <c r="D2956" s="40" t="s">
        <v>234</v>
      </c>
      <c r="E2956" s="39">
        <v>101222</v>
      </c>
      <c r="F2956" s="41">
        <v>69</v>
      </c>
      <c r="G2956" s="39">
        <v>3</v>
      </c>
      <c r="H2956" s="40" t="s">
        <v>202</v>
      </c>
      <c r="I2956" s="39">
        <v>3352749826</v>
      </c>
    </row>
    <row r="2957" spans="1:9" ht="60" hidden="1">
      <c r="A2957" s="39">
        <v>56241</v>
      </c>
      <c r="B2957" s="40" t="s">
        <v>5108</v>
      </c>
      <c r="C2957" s="40" t="s">
        <v>5109</v>
      </c>
      <c r="D2957" s="40" t="s">
        <v>223</v>
      </c>
      <c r="E2957" s="39">
        <v>100834</v>
      </c>
      <c r="F2957" s="41">
        <v>115</v>
      </c>
      <c r="G2957" s="39">
        <v>4</v>
      </c>
      <c r="H2957" s="40" t="s">
        <v>202</v>
      </c>
      <c r="I2957" s="39">
        <v>3337431440</v>
      </c>
    </row>
    <row r="2958" spans="1:9" ht="45" hidden="1">
      <c r="A2958" s="39">
        <v>56259</v>
      </c>
      <c r="B2958" s="40" t="s">
        <v>5110</v>
      </c>
      <c r="C2958" s="40" t="s">
        <v>5111</v>
      </c>
      <c r="D2958" s="40" t="s">
        <v>1034</v>
      </c>
      <c r="E2958" s="39">
        <v>103089</v>
      </c>
      <c r="F2958" s="41">
        <v>138</v>
      </c>
      <c r="G2958" s="39">
        <v>2</v>
      </c>
      <c r="H2958" s="40" t="s">
        <v>218</v>
      </c>
      <c r="I2958" s="39">
        <v>3342618053</v>
      </c>
    </row>
    <row r="2959" spans="1:9" ht="45" hidden="1">
      <c r="A2959" s="39">
        <v>56260</v>
      </c>
      <c r="B2959" s="40" t="s">
        <v>5112</v>
      </c>
      <c r="C2959" s="40" t="s">
        <v>5111</v>
      </c>
      <c r="D2959" s="40" t="s">
        <v>234</v>
      </c>
      <c r="E2959" s="39">
        <v>101222</v>
      </c>
      <c r="F2959" s="41">
        <v>138</v>
      </c>
      <c r="G2959" s="39">
        <v>1</v>
      </c>
      <c r="H2959" s="40" t="s">
        <v>247</v>
      </c>
      <c r="I2959" s="39">
        <v>3342618190</v>
      </c>
    </row>
    <row r="2960" spans="1:9" ht="15">
      <c r="A2960" s="39">
        <v>56262</v>
      </c>
      <c r="B2960" s="40" t="s">
        <v>5113</v>
      </c>
      <c r="C2960" s="40" t="s">
        <v>5111</v>
      </c>
      <c r="D2960" s="40" t="s">
        <v>201</v>
      </c>
      <c r="E2960" s="39">
        <v>100219</v>
      </c>
      <c r="F2960" s="41">
        <v>115</v>
      </c>
      <c r="G2960" s="39">
        <v>2</v>
      </c>
      <c r="H2960" s="40" t="s">
        <v>202</v>
      </c>
      <c r="I2960" s="39">
        <v>3337431454</v>
      </c>
    </row>
    <row r="2961" spans="1:9" ht="45" hidden="1">
      <c r="A2961" s="39">
        <v>56270</v>
      </c>
      <c r="B2961" s="40" t="s">
        <v>5114</v>
      </c>
      <c r="C2961" s="40" t="s">
        <v>5115</v>
      </c>
      <c r="D2961" s="40" t="s">
        <v>210</v>
      </c>
      <c r="E2961" s="39">
        <v>116704</v>
      </c>
      <c r="F2961" s="41">
        <v>46</v>
      </c>
      <c r="G2961" s="39">
        <v>1</v>
      </c>
      <c r="H2961" s="40" t="s">
        <v>211</v>
      </c>
      <c r="I2961" s="39">
        <v>3349559915</v>
      </c>
    </row>
    <row r="2962" spans="1:9" ht="15" hidden="1">
      <c r="A2962" s="39">
        <v>56280</v>
      </c>
      <c r="B2962" s="40" t="s">
        <v>5116</v>
      </c>
      <c r="C2962" s="40" t="s">
        <v>5117</v>
      </c>
      <c r="D2962" s="40" t="s">
        <v>210</v>
      </c>
      <c r="E2962" s="39">
        <v>116704</v>
      </c>
      <c r="F2962" s="41">
        <v>46</v>
      </c>
      <c r="G2962" s="39">
        <v>4</v>
      </c>
      <c r="H2962" s="40" t="s">
        <v>226</v>
      </c>
      <c r="I2962" s="39">
        <v>3349559594</v>
      </c>
    </row>
    <row r="2963" spans="1:9" ht="60" hidden="1">
      <c r="A2963" s="39">
        <v>56351</v>
      </c>
      <c r="B2963" s="40" t="s">
        <v>5118</v>
      </c>
      <c r="C2963" s="40" t="s">
        <v>5119</v>
      </c>
      <c r="D2963" s="40" t="s">
        <v>223</v>
      </c>
      <c r="E2963" s="39">
        <v>100834</v>
      </c>
      <c r="F2963" s="41">
        <v>115</v>
      </c>
      <c r="G2963" s="39">
        <v>1</v>
      </c>
      <c r="H2963" s="40" t="s">
        <v>226</v>
      </c>
      <c r="I2963" s="39">
        <v>3337431503</v>
      </c>
    </row>
    <row r="2964" spans="1:9" ht="60" hidden="1">
      <c r="A2964" s="39">
        <v>56433</v>
      </c>
      <c r="B2964" s="40" t="s">
        <v>5120</v>
      </c>
      <c r="C2964" s="40" t="s">
        <v>5121</v>
      </c>
      <c r="D2964" s="40" t="s">
        <v>223</v>
      </c>
      <c r="E2964" s="39">
        <v>100834</v>
      </c>
      <c r="F2964" s="41">
        <v>115</v>
      </c>
      <c r="G2964" s="39">
        <v>1</v>
      </c>
      <c r="H2964" s="40" t="s">
        <v>226</v>
      </c>
      <c r="I2964" s="39">
        <v>3337431557</v>
      </c>
    </row>
    <row r="2965" spans="1:9" ht="45" hidden="1">
      <c r="A2965" s="39">
        <v>56459</v>
      </c>
      <c r="B2965" s="40" t="s">
        <v>5122</v>
      </c>
      <c r="C2965" s="40" t="s">
        <v>5123</v>
      </c>
      <c r="D2965" s="40" t="s">
        <v>210</v>
      </c>
      <c r="E2965" s="39">
        <v>116704</v>
      </c>
      <c r="F2965" s="41">
        <v>69</v>
      </c>
      <c r="G2965" s="39">
        <v>2</v>
      </c>
      <c r="H2965" s="40" t="s">
        <v>211</v>
      </c>
      <c r="I2965" s="39">
        <v>3349560062</v>
      </c>
    </row>
    <row r="2966" spans="1:9" ht="45" hidden="1">
      <c r="A2966" s="39">
        <v>56460</v>
      </c>
      <c r="B2966" s="40" t="s">
        <v>5124</v>
      </c>
      <c r="C2966" s="40" t="s">
        <v>5123</v>
      </c>
      <c r="D2966" s="40" t="s">
        <v>210</v>
      </c>
      <c r="E2966" s="39">
        <v>116704</v>
      </c>
      <c r="F2966" s="41">
        <v>69</v>
      </c>
      <c r="G2966" s="39">
        <v>2</v>
      </c>
      <c r="H2966" s="40" t="s">
        <v>211</v>
      </c>
      <c r="I2966" s="39">
        <v>3349559726</v>
      </c>
    </row>
    <row r="2967" spans="1:9" ht="45" hidden="1">
      <c r="A2967" s="39">
        <v>56497</v>
      </c>
      <c r="B2967" s="40" t="s">
        <v>5125</v>
      </c>
      <c r="C2967" s="40" t="s">
        <v>5126</v>
      </c>
      <c r="D2967" s="40" t="s">
        <v>210</v>
      </c>
      <c r="E2967" s="39">
        <v>116704</v>
      </c>
      <c r="F2967" s="41">
        <v>34.5</v>
      </c>
      <c r="G2967" s="39">
        <v>2</v>
      </c>
      <c r="H2967" s="40" t="s">
        <v>211</v>
      </c>
      <c r="I2967" s="39">
        <v>3349559750</v>
      </c>
    </row>
    <row r="2968" spans="1:9" ht="45" hidden="1">
      <c r="A2968" s="39">
        <v>56506</v>
      </c>
      <c r="B2968" s="40" t="s">
        <v>5127</v>
      </c>
      <c r="C2968" s="40" t="s">
        <v>5128</v>
      </c>
      <c r="D2968" s="40" t="s">
        <v>210</v>
      </c>
      <c r="E2968" s="39">
        <v>116704</v>
      </c>
      <c r="F2968" s="41">
        <v>46</v>
      </c>
      <c r="G2968" s="39">
        <v>5</v>
      </c>
      <c r="H2968" s="40" t="s">
        <v>211</v>
      </c>
      <c r="I2968" s="39">
        <v>3349559877</v>
      </c>
    </row>
    <row r="2969" spans="1:9" ht="30" hidden="1">
      <c r="A2969" s="39">
        <v>56561</v>
      </c>
      <c r="B2969" s="40" t="s">
        <v>5129</v>
      </c>
      <c r="C2969" s="40" t="s">
        <v>5130</v>
      </c>
      <c r="D2969" s="40" t="s">
        <v>580</v>
      </c>
      <c r="E2969" s="39">
        <v>100713</v>
      </c>
      <c r="F2969" s="41">
        <v>115</v>
      </c>
      <c r="G2969" s="39">
        <v>5</v>
      </c>
      <c r="H2969" s="40" t="s">
        <v>226</v>
      </c>
      <c r="I2969" s="39">
        <v>3337431632</v>
      </c>
    </row>
    <row r="2970" spans="1:9" ht="15" hidden="1">
      <c r="A2970" s="39">
        <v>56585</v>
      </c>
      <c r="B2970" s="40" t="s">
        <v>5131</v>
      </c>
      <c r="C2970" s="40" t="s">
        <v>5132</v>
      </c>
      <c r="D2970" s="40" t="s">
        <v>210</v>
      </c>
      <c r="E2970" s="39">
        <v>116704</v>
      </c>
      <c r="F2970" s="41">
        <v>115</v>
      </c>
      <c r="G2970" s="39">
        <v>2</v>
      </c>
      <c r="H2970" s="40" t="s">
        <v>202</v>
      </c>
      <c r="I2970" s="39">
        <v>3352749920</v>
      </c>
    </row>
    <row r="2971" spans="1:9" ht="15" hidden="1">
      <c r="A2971" s="39">
        <v>56591</v>
      </c>
      <c r="B2971" s="40" t="s">
        <v>5133</v>
      </c>
      <c r="C2971" s="40" t="s">
        <v>5134</v>
      </c>
      <c r="D2971" s="40" t="s">
        <v>210</v>
      </c>
      <c r="E2971" s="39">
        <v>116704</v>
      </c>
      <c r="F2971" s="41">
        <v>115</v>
      </c>
      <c r="G2971" s="39">
        <v>2</v>
      </c>
      <c r="H2971" s="40" t="s">
        <v>202</v>
      </c>
      <c r="I2971" s="39">
        <v>3352749892</v>
      </c>
    </row>
    <row r="2972" spans="1:9" ht="45" hidden="1">
      <c r="A2972" s="39">
        <v>56611</v>
      </c>
      <c r="B2972" s="40" t="s">
        <v>5135</v>
      </c>
      <c r="C2972" s="40" t="s">
        <v>5136</v>
      </c>
      <c r="D2972" s="40" t="s">
        <v>210</v>
      </c>
      <c r="E2972" s="39">
        <v>116704</v>
      </c>
      <c r="F2972" s="41">
        <v>46</v>
      </c>
      <c r="G2972" s="39">
        <v>1</v>
      </c>
      <c r="H2972" s="40" t="s">
        <v>211</v>
      </c>
      <c r="I2972" s="39">
        <v>3349560162</v>
      </c>
    </row>
    <row r="2973" spans="1:9" ht="30" hidden="1">
      <c r="A2973" s="39">
        <v>56689</v>
      </c>
      <c r="B2973" s="40" t="s">
        <v>5137</v>
      </c>
      <c r="C2973" s="40" t="s">
        <v>5138</v>
      </c>
      <c r="D2973" s="40" t="s">
        <v>210</v>
      </c>
      <c r="E2973" s="39">
        <v>116704</v>
      </c>
      <c r="F2973" s="41">
        <v>46</v>
      </c>
      <c r="G2973" s="39">
        <v>2</v>
      </c>
      <c r="H2973" s="40" t="s">
        <v>218</v>
      </c>
      <c r="I2973" s="39">
        <v>3349559983</v>
      </c>
    </row>
    <row r="2974" spans="1:9" ht="30" hidden="1">
      <c r="A2974" s="39">
        <v>56691</v>
      </c>
      <c r="B2974" s="40" t="s">
        <v>5139</v>
      </c>
      <c r="C2974" s="40" t="s">
        <v>5140</v>
      </c>
      <c r="D2974" s="40" t="s">
        <v>234</v>
      </c>
      <c r="E2974" s="39">
        <v>101222</v>
      </c>
      <c r="F2974" s="41">
        <v>138</v>
      </c>
      <c r="G2974" s="39">
        <v>2</v>
      </c>
      <c r="H2974" s="40" t="s">
        <v>202</v>
      </c>
      <c r="I2974" s="39">
        <v>3352749815</v>
      </c>
    </row>
    <row r="2975" spans="1:9" ht="45" hidden="1">
      <c r="A2975" s="39">
        <v>56702</v>
      </c>
      <c r="B2975" s="40" t="s">
        <v>5141</v>
      </c>
      <c r="C2975" s="40" t="s">
        <v>5142</v>
      </c>
      <c r="D2975" s="40" t="s">
        <v>210</v>
      </c>
      <c r="E2975" s="39">
        <v>116704</v>
      </c>
      <c r="F2975" s="41">
        <v>69</v>
      </c>
      <c r="G2975" s="39">
        <v>4</v>
      </c>
      <c r="H2975" s="40" t="s">
        <v>247</v>
      </c>
      <c r="I2975" s="39">
        <v>3342617943</v>
      </c>
    </row>
    <row r="2976" spans="1:9" ht="15" hidden="1">
      <c r="A2976" s="39">
        <v>56749</v>
      </c>
      <c r="B2976" s="40" t="s">
        <v>5143</v>
      </c>
      <c r="C2976" s="40" t="s">
        <v>5144</v>
      </c>
      <c r="D2976" s="40" t="s">
        <v>210</v>
      </c>
      <c r="E2976" s="39">
        <v>116704</v>
      </c>
      <c r="F2976" s="41">
        <v>69</v>
      </c>
      <c r="G2976" s="39">
        <v>1</v>
      </c>
      <c r="H2976" s="40" t="s">
        <v>202</v>
      </c>
      <c r="I2976" s="39">
        <v>3342617925</v>
      </c>
    </row>
    <row r="2977" spans="1:9" ht="60" hidden="1">
      <c r="A2977" s="39">
        <v>56827</v>
      </c>
      <c r="B2977" s="40" t="s">
        <v>5145</v>
      </c>
      <c r="C2977" s="40" t="s">
        <v>5146</v>
      </c>
      <c r="D2977" s="40" t="s">
        <v>223</v>
      </c>
      <c r="E2977" s="39">
        <v>100834</v>
      </c>
      <c r="F2977" s="41">
        <v>115</v>
      </c>
      <c r="G2977" s="39">
        <v>4</v>
      </c>
      <c r="H2977" s="40" t="s">
        <v>202</v>
      </c>
      <c r="I2977" s="39">
        <v>3337431794</v>
      </c>
    </row>
    <row r="2978" spans="1:9" ht="60" hidden="1">
      <c r="A2978" s="39">
        <v>56835</v>
      </c>
      <c r="B2978" s="40" t="s">
        <v>5147</v>
      </c>
      <c r="C2978" s="40" t="s">
        <v>5148</v>
      </c>
      <c r="D2978" s="40" t="s">
        <v>223</v>
      </c>
      <c r="E2978" s="39">
        <v>100834</v>
      </c>
      <c r="F2978" s="41">
        <v>230</v>
      </c>
      <c r="G2978" s="39">
        <v>1</v>
      </c>
      <c r="H2978" s="40" t="s">
        <v>202</v>
      </c>
      <c r="I2978" s="39">
        <v>3337431797</v>
      </c>
    </row>
    <row r="2979" spans="1:9" ht="15" hidden="1">
      <c r="A2979" s="39">
        <v>56849</v>
      </c>
      <c r="B2979" s="40" t="s">
        <v>5149</v>
      </c>
      <c r="C2979" s="40" t="s">
        <v>5150</v>
      </c>
      <c r="D2979" s="40" t="s">
        <v>210</v>
      </c>
      <c r="E2979" s="39">
        <v>116704</v>
      </c>
      <c r="F2979" s="41">
        <v>69</v>
      </c>
      <c r="G2979" s="39">
        <v>2</v>
      </c>
      <c r="H2979" s="40" t="s">
        <v>202</v>
      </c>
      <c r="I2979" s="39">
        <v>3337431809</v>
      </c>
    </row>
    <row r="2980" spans="1:9" ht="60" hidden="1">
      <c r="A2980" s="39">
        <v>56864</v>
      </c>
      <c r="B2980" s="40" t="s">
        <v>5151</v>
      </c>
      <c r="C2980" s="40" t="s">
        <v>5152</v>
      </c>
      <c r="D2980" s="40" t="s">
        <v>223</v>
      </c>
      <c r="E2980" s="39">
        <v>100834</v>
      </c>
      <c r="F2980" s="41">
        <v>138</v>
      </c>
      <c r="G2980" s="39">
        <v>3</v>
      </c>
      <c r="H2980" s="40" t="s">
        <v>247</v>
      </c>
      <c r="I2980" s="39">
        <v>3337431817</v>
      </c>
    </row>
    <row r="2981" spans="1:9" ht="15" hidden="1">
      <c r="A2981" s="39">
        <v>56891</v>
      </c>
      <c r="B2981" s="40" t="s">
        <v>5153</v>
      </c>
      <c r="C2981" s="40" t="s">
        <v>5154</v>
      </c>
      <c r="D2981" s="40" t="s">
        <v>210</v>
      </c>
      <c r="E2981" s="39">
        <v>116704</v>
      </c>
      <c r="F2981" s="41">
        <v>69</v>
      </c>
      <c r="G2981" s="39">
        <v>2</v>
      </c>
      <c r="H2981" s="40" t="s">
        <v>226</v>
      </c>
      <c r="I2981" s="39">
        <v>3337431830</v>
      </c>
    </row>
    <row r="2982" spans="1:9" ht="30">
      <c r="A2982" s="39">
        <v>56901</v>
      </c>
      <c r="B2982" s="40" t="s">
        <v>5155</v>
      </c>
      <c r="C2982" s="40" t="s">
        <v>5156</v>
      </c>
      <c r="D2982" s="40" t="s">
        <v>201</v>
      </c>
      <c r="E2982" s="39">
        <v>100219</v>
      </c>
      <c r="F2982" s="41">
        <v>230</v>
      </c>
      <c r="G2982" s="39">
        <v>5</v>
      </c>
      <c r="H2982" s="40" t="s">
        <v>218</v>
      </c>
      <c r="I2982" s="39">
        <v>3337431836</v>
      </c>
    </row>
    <row r="2983" spans="1:9" ht="15" hidden="1">
      <c r="A2983" s="39">
        <v>56902</v>
      </c>
      <c r="B2983" s="40" t="s">
        <v>5157</v>
      </c>
      <c r="C2983" s="40" t="s">
        <v>5156</v>
      </c>
      <c r="D2983" s="40" t="s">
        <v>210</v>
      </c>
      <c r="E2983" s="39">
        <v>116704</v>
      </c>
      <c r="F2983" s="41">
        <v>230</v>
      </c>
      <c r="G2983" s="39">
        <v>10</v>
      </c>
      <c r="H2983" s="40" t="s">
        <v>202</v>
      </c>
      <c r="I2983" s="39">
        <v>3337427717</v>
      </c>
    </row>
    <row r="2984" spans="1:9" ht="30">
      <c r="A2984" s="39">
        <v>56905</v>
      </c>
      <c r="B2984" s="40" t="s">
        <v>5158</v>
      </c>
      <c r="C2984" s="40" t="s">
        <v>5159</v>
      </c>
      <c r="D2984" s="40" t="s">
        <v>201</v>
      </c>
      <c r="E2984" s="39">
        <v>100219</v>
      </c>
      <c r="F2984" s="41">
        <v>115</v>
      </c>
      <c r="G2984" s="39">
        <v>2</v>
      </c>
      <c r="H2984" s="40" t="s">
        <v>218</v>
      </c>
      <c r="I2984" s="39">
        <v>3337431840</v>
      </c>
    </row>
    <row r="2985" spans="1:9" ht="15" hidden="1">
      <c r="A2985" s="39">
        <v>56922</v>
      </c>
      <c r="B2985" s="40" t="s">
        <v>5160</v>
      </c>
      <c r="C2985" s="40" t="s">
        <v>5161</v>
      </c>
      <c r="D2985" s="40" t="s">
        <v>210</v>
      </c>
      <c r="E2985" s="39">
        <v>116704</v>
      </c>
      <c r="F2985" s="41">
        <v>69</v>
      </c>
      <c r="G2985" s="39">
        <v>2</v>
      </c>
      <c r="H2985" s="40" t="s">
        <v>202</v>
      </c>
      <c r="I2985" s="39">
        <v>3352749975</v>
      </c>
    </row>
    <row r="2986" spans="1:9" ht="45" hidden="1">
      <c r="A2986" s="39">
        <v>56926</v>
      </c>
      <c r="B2986" s="40" t="s">
        <v>5162</v>
      </c>
      <c r="C2986" s="40" t="s">
        <v>5163</v>
      </c>
      <c r="D2986" s="40" t="s">
        <v>210</v>
      </c>
      <c r="E2986" s="39">
        <v>116704</v>
      </c>
      <c r="F2986" s="41">
        <v>46</v>
      </c>
      <c r="G2986" s="39">
        <v>2</v>
      </c>
      <c r="H2986" s="40" t="s">
        <v>211</v>
      </c>
      <c r="I2986" s="39">
        <v>3349559992</v>
      </c>
    </row>
    <row r="2987" spans="1:9" ht="30" hidden="1">
      <c r="A2987" s="39">
        <v>56928</v>
      </c>
      <c r="B2987" s="40" t="s">
        <v>5164</v>
      </c>
      <c r="C2987" s="40" t="s">
        <v>5165</v>
      </c>
      <c r="D2987" s="40" t="s">
        <v>210</v>
      </c>
      <c r="E2987" s="39">
        <v>116704</v>
      </c>
      <c r="F2987" s="41">
        <v>230</v>
      </c>
      <c r="G2987" s="39">
        <v>4</v>
      </c>
      <c r="H2987" s="40" t="s">
        <v>218</v>
      </c>
      <c r="I2987" s="39">
        <v>3337427736</v>
      </c>
    </row>
    <row r="2988" spans="1:9" ht="30" hidden="1">
      <c r="A2988" s="39">
        <v>56929</v>
      </c>
      <c r="B2988" s="40" t="s">
        <v>5166</v>
      </c>
      <c r="C2988" s="40" t="s">
        <v>5165</v>
      </c>
      <c r="D2988" s="40" t="s">
        <v>210</v>
      </c>
      <c r="E2988" s="39">
        <v>116704</v>
      </c>
      <c r="F2988" s="41">
        <v>230</v>
      </c>
      <c r="G2988" s="39">
        <v>0</v>
      </c>
      <c r="H2988" s="40" t="s">
        <v>218</v>
      </c>
      <c r="I2988" s="39">
        <v>3337431848</v>
      </c>
    </row>
    <row r="2989" spans="1:9" ht="60" hidden="1">
      <c r="A2989" s="39">
        <v>56945</v>
      </c>
      <c r="B2989" s="40" t="s">
        <v>5167</v>
      </c>
      <c r="C2989" s="40" t="s">
        <v>5168</v>
      </c>
      <c r="D2989" s="40" t="s">
        <v>223</v>
      </c>
      <c r="E2989" s="39">
        <v>100834</v>
      </c>
      <c r="F2989" s="41">
        <v>115</v>
      </c>
      <c r="G2989" s="39">
        <v>2</v>
      </c>
      <c r="H2989" s="40" t="s">
        <v>202</v>
      </c>
      <c r="I2989" s="39">
        <v>3337431854</v>
      </c>
    </row>
    <row r="2990" spans="1:9" ht="60" hidden="1">
      <c r="A2990" s="39">
        <v>56985</v>
      </c>
      <c r="B2990" s="40" t="s">
        <v>5169</v>
      </c>
      <c r="C2990" s="40" t="s">
        <v>5170</v>
      </c>
      <c r="D2990" s="40" t="s">
        <v>223</v>
      </c>
      <c r="E2990" s="39">
        <v>100834</v>
      </c>
      <c r="F2990" s="41">
        <v>230</v>
      </c>
      <c r="G2990" s="39">
        <v>4</v>
      </c>
      <c r="H2990" s="40" t="s">
        <v>202</v>
      </c>
      <c r="I2990" s="39">
        <v>3337431876</v>
      </c>
    </row>
    <row r="2991" spans="1:9" ht="45" hidden="1">
      <c r="A2991" s="39">
        <v>57002</v>
      </c>
      <c r="B2991" s="40" t="s">
        <v>5171</v>
      </c>
      <c r="C2991" s="40" t="s">
        <v>5172</v>
      </c>
      <c r="D2991" s="40" t="s">
        <v>210</v>
      </c>
      <c r="E2991" s="39">
        <v>116704</v>
      </c>
      <c r="F2991" s="41">
        <v>46</v>
      </c>
      <c r="G2991" s="39">
        <v>1</v>
      </c>
      <c r="H2991" s="40" t="s">
        <v>211</v>
      </c>
      <c r="I2991" s="39">
        <v>3349560012</v>
      </c>
    </row>
    <row r="2992" spans="1:9" ht="15">
      <c r="A2992" s="39">
        <v>57029</v>
      </c>
      <c r="B2992" s="40" t="s">
        <v>5173</v>
      </c>
      <c r="C2992" s="40" t="s">
        <v>5174</v>
      </c>
      <c r="D2992" s="40" t="s">
        <v>201</v>
      </c>
      <c r="E2992" s="39">
        <v>100219</v>
      </c>
      <c r="F2992" s="41">
        <v>115</v>
      </c>
      <c r="G2992" s="39">
        <v>6</v>
      </c>
      <c r="H2992" s="40" t="s">
        <v>202</v>
      </c>
      <c r="I2992" s="39">
        <v>3337431911</v>
      </c>
    </row>
    <row r="2993" spans="1:9" ht="30" hidden="1">
      <c r="A2993" s="39">
        <v>57032</v>
      </c>
      <c r="B2993" s="40" t="s">
        <v>5175</v>
      </c>
      <c r="C2993" s="40" t="s">
        <v>5176</v>
      </c>
      <c r="D2993" s="40" t="s">
        <v>234</v>
      </c>
      <c r="E2993" s="39">
        <v>101222</v>
      </c>
      <c r="F2993" s="41">
        <v>69</v>
      </c>
      <c r="G2993" s="39">
        <v>2</v>
      </c>
      <c r="H2993" s="40" t="s">
        <v>202</v>
      </c>
      <c r="I2993" s="39">
        <v>3342618307</v>
      </c>
    </row>
    <row r="2994" spans="1:9" ht="30" hidden="1">
      <c r="A2994" s="39">
        <v>57040</v>
      </c>
      <c r="B2994" s="40" t="s">
        <v>5177</v>
      </c>
      <c r="C2994" s="40" t="s">
        <v>5178</v>
      </c>
      <c r="D2994" s="40" t="s">
        <v>234</v>
      </c>
      <c r="E2994" s="39">
        <v>101222</v>
      </c>
      <c r="F2994" s="41">
        <v>69</v>
      </c>
      <c r="G2994" s="39">
        <v>1</v>
      </c>
      <c r="H2994" s="40" t="s">
        <v>202</v>
      </c>
      <c r="I2994" s="39">
        <v>3342618373</v>
      </c>
    </row>
    <row r="2995" spans="1:9" ht="15" hidden="1">
      <c r="A2995" s="39">
        <v>57042</v>
      </c>
      <c r="B2995" s="40" t="s">
        <v>5179</v>
      </c>
      <c r="C2995" s="40" t="s">
        <v>5180</v>
      </c>
      <c r="D2995" s="40" t="s">
        <v>210</v>
      </c>
      <c r="E2995" s="39">
        <v>116704</v>
      </c>
      <c r="F2995" s="41">
        <v>115</v>
      </c>
      <c r="G2995" s="39">
        <v>2</v>
      </c>
      <c r="H2995" s="40" t="s">
        <v>202</v>
      </c>
      <c r="I2995" s="39">
        <v>3337431219</v>
      </c>
    </row>
    <row r="2996" spans="1:9" ht="15" hidden="1">
      <c r="A2996" s="39">
        <v>57053</v>
      </c>
      <c r="B2996" s="40" t="s">
        <v>5181</v>
      </c>
      <c r="C2996" s="40" t="s">
        <v>5182</v>
      </c>
      <c r="D2996" s="40" t="s">
        <v>210</v>
      </c>
      <c r="E2996" s="39">
        <v>116704</v>
      </c>
      <c r="F2996" s="41">
        <v>230</v>
      </c>
      <c r="G2996" s="39">
        <v>2</v>
      </c>
      <c r="H2996" s="40" t="s">
        <v>226</v>
      </c>
      <c r="I2996" s="39">
        <v>3337431926</v>
      </c>
    </row>
    <row r="2997" spans="1:9" ht="45" hidden="1">
      <c r="A2997" s="39">
        <v>57060</v>
      </c>
      <c r="B2997" s="40" t="s">
        <v>5183</v>
      </c>
      <c r="C2997" s="40" t="s">
        <v>5184</v>
      </c>
      <c r="D2997" s="40" t="s">
        <v>210</v>
      </c>
      <c r="E2997" s="39">
        <v>116704</v>
      </c>
      <c r="F2997" s="41">
        <v>138</v>
      </c>
      <c r="G2997" s="39">
        <v>3</v>
      </c>
      <c r="H2997" s="40" t="s">
        <v>211</v>
      </c>
      <c r="I2997" s="39">
        <v>3349560200</v>
      </c>
    </row>
    <row r="2998" spans="1:9" ht="60" hidden="1">
      <c r="A2998" s="39">
        <v>57063</v>
      </c>
      <c r="B2998" s="40" t="s">
        <v>5185</v>
      </c>
      <c r="C2998" s="40" t="s">
        <v>5184</v>
      </c>
      <c r="D2998" s="40" t="s">
        <v>223</v>
      </c>
      <c r="E2998" s="39">
        <v>100834</v>
      </c>
      <c r="F2998" s="41">
        <v>500</v>
      </c>
      <c r="G2998" s="39">
        <v>3</v>
      </c>
      <c r="H2998" s="40" t="s">
        <v>202</v>
      </c>
      <c r="I2998" s="39">
        <v>3337431934</v>
      </c>
    </row>
    <row r="2999" spans="1:9" ht="15" hidden="1">
      <c r="A2999" s="39">
        <v>57089</v>
      </c>
      <c r="B2999" s="40" t="s">
        <v>5186</v>
      </c>
      <c r="C2999" s="40" t="s">
        <v>5187</v>
      </c>
      <c r="D2999" s="40" t="s">
        <v>210</v>
      </c>
      <c r="E2999" s="39">
        <v>116704</v>
      </c>
      <c r="F2999" s="41">
        <v>115</v>
      </c>
      <c r="G2999" s="39">
        <v>1</v>
      </c>
      <c r="H2999" s="40" t="s">
        <v>202</v>
      </c>
      <c r="I2999" s="39">
        <v>3352750151</v>
      </c>
    </row>
    <row r="3000" spans="1:9" ht="45" hidden="1">
      <c r="A3000" s="39">
        <v>57111</v>
      </c>
      <c r="B3000" s="40" t="s">
        <v>5188</v>
      </c>
      <c r="C3000" s="40" t="s">
        <v>5189</v>
      </c>
      <c r="D3000" s="40" t="s">
        <v>210</v>
      </c>
      <c r="E3000" s="39">
        <v>116704</v>
      </c>
      <c r="F3000" s="41">
        <v>46</v>
      </c>
      <c r="G3000" s="39">
        <v>1</v>
      </c>
      <c r="H3000" s="40" t="s">
        <v>211</v>
      </c>
      <c r="I3000" s="39">
        <v>3349560127</v>
      </c>
    </row>
    <row r="3001" spans="1:9" ht="45" hidden="1">
      <c r="A3001" s="39">
        <v>57112</v>
      </c>
      <c r="B3001" s="40" t="s">
        <v>5190</v>
      </c>
      <c r="C3001" s="40" t="s">
        <v>5189</v>
      </c>
      <c r="D3001" s="40" t="s">
        <v>210</v>
      </c>
      <c r="E3001" s="39">
        <v>116704</v>
      </c>
      <c r="F3001" s="41">
        <v>46</v>
      </c>
      <c r="G3001" s="39">
        <v>1</v>
      </c>
      <c r="H3001" s="40" t="s">
        <v>211</v>
      </c>
      <c r="I3001" s="39">
        <v>3349559999</v>
      </c>
    </row>
    <row r="3002" spans="1:9" ht="15" hidden="1">
      <c r="A3002" s="39">
        <v>57114</v>
      </c>
      <c r="B3002" s="40" t="s">
        <v>5191</v>
      </c>
      <c r="C3002" s="40" t="s">
        <v>5192</v>
      </c>
      <c r="D3002" s="40" t="s">
        <v>210</v>
      </c>
      <c r="E3002" s="39">
        <v>116704</v>
      </c>
      <c r="F3002" s="41">
        <v>46</v>
      </c>
      <c r="G3002" s="39">
        <v>2</v>
      </c>
      <c r="H3002" s="40" t="s">
        <v>226</v>
      </c>
      <c r="I3002" s="39">
        <v>3349559556</v>
      </c>
    </row>
    <row r="3003" spans="1:9" ht="45" hidden="1">
      <c r="A3003" s="39">
        <v>57119</v>
      </c>
      <c r="B3003" s="40" t="s">
        <v>5193</v>
      </c>
      <c r="C3003" s="40" t="s">
        <v>5194</v>
      </c>
      <c r="D3003" s="40" t="s">
        <v>210</v>
      </c>
      <c r="E3003" s="39">
        <v>116704</v>
      </c>
      <c r="F3003" s="41">
        <v>46</v>
      </c>
      <c r="G3003" s="39">
        <v>1</v>
      </c>
      <c r="H3003" s="40" t="s">
        <v>211</v>
      </c>
      <c r="I3003" s="39">
        <v>3349559842</v>
      </c>
    </row>
    <row r="3004" spans="1:9" ht="45" hidden="1">
      <c r="A3004" s="39">
        <v>57126</v>
      </c>
      <c r="B3004" s="40" t="s">
        <v>5195</v>
      </c>
      <c r="C3004" s="40" t="s">
        <v>76</v>
      </c>
      <c r="D3004" s="40" t="s">
        <v>210</v>
      </c>
      <c r="E3004" s="39">
        <v>116704</v>
      </c>
      <c r="F3004" s="41">
        <v>345</v>
      </c>
      <c r="G3004" s="39">
        <v>2</v>
      </c>
      <c r="H3004" s="40" t="s">
        <v>211</v>
      </c>
      <c r="I3004" s="39">
        <v>3349559746</v>
      </c>
    </row>
    <row r="3005" spans="1:9" ht="15" hidden="1">
      <c r="A3005" s="39">
        <v>57128</v>
      </c>
      <c r="B3005" s="40" t="s">
        <v>5196</v>
      </c>
      <c r="C3005" s="40" t="s">
        <v>76</v>
      </c>
      <c r="D3005" s="40" t="s">
        <v>210</v>
      </c>
      <c r="E3005" s="39">
        <v>116704</v>
      </c>
      <c r="F3005" s="41">
        <v>46</v>
      </c>
      <c r="G3005" s="39">
        <v>1</v>
      </c>
      <c r="H3005" s="40" t="s">
        <v>202</v>
      </c>
      <c r="I3005" s="39">
        <v>3342618118</v>
      </c>
    </row>
    <row r="3006" spans="1:9" ht="15" hidden="1">
      <c r="A3006" s="39">
        <v>57186</v>
      </c>
      <c r="B3006" s="40" t="s">
        <v>5197</v>
      </c>
      <c r="C3006" s="40" t="s">
        <v>5198</v>
      </c>
      <c r="D3006" s="40" t="s">
        <v>210</v>
      </c>
      <c r="E3006" s="39">
        <v>116704</v>
      </c>
      <c r="F3006" s="41">
        <v>34.5</v>
      </c>
      <c r="G3006" s="39">
        <v>1</v>
      </c>
      <c r="H3006" s="40" t="s">
        <v>202</v>
      </c>
      <c r="I3006" s="39">
        <v>3342617962</v>
      </c>
    </row>
    <row r="3007" spans="1:9" ht="45" hidden="1">
      <c r="A3007" s="39">
        <v>57208</v>
      </c>
      <c r="B3007" s="40" t="s">
        <v>5199</v>
      </c>
      <c r="C3007" s="40" t="s">
        <v>5200</v>
      </c>
      <c r="D3007" s="40" t="s">
        <v>274</v>
      </c>
      <c r="E3007" s="39">
        <v>102912</v>
      </c>
      <c r="F3007" s="41">
        <v>115</v>
      </c>
      <c r="G3007" s="39">
        <v>3</v>
      </c>
      <c r="H3007" s="40" t="s">
        <v>226</v>
      </c>
      <c r="I3007" s="39">
        <v>3353097647</v>
      </c>
    </row>
    <row r="3008" spans="1:9" ht="60" hidden="1">
      <c r="A3008" s="39">
        <v>57288</v>
      </c>
      <c r="B3008" s="40" t="s">
        <v>5201</v>
      </c>
      <c r="C3008" s="40" t="s">
        <v>5202</v>
      </c>
      <c r="D3008" s="40" t="s">
        <v>223</v>
      </c>
      <c r="E3008" s="39">
        <v>100834</v>
      </c>
      <c r="F3008" s="41">
        <v>230</v>
      </c>
      <c r="G3008" s="39">
        <v>1</v>
      </c>
      <c r="H3008" s="40" t="s">
        <v>218</v>
      </c>
      <c r="I3008" s="39">
        <v>3337432057</v>
      </c>
    </row>
    <row r="3009" spans="1:9" ht="60" hidden="1">
      <c r="A3009" s="39">
        <v>57306</v>
      </c>
      <c r="B3009" s="40" t="s">
        <v>5203</v>
      </c>
      <c r="C3009" s="40" t="s">
        <v>5204</v>
      </c>
      <c r="D3009" s="40" t="s">
        <v>223</v>
      </c>
      <c r="E3009" s="39">
        <v>100834</v>
      </c>
      <c r="F3009" s="41">
        <v>500</v>
      </c>
      <c r="G3009" s="39">
        <v>1</v>
      </c>
      <c r="H3009" s="40" t="s">
        <v>202</v>
      </c>
      <c r="I3009" s="39">
        <v>3337432067</v>
      </c>
    </row>
    <row r="3010" spans="1:9" ht="45" hidden="1">
      <c r="A3010" s="39">
        <v>57388</v>
      </c>
      <c r="B3010" s="40" t="s">
        <v>5205</v>
      </c>
      <c r="C3010" s="40" t="s">
        <v>5206</v>
      </c>
      <c r="D3010" s="40" t="s">
        <v>210</v>
      </c>
      <c r="E3010" s="39">
        <v>116704</v>
      </c>
      <c r="F3010" s="41">
        <v>46</v>
      </c>
      <c r="G3010" s="39">
        <v>4</v>
      </c>
      <c r="H3010" s="40" t="s">
        <v>211</v>
      </c>
      <c r="I3010" s="39">
        <v>3349560052</v>
      </c>
    </row>
    <row r="3011" spans="1:9" ht="45" hidden="1">
      <c r="A3011" s="39">
        <v>57390</v>
      </c>
      <c r="B3011" s="40" t="s">
        <v>5207</v>
      </c>
      <c r="C3011" s="40" t="s">
        <v>5208</v>
      </c>
      <c r="D3011" s="40" t="s">
        <v>210</v>
      </c>
      <c r="E3011" s="39">
        <v>116704</v>
      </c>
      <c r="F3011" s="41">
        <v>46</v>
      </c>
      <c r="G3011" s="39">
        <v>1</v>
      </c>
      <c r="H3011" s="40" t="s">
        <v>211</v>
      </c>
      <c r="I3011" s="39">
        <v>3349560191</v>
      </c>
    </row>
    <row r="3012" spans="1:9" ht="45" hidden="1">
      <c r="A3012" s="39">
        <v>57391</v>
      </c>
      <c r="B3012" s="40" t="s">
        <v>5209</v>
      </c>
      <c r="C3012" s="40" t="s">
        <v>5210</v>
      </c>
      <c r="D3012" s="40" t="s">
        <v>210</v>
      </c>
      <c r="E3012" s="39">
        <v>116704</v>
      </c>
      <c r="F3012" s="41">
        <v>46</v>
      </c>
      <c r="G3012" s="39">
        <v>1</v>
      </c>
      <c r="H3012" s="40" t="s">
        <v>211</v>
      </c>
      <c r="I3012" s="39">
        <v>3349560207</v>
      </c>
    </row>
    <row r="3013" spans="1:9" ht="45" hidden="1">
      <c r="A3013" s="39">
        <v>57392</v>
      </c>
      <c r="B3013" s="40" t="s">
        <v>5211</v>
      </c>
      <c r="C3013" s="40" t="s">
        <v>5212</v>
      </c>
      <c r="D3013" s="40" t="s">
        <v>207</v>
      </c>
      <c r="E3013" s="39">
        <v>100912</v>
      </c>
      <c r="F3013" s="41">
        <v>69</v>
      </c>
      <c r="G3013" s="39">
        <v>1</v>
      </c>
      <c r="H3013" s="40" t="s">
        <v>226</v>
      </c>
      <c r="I3013" s="39">
        <v>3337426906</v>
      </c>
    </row>
    <row r="3014" spans="1:9" ht="30" hidden="1">
      <c r="A3014" s="39">
        <v>57393</v>
      </c>
      <c r="B3014" s="40" t="s">
        <v>5213</v>
      </c>
      <c r="C3014" s="40" t="s">
        <v>5214</v>
      </c>
      <c r="D3014" s="40" t="s">
        <v>210</v>
      </c>
      <c r="E3014" s="39">
        <v>116704</v>
      </c>
      <c r="F3014" s="41">
        <v>46</v>
      </c>
      <c r="G3014" s="39">
        <v>1</v>
      </c>
      <c r="H3014" s="40" t="s">
        <v>218</v>
      </c>
      <c r="I3014" s="39">
        <v>3349560272</v>
      </c>
    </row>
    <row r="3015" spans="1:9" ht="45" hidden="1">
      <c r="A3015" s="39">
        <v>57394</v>
      </c>
      <c r="B3015" s="40" t="s">
        <v>5215</v>
      </c>
      <c r="C3015" s="40" t="s">
        <v>5216</v>
      </c>
      <c r="D3015" s="40" t="s">
        <v>210</v>
      </c>
      <c r="E3015" s="39">
        <v>116704</v>
      </c>
      <c r="F3015" s="41">
        <v>46</v>
      </c>
      <c r="G3015" s="39">
        <v>1</v>
      </c>
      <c r="H3015" s="40" t="s">
        <v>211</v>
      </c>
      <c r="I3015" s="39">
        <v>3349560273</v>
      </c>
    </row>
    <row r="3016" spans="1:9" ht="45" hidden="1">
      <c r="A3016" s="39">
        <v>57395</v>
      </c>
      <c r="B3016" s="40" t="s">
        <v>5217</v>
      </c>
      <c r="C3016" s="40" t="s">
        <v>5218</v>
      </c>
      <c r="D3016" s="40" t="s">
        <v>210</v>
      </c>
      <c r="E3016" s="39">
        <v>116704</v>
      </c>
      <c r="F3016" s="41">
        <v>46</v>
      </c>
      <c r="G3016" s="39">
        <v>1</v>
      </c>
      <c r="H3016" s="40" t="s">
        <v>211</v>
      </c>
      <c r="I3016" s="39">
        <v>3349560271</v>
      </c>
    </row>
    <row r="3017" spans="1:9" ht="15" hidden="1">
      <c r="A3017" s="39">
        <v>57400</v>
      </c>
      <c r="B3017" s="40" t="s">
        <v>5219</v>
      </c>
      <c r="C3017" s="40" t="s">
        <v>5220</v>
      </c>
      <c r="D3017" s="40" t="s">
        <v>210</v>
      </c>
      <c r="E3017" s="39">
        <v>116704</v>
      </c>
      <c r="F3017" s="41">
        <v>69</v>
      </c>
      <c r="G3017" s="39">
        <v>3</v>
      </c>
      <c r="H3017" s="40" t="s">
        <v>202</v>
      </c>
      <c r="I3017" s="39">
        <v>3342618162</v>
      </c>
    </row>
    <row r="3018" spans="1:9" ht="75" hidden="1">
      <c r="A3018" s="39">
        <v>57404</v>
      </c>
      <c r="B3018" s="40" t="s">
        <v>5221</v>
      </c>
      <c r="C3018" s="40" t="s">
        <v>5220</v>
      </c>
      <c r="D3018" s="40" t="s">
        <v>225</v>
      </c>
      <c r="E3018" s="39">
        <v>101071</v>
      </c>
      <c r="F3018" s="41">
        <v>69</v>
      </c>
      <c r="G3018" s="39">
        <v>2</v>
      </c>
      <c r="H3018" s="40" t="s">
        <v>218</v>
      </c>
      <c r="I3018" s="39">
        <v>3337432129</v>
      </c>
    </row>
    <row r="3019" spans="1:9" ht="45" hidden="1">
      <c r="A3019" s="39">
        <v>57416</v>
      </c>
      <c r="B3019" s="40" t="s">
        <v>5222</v>
      </c>
      <c r="C3019" s="40" t="s">
        <v>5223</v>
      </c>
      <c r="D3019" s="40" t="s">
        <v>210</v>
      </c>
      <c r="E3019" s="39">
        <v>116704</v>
      </c>
      <c r="F3019" s="41">
        <v>138</v>
      </c>
      <c r="G3019" s="39">
        <v>1</v>
      </c>
      <c r="H3019" s="40" t="s">
        <v>211</v>
      </c>
      <c r="I3019" s="39">
        <v>3349559752</v>
      </c>
    </row>
    <row r="3020" spans="1:9" ht="15" hidden="1">
      <c r="A3020" s="39">
        <v>57421</v>
      </c>
      <c r="B3020" s="40" t="s">
        <v>5224</v>
      </c>
      <c r="C3020" s="40" t="s">
        <v>5225</v>
      </c>
      <c r="D3020" s="40" t="s">
        <v>210</v>
      </c>
      <c r="E3020" s="39">
        <v>116704</v>
      </c>
      <c r="F3020" s="41">
        <v>69</v>
      </c>
      <c r="G3020" s="39">
        <v>3</v>
      </c>
      <c r="H3020" s="40" t="s">
        <v>202</v>
      </c>
      <c r="I3020" s="39">
        <v>3337432139</v>
      </c>
    </row>
    <row r="3021" spans="1:9" ht="15" hidden="1">
      <c r="A3021" s="39">
        <v>57423</v>
      </c>
      <c r="B3021" s="40" t="s">
        <v>5226</v>
      </c>
      <c r="C3021" s="40" t="s">
        <v>5227</v>
      </c>
      <c r="D3021" s="40" t="s">
        <v>210</v>
      </c>
      <c r="E3021" s="39">
        <v>116704</v>
      </c>
      <c r="F3021" s="41">
        <v>115</v>
      </c>
      <c r="G3021" s="39">
        <v>6</v>
      </c>
      <c r="H3021" s="40" t="s">
        <v>226</v>
      </c>
      <c r="I3021" s="39">
        <v>3337432140</v>
      </c>
    </row>
    <row r="3022" spans="1:9" ht="15">
      <c r="A3022" s="39">
        <v>57436</v>
      </c>
      <c r="B3022" s="40" t="s">
        <v>5228</v>
      </c>
      <c r="C3022" s="40" t="s">
        <v>5229</v>
      </c>
      <c r="D3022" s="40" t="s">
        <v>201</v>
      </c>
      <c r="E3022" s="39">
        <v>100219</v>
      </c>
      <c r="F3022" s="41">
        <v>115</v>
      </c>
      <c r="G3022" s="39">
        <v>2</v>
      </c>
      <c r="H3022" s="40" t="s">
        <v>202</v>
      </c>
      <c r="I3022" s="39">
        <v>3337432144</v>
      </c>
    </row>
    <row r="3023" spans="1:9" ht="30" hidden="1">
      <c r="A3023" s="39">
        <v>57439</v>
      </c>
      <c r="B3023" s="40" t="s">
        <v>5230</v>
      </c>
      <c r="C3023" s="40" t="s">
        <v>5231</v>
      </c>
      <c r="D3023" s="40" t="s">
        <v>234</v>
      </c>
      <c r="E3023" s="39">
        <v>101222</v>
      </c>
      <c r="F3023" s="41">
        <v>138</v>
      </c>
      <c r="G3023" s="39">
        <v>4</v>
      </c>
      <c r="H3023" s="40" t="s">
        <v>202</v>
      </c>
      <c r="I3023" s="39">
        <v>3342618382</v>
      </c>
    </row>
    <row r="3024" spans="1:9" ht="15" hidden="1">
      <c r="A3024" s="39">
        <v>57444</v>
      </c>
      <c r="B3024" s="40" t="s">
        <v>5232</v>
      </c>
      <c r="C3024" s="40" t="s">
        <v>5233</v>
      </c>
      <c r="D3024" s="40" t="s">
        <v>210</v>
      </c>
      <c r="E3024" s="39">
        <v>116704</v>
      </c>
      <c r="F3024" s="41">
        <v>46</v>
      </c>
      <c r="G3024" s="39">
        <v>2</v>
      </c>
      <c r="H3024" s="40" t="s">
        <v>226</v>
      </c>
      <c r="I3024" s="39">
        <v>3349559590</v>
      </c>
    </row>
    <row r="3025" spans="1:9" ht="45" hidden="1">
      <c r="A3025" s="39">
        <v>57459</v>
      </c>
      <c r="B3025" s="40" t="s">
        <v>5234</v>
      </c>
      <c r="C3025" s="40" t="s">
        <v>5235</v>
      </c>
      <c r="D3025" s="40" t="s">
        <v>210</v>
      </c>
      <c r="E3025" s="39">
        <v>116704</v>
      </c>
      <c r="F3025" s="41">
        <v>46</v>
      </c>
      <c r="G3025" s="39">
        <v>1</v>
      </c>
      <c r="H3025" s="40" t="s">
        <v>211</v>
      </c>
      <c r="I3025" s="39">
        <v>3349560024</v>
      </c>
    </row>
    <row r="3026" spans="1:9" ht="45" hidden="1">
      <c r="A3026" s="39">
        <v>57470</v>
      </c>
      <c r="B3026" s="40" t="s">
        <v>5236</v>
      </c>
      <c r="C3026" s="40" t="s">
        <v>5237</v>
      </c>
      <c r="D3026" s="40" t="s">
        <v>210</v>
      </c>
      <c r="E3026" s="39">
        <v>116704</v>
      </c>
      <c r="F3026" s="41">
        <v>46</v>
      </c>
      <c r="G3026" s="39">
        <v>2</v>
      </c>
      <c r="H3026" s="40" t="s">
        <v>211</v>
      </c>
      <c r="I3026" s="39">
        <v>3349559840</v>
      </c>
    </row>
    <row r="3027" spans="1:9" ht="45" hidden="1">
      <c r="A3027" s="39">
        <v>57480</v>
      </c>
      <c r="B3027" s="40" t="s">
        <v>5238</v>
      </c>
      <c r="C3027" s="40" t="s">
        <v>5239</v>
      </c>
      <c r="D3027" s="40" t="s">
        <v>2854</v>
      </c>
      <c r="E3027" s="39">
        <v>103568</v>
      </c>
      <c r="F3027" s="41">
        <v>230</v>
      </c>
      <c r="G3027" s="39">
        <v>3</v>
      </c>
      <c r="H3027" s="40" t="s">
        <v>202</v>
      </c>
      <c r="I3027" s="39">
        <v>3337432169</v>
      </c>
    </row>
    <row r="3028" spans="1:9" ht="60" hidden="1">
      <c r="A3028" s="39">
        <v>57504</v>
      </c>
      <c r="B3028" s="40" t="s">
        <v>5240</v>
      </c>
      <c r="C3028" s="40" t="s">
        <v>5241</v>
      </c>
      <c r="D3028" s="40" t="s">
        <v>223</v>
      </c>
      <c r="E3028" s="39">
        <v>100834</v>
      </c>
      <c r="F3028" s="41">
        <v>138</v>
      </c>
      <c r="G3028" s="39">
        <v>0</v>
      </c>
      <c r="H3028" s="40" t="s">
        <v>226</v>
      </c>
      <c r="I3028" s="39">
        <v>3337432180</v>
      </c>
    </row>
    <row r="3029" spans="1:9" ht="60" hidden="1">
      <c r="A3029" s="39">
        <v>57505</v>
      </c>
      <c r="B3029" s="40" t="s">
        <v>5242</v>
      </c>
      <c r="C3029" s="40" t="s">
        <v>5243</v>
      </c>
      <c r="D3029" s="40" t="s">
        <v>223</v>
      </c>
      <c r="E3029" s="39">
        <v>100834</v>
      </c>
      <c r="F3029" s="41">
        <v>230</v>
      </c>
      <c r="G3029" s="39">
        <v>7</v>
      </c>
      <c r="H3029" s="40" t="s">
        <v>202</v>
      </c>
      <c r="I3029" s="39">
        <v>3337432181</v>
      </c>
    </row>
    <row r="3030" spans="1:9" ht="45" hidden="1">
      <c r="A3030" s="39">
        <v>57510</v>
      </c>
      <c r="B3030" s="40" t="s">
        <v>5244</v>
      </c>
      <c r="C3030" s="40" t="s">
        <v>5245</v>
      </c>
      <c r="D3030" s="40" t="s">
        <v>210</v>
      </c>
      <c r="E3030" s="39">
        <v>116704</v>
      </c>
      <c r="F3030" s="41">
        <v>34.5</v>
      </c>
      <c r="G3030" s="39">
        <v>2</v>
      </c>
      <c r="H3030" s="40" t="s">
        <v>247</v>
      </c>
      <c r="I3030" s="39">
        <v>3337432184</v>
      </c>
    </row>
    <row r="3031" spans="1:9" ht="60" hidden="1">
      <c r="A3031" s="39">
        <v>57552</v>
      </c>
      <c r="B3031" s="40" t="s">
        <v>5246</v>
      </c>
      <c r="C3031" s="40" t="s">
        <v>5247</v>
      </c>
      <c r="D3031" s="40" t="s">
        <v>223</v>
      </c>
      <c r="E3031" s="39">
        <v>100834</v>
      </c>
      <c r="F3031" s="41">
        <v>138</v>
      </c>
      <c r="G3031" s="39">
        <v>2</v>
      </c>
      <c r="H3031" s="40" t="s">
        <v>247</v>
      </c>
      <c r="I3031" s="39">
        <v>3337432206</v>
      </c>
    </row>
    <row r="3032" spans="1:9" ht="30" hidden="1">
      <c r="A3032" s="39">
        <v>57561</v>
      </c>
      <c r="B3032" s="40" t="s">
        <v>5248</v>
      </c>
      <c r="C3032" s="40" t="s">
        <v>5249</v>
      </c>
      <c r="D3032" s="40" t="s">
        <v>210</v>
      </c>
      <c r="E3032" s="39">
        <v>116704</v>
      </c>
      <c r="F3032" s="41">
        <v>230</v>
      </c>
      <c r="G3032" s="39">
        <v>4</v>
      </c>
      <c r="H3032" s="40" t="s">
        <v>218</v>
      </c>
      <c r="I3032" s="39">
        <v>3337432213</v>
      </c>
    </row>
    <row r="3033" spans="1:9" ht="45" hidden="1">
      <c r="A3033" s="39">
        <v>57571</v>
      </c>
      <c r="B3033" s="40" t="s">
        <v>5250</v>
      </c>
      <c r="C3033" s="40" t="s">
        <v>5251</v>
      </c>
      <c r="D3033" s="40" t="s">
        <v>210</v>
      </c>
      <c r="E3033" s="39">
        <v>116704</v>
      </c>
      <c r="F3033" s="41">
        <v>46</v>
      </c>
      <c r="G3033" s="39">
        <v>1</v>
      </c>
      <c r="H3033" s="40" t="s">
        <v>211</v>
      </c>
      <c r="I3033" s="39">
        <v>3349560229</v>
      </c>
    </row>
    <row r="3034" spans="1:9" ht="60" hidden="1">
      <c r="A3034" s="39">
        <v>57632</v>
      </c>
      <c r="B3034" s="40" t="s">
        <v>5252</v>
      </c>
      <c r="C3034" s="40" t="s">
        <v>5253</v>
      </c>
      <c r="D3034" s="40" t="s">
        <v>223</v>
      </c>
      <c r="E3034" s="39">
        <v>100834</v>
      </c>
      <c r="F3034" s="41">
        <v>115</v>
      </c>
      <c r="G3034" s="39">
        <v>2</v>
      </c>
      <c r="H3034" s="40" t="s">
        <v>226</v>
      </c>
      <c r="I3034" s="39">
        <v>3353097693</v>
      </c>
    </row>
    <row r="3035" spans="1:9" ht="15" hidden="1">
      <c r="A3035" s="39">
        <v>57635</v>
      </c>
      <c r="B3035" s="40" t="s">
        <v>5254</v>
      </c>
      <c r="C3035" s="40" t="s">
        <v>5255</v>
      </c>
      <c r="D3035" s="40" t="s">
        <v>210</v>
      </c>
      <c r="E3035" s="39">
        <v>116704</v>
      </c>
      <c r="F3035" s="41">
        <v>138</v>
      </c>
      <c r="G3035" s="39">
        <v>2</v>
      </c>
      <c r="H3035" s="40" t="s">
        <v>226</v>
      </c>
      <c r="I3035" s="39">
        <v>3349559608</v>
      </c>
    </row>
    <row r="3036" spans="1:9" ht="45" hidden="1">
      <c r="A3036" s="39">
        <v>57670</v>
      </c>
      <c r="B3036" s="40" t="s">
        <v>5256</v>
      </c>
      <c r="C3036" s="40" t="s">
        <v>5257</v>
      </c>
      <c r="D3036" s="40" t="s">
        <v>274</v>
      </c>
      <c r="E3036" s="39">
        <v>102912</v>
      </c>
      <c r="F3036" s="41">
        <v>115</v>
      </c>
      <c r="G3036" s="39">
        <v>1</v>
      </c>
      <c r="H3036" s="40" t="s">
        <v>202</v>
      </c>
      <c r="I3036" s="39">
        <v>3353097639</v>
      </c>
    </row>
    <row r="3037" spans="1:9" ht="45" hidden="1">
      <c r="A3037" s="39">
        <v>57682</v>
      </c>
      <c r="B3037" s="40" t="s">
        <v>5258</v>
      </c>
      <c r="C3037" s="40" t="s">
        <v>5259</v>
      </c>
      <c r="D3037" s="40" t="s">
        <v>210</v>
      </c>
      <c r="E3037" s="39">
        <v>116704</v>
      </c>
      <c r="F3037" s="41">
        <v>138</v>
      </c>
      <c r="G3037" s="39">
        <v>2</v>
      </c>
      <c r="H3037" s="40" t="s">
        <v>211</v>
      </c>
      <c r="I3037" s="39">
        <v>3349560261</v>
      </c>
    </row>
    <row r="3038" spans="1:9" ht="45" hidden="1">
      <c r="A3038" s="39">
        <v>57707</v>
      </c>
      <c r="B3038" s="40" t="s">
        <v>5260</v>
      </c>
      <c r="C3038" s="40" t="s">
        <v>5261</v>
      </c>
      <c r="D3038" s="40" t="s">
        <v>429</v>
      </c>
      <c r="E3038" s="39">
        <v>101374</v>
      </c>
      <c r="F3038" s="41">
        <v>115</v>
      </c>
      <c r="G3038" s="39">
        <v>4</v>
      </c>
      <c r="H3038" s="40" t="s">
        <v>226</v>
      </c>
      <c r="I3038" s="39">
        <v>3352750051</v>
      </c>
    </row>
    <row r="3039" spans="1:9" ht="45" hidden="1">
      <c r="A3039" s="39">
        <v>57713</v>
      </c>
      <c r="B3039" s="40" t="s">
        <v>5262</v>
      </c>
      <c r="C3039" s="40" t="s">
        <v>5263</v>
      </c>
      <c r="D3039" s="40" t="s">
        <v>210</v>
      </c>
      <c r="E3039" s="39">
        <v>116704</v>
      </c>
      <c r="F3039" s="41">
        <v>46</v>
      </c>
      <c r="G3039" s="39">
        <v>2</v>
      </c>
      <c r="H3039" s="40" t="s">
        <v>211</v>
      </c>
      <c r="I3039" s="39">
        <v>3349560190</v>
      </c>
    </row>
    <row r="3040" spans="1:9" ht="45" hidden="1">
      <c r="A3040" s="39">
        <v>57734</v>
      </c>
      <c r="B3040" s="40" t="s">
        <v>5264</v>
      </c>
      <c r="C3040" s="40" t="s">
        <v>5265</v>
      </c>
      <c r="D3040" s="40" t="s">
        <v>210</v>
      </c>
      <c r="E3040" s="39">
        <v>116704</v>
      </c>
      <c r="F3040" s="41">
        <v>46</v>
      </c>
      <c r="G3040" s="39">
        <v>1</v>
      </c>
      <c r="H3040" s="40" t="s">
        <v>211</v>
      </c>
      <c r="I3040" s="39">
        <v>3349559652</v>
      </c>
    </row>
    <row r="3041" spans="1:9" ht="15" hidden="1">
      <c r="A3041" s="39">
        <v>57751</v>
      </c>
      <c r="B3041" s="40" t="s">
        <v>5266</v>
      </c>
      <c r="C3041" s="40" t="s">
        <v>5267</v>
      </c>
      <c r="D3041" s="40" t="s">
        <v>210</v>
      </c>
      <c r="E3041" s="39">
        <v>116704</v>
      </c>
      <c r="F3041" s="41">
        <v>230</v>
      </c>
      <c r="G3041" s="39">
        <v>3</v>
      </c>
      <c r="H3041" s="40" t="s">
        <v>202</v>
      </c>
      <c r="I3041" s="39">
        <v>3337432336</v>
      </c>
    </row>
    <row r="3042" spans="1:9" ht="30" hidden="1">
      <c r="A3042" s="39">
        <v>57758</v>
      </c>
      <c r="B3042" s="40" t="s">
        <v>5268</v>
      </c>
      <c r="C3042" s="40" t="s">
        <v>5269</v>
      </c>
      <c r="D3042" s="40" t="s">
        <v>210</v>
      </c>
      <c r="E3042" s="39">
        <v>116704</v>
      </c>
      <c r="F3042" s="41">
        <v>69</v>
      </c>
      <c r="G3042" s="39">
        <v>2</v>
      </c>
      <c r="H3042" s="40" t="s">
        <v>218</v>
      </c>
      <c r="I3042" s="39">
        <v>3349559688</v>
      </c>
    </row>
    <row r="3043" spans="1:9" ht="30" hidden="1">
      <c r="A3043" s="39">
        <v>57761</v>
      </c>
      <c r="B3043" s="40" t="s">
        <v>5270</v>
      </c>
      <c r="C3043" s="40" t="s">
        <v>5271</v>
      </c>
      <c r="D3043" s="40" t="s">
        <v>234</v>
      </c>
      <c r="E3043" s="39">
        <v>101222</v>
      </c>
      <c r="F3043" s="41">
        <v>138</v>
      </c>
      <c r="G3043" s="39">
        <v>0</v>
      </c>
      <c r="H3043" s="40" t="s">
        <v>226</v>
      </c>
      <c r="I3043" s="39">
        <v>3342618262</v>
      </c>
    </row>
    <row r="3044" spans="1:9" ht="30" hidden="1">
      <c r="A3044" s="39">
        <v>57768</v>
      </c>
      <c r="B3044" s="40" t="s">
        <v>5272</v>
      </c>
      <c r="C3044" s="40" t="s">
        <v>5273</v>
      </c>
      <c r="D3044" s="40" t="s">
        <v>210</v>
      </c>
      <c r="E3044" s="39">
        <v>116704</v>
      </c>
      <c r="F3044" s="41">
        <v>138</v>
      </c>
      <c r="G3044" s="39">
        <v>1</v>
      </c>
      <c r="H3044" s="40" t="s">
        <v>218</v>
      </c>
      <c r="I3044" s="39">
        <v>3349559863</v>
      </c>
    </row>
    <row r="3045" spans="1:9" ht="45" hidden="1">
      <c r="A3045" s="39">
        <v>57792</v>
      </c>
      <c r="B3045" s="40" t="s">
        <v>5274</v>
      </c>
      <c r="C3045" s="40" t="s">
        <v>5275</v>
      </c>
      <c r="D3045" s="40" t="s">
        <v>210</v>
      </c>
      <c r="E3045" s="39">
        <v>116704</v>
      </c>
      <c r="F3045" s="41">
        <v>46</v>
      </c>
      <c r="G3045" s="39">
        <v>1</v>
      </c>
      <c r="H3045" s="40" t="s">
        <v>211</v>
      </c>
      <c r="I3045" s="39">
        <v>3349560114</v>
      </c>
    </row>
    <row r="3046" spans="1:9" ht="45" hidden="1">
      <c r="A3046" s="39">
        <v>57793</v>
      </c>
      <c r="B3046" s="40" t="s">
        <v>5276</v>
      </c>
      <c r="C3046" s="40" t="s">
        <v>5277</v>
      </c>
      <c r="D3046" s="40" t="s">
        <v>274</v>
      </c>
      <c r="E3046" s="39">
        <v>102912</v>
      </c>
      <c r="F3046" s="41">
        <v>55</v>
      </c>
      <c r="G3046" s="39">
        <v>2</v>
      </c>
      <c r="H3046" s="40" t="s">
        <v>226</v>
      </c>
      <c r="I3046" s="39">
        <v>3353097649</v>
      </c>
    </row>
    <row r="3047" spans="1:9" ht="15" hidden="1">
      <c r="A3047" s="39">
        <v>57848</v>
      </c>
      <c r="B3047" s="40" t="s">
        <v>5278</v>
      </c>
      <c r="C3047" s="40" t="s">
        <v>5279</v>
      </c>
      <c r="D3047" s="40" t="s">
        <v>210</v>
      </c>
      <c r="E3047" s="39">
        <v>116704</v>
      </c>
      <c r="F3047" s="41">
        <v>69</v>
      </c>
      <c r="G3047" s="39">
        <v>3</v>
      </c>
      <c r="H3047" s="40" t="s">
        <v>202</v>
      </c>
      <c r="I3047" s="39">
        <v>3352749983</v>
      </c>
    </row>
    <row r="3048" spans="1:9" ht="45" hidden="1">
      <c r="A3048" s="39">
        <v>57849</v>
      </c>
      <c r="B3048" s="40" t="s">
        <v>5280</v>
      </c>
      <c r="C3048" s="40" t="s">
        <v>5279</v>
      </c>
      <c r="D3048" s="40" t="s">
        <v>210</v>
      </c>
      <c r="E3048" s="39">
        <v>116704</v>
      </c>
      <c r="F3048" s="41">
        <v>46</v>
      </c>
      <c r="G3048" s="39">
        <v>1</v>
      </c>
      <c r="H3048" s="40" t="s">
        <v>247</v>
      </c>
      <c r="I3048" s="39">
        <v>3342618084</v>
      </c>
    </row>
    <row r="3049" spans="1:9" ht="45" hidden="1">
      <c r="A3049" s="39">
        <v>57874</v>
      </c>
      <c r="B3049" s="40" t="s">
        <v>5281</v>
      </c>
      <c r="C3049" s="40" t="s">
        <v>5282</v>
      </c>
      <c r="D3049" s="40" t="s">
        <v>210</v>
      </c>
      <c r="E3049" s="39">
        <v>116704</v>
      </c>
      <c r="F3049" s="41">
        <v>161</v>
      </c>
      <c r="G3049" s="39">
        <v>1</v>
      </c>
      <c r="H3049" s="40" t="s">
        <v>247</v>
      </c>
      <c r="I3049" s="39">
        <v>3337432399</v>
      </c>
    </row>
    <row r="3050" spans="1:9" ht="15">
      <c r="A3050" s="39">
        <v>57875</v>
      </c>
      <c r="B3050" s="40" t="s">
        <v>5283</v>
      </c>
      <c r="C3050" s="40" t="s">
        <v>5282</v>
      </c>
      <c r="D3050" s="40" t="s">
        <v>201</v>
      </c>
      <c r="E3050" s="39">
        <v>100219</v>
      </c>
      <c r="F3050" s="41">
        <v>230</v>
      </c>
      <c r="G3050" s="39">
        <v>7</v>
      </c>
      <c r="H3050" s="40" t="s">
        <v>226</v>
      </c>
      <c r="I3050" s="39">
        <v>3337432401</v>
      </c>
    </row>
    <row r="3051" spans="1:9" ht="45" hidden="1">
      <c r="A3051" s="39">
        <v>57911</v>
      </c>
      <c r="B3051" s="40" t="s">
        <v>5284</v>
      </c>
      <c r="C3051" s="40" t="s">
        <v>5285</v>
      </c>
      <c r="D3051" s="40" t="s">
        <v>274</v>
      </c>
      <c r="E3051" s="39">
        <v>102912</v>
      </c>
      <c r="F3051" s="41">
        <v>55</v>
      </c>
      <c r="G3051" s="39">
        <v>2</v>
      </c>
      <c r="H3051" s="40" t="s">
        <v>226</v>
      </c>
      <c r="I3051" s="39">
        <v>3353097648</v>
      </c>
    </row>
    <row r="3052" spans="1:9" ht="15" hidden="1">
      <c r="A3052" s="39">
        <v>57914</v>
      </c>
      <c r="B3052" s="40" t="s">
        <v>5286</v>
      </c>
      <c r="C3052" s="40" t="s">
        <v>5287</v>
      </c>
      <c r="D3052" s="40" t="s">
        <v>210</v>
      </c>
      <c r="E3052" s="39">
        <v>116704</v>
      </c>
      <c r="F3052" s="41">
        <v>69</v>
      </c>
      <c r="G3052" s="39">
        <v>1</v>
      </c>
      <c r="H3052" s="40" t="s">
        <v>202</v>
      </c>
      <c r="I3052" s="39">
        <v>3341136832</v>
      </c>
    </row>
    <row r="3053" spans="1:9" ht="45" hidden="1">
      <c r="A3053" s="39">
        <v>57935</v>
      </c>
      <c r="B3053" s="40" t="s">
        <v>5288</v>
      </c>
      <c r="C3053" s="40" t="s">
        <v>5289</v>
      </c>
      <c r="D3053" s="40" t="s">
        <v>207</v>
      </c>
      <c r="E3053" s="39">
        <v>100912</v>
      </c>
      <c r="F3053" s="41">
        <v>69</v>
      </c>
      <c r="G3053" s="39">
        <v>2</v>
      </c>
      <c r="H3053" s="40" t="s">
        <v>226</v>
      </c>
      <c r="I3053" s="39">
        <v>3356867392</v>
      </c>
    </row>
    <row r="3054" spans="1:9" ht="30" hidden="1">
      <c r="A3054" s="39">
        <v>57965</v>
      </c>
      <c r="B3054" s="40" t="s">
        <v>5290</v>
      </c>
      <c r="C3054" s="40" t="s">
        <v>5291</v>
      </c>
      <c r="D3054" s="40" t="s">
        <v>210</v>
      </c>
      <c r="E3054" s="39">
        <v>116704</v>
      </c>
      <c r="F3054" s="41">
        <v>138</v>
      </c>
      <c r="G3054" s="39">
        <v>12</v>
      </c>
      <c r="H3054" s="40" t="s">
        <v>218</v>
      </c>
      <c r="I3054" s="39">
        <v>3337432455</v>
      </c>
    </row>
    <row r="3055" spans="1:9" ht="30" hidden="1">
      <c r="A3055" s="39">
        <v>57970</v>
      </c>
      <c r="B3055" s="40" t="s">
        <v>5292</v>
      </c>
      <c r="C3055" s="40" t="s">
        <v>5293</v>
      </c>
      <c r="D3055" s="40" t="s">
        <v>348</v>
      </c>
      <c r="E3055" s="39">
        <v>126080</v>
      </c>
      <c r="F3055" s="41">
        <v>115</v>
      </c>
      <c r="G3055" s="39">
        <v>3</v>
      </c>
      <c r="H3055" s="40" t="s">
        <v>202</v>
      </c>
      <c r="I3055" s="39">
        <v>3353097618</v>
      </c>
    </row>
    <row r="3056" spans="1:9" ht="60" hidden="1">
      <c r="A3056" s="39">
        <v>57994</v>
      </c>
      <c r="B3056" s="40" t="s">
        <v>5294</v>
      </c>
      <c r="C3056" s="40" t="s">
        <v>5295</v>
      </c>
      <c r="D3056" s="40" t="s">
        <v>223</v>
      </c>
      <c r="E3056" s="39">
        <v>100834</v>
      </c>
      <c r="F3056" s="41">
        <v>500</v>
      </c>
      <c r="G3056" s="39">
        <v>5</v>
      </c>
      <c r="H3056" s="40" t="s">
        <v>218</v>
      </c>
      <c r="I3056" s="39">
        <v>3337432470</v>
      </c>
    </row>
    <row r="3057" spans="1:9" ht="15" hidden="1">
      <c r="A3057" s="39">
        <v>57995</v>
      </c>
      <c r="B3057" s="40" t="s">
        <v>5296</v>
      </c>
      <c r="C3057" s="40" t="s">
        <v>5297</v>
      </c>
      <c r="D3057" s="40" t="s">
        <v>210</v>
      </c>
      <c r="E3057" s="39">
        <v>116704</v>
      </c>
      <c r="F3057" s="41">
        <v>115</v>
      </c>
      <c r="G3057" s="39">
        <v>3</v>
      </c>
      <c r="H3057" s="40" t="s">
        <v>202</v>
      </c>
      <c r="I3057" s="39">
        <v>3352749887</v>
      </c>
    </row>
    <row r="3058" spans="1:9" ht="75" hidden="1">
      <c r="A3058" s="39">
        <v>58004</v>
      </c>
      <c r="B3058" s="40" t="s">
        <v>5298</v>
      </c>
      <c r="C3058" s="40" t="s">
        <v>5299</v>
      </c>
      <c r="D3058" s="40" t="s">
        <v>225</v>
      </c>
      <c r="E3058" s="39">
        <v>101071</v>
      </c>
      <c r="F3058" s="41">
        <v>69</v>
      </c>
      <c r="G3058" s="39">
        <v>2</v>
      </c>
      <c r="H3058" s="40" t="s">
        <v>218</v>
      </c>
      <c r="I3058" s="39">
        <v>3337432476</v>
      </c>
    </row>
    <row r="3059" spans="1:9" ht="45" hidden="1">
      <c r="A3059" s="39">
        <v>58007</v>
      </c>
      <c r="B3059" s="40" t="s">
        <v>5300</v>
      </c>
      <c r="C3059" s="40" t="s">
        <v>5301</v>
      </c>
      <c r="D3059" s="40" t="s">
        <v>210</v>
      </c>
      <c r="E3059" s="39">
        <v>116704</v>
      </c>
      <c r="F3059" s="41">
        <v>69</v>
      </c>
      <c r="G3059" s="39">
        <v>1</v>
      </c>
      <c r="H3059" s="40" t="s">
        <v>211</v>
      </c>
      <c r="I3059" s="39">
        <v>3349559680</v>
      </c>
    </row>
    <row r="3060" spans="1:9" ht="75" hidden="1">
      <c r="A3060" s="39">
        <v>58059</v>
      </c>
      <c r="B3060" s="40" t="s">
        <v>5302</v>
      </c>
      <c r="C3060" s="40" t="s">
        <v>5303</v>
      </c>
      <c r="D3060" s="40" t="s">
        <v>1936</v>
      </c>
      <c r="E3060" s="39">
        <v>101011</v>
      </c>
      <c r="F3060" s="41">
        <v>34.5</v>
      </c>
      <c r="G3060" s="39">
        <v>1</v>
      </c>
      <c r="H3060" s="40" t="s">
        <v>202</v>
      </c>
      <c r="I3060" s="39">
        <v>3342618353</v>
      </c>
    </row>
    <row r="3061" spans="1:9" ht="30" hidden="1">
      <c r="A3061" s="39">
        <v>58075</v>
      </c>
      <c r="B3061" s="40" t="s">
        <v>5304</v>
      </c>
      <c r="C3061" s="40" t="s">
        <v>5305</v>
      </c>
      <c r="D3061" s="40" t="s">
        <v>348</v>
      </c>
      <c r="E3061" s="39">
        <v>126080</v>
      </c>
      <c r="F3061" s="41">
        <v>115</v>
      </c>
      <c r="G3061" s="39">
        <v>3</v>
      </c>
      <c r="H3061" s="40" t="s">
        <v>226</v>
      </c>
      <c r="I3061" s="39">
        <v>3337432511</v>
      </c>
    </row>
    <row r="3062" spans="1:9" ht="45" hidden="1">
      <c r="A3062" s="39">
        <v>58121</v>
      </c>
      <c r="B3062" s="40" t="s">
        <v>5306</v>
      </c>
      <c r="C3062" s="40" t="s">
        <v>5307</v>
      </c>
      <c r="D3062" s="40" t="s">
        <v>210</v>
      </c>
      <c r="E3062" s="39">
        <v>116704</v>
      </c>
      <c r="F3062" s="41">
        <v>138</v>
      </c>
      <c r="G3062" s="39">
        <v>3</v>
      </c>
      <c r="H3062" s="40" t="s">
        <v>247</v>
      </c>
      <c r="I3062" s="39">
        <v>3337432538</v>
      </c>
    </row>
    <row r="3063" spans="1:9" ht="45" hidden="1">
      <c r="A3063" s="39">
        <v>58134</v>
      </c>
      <c r="B3063" s="40" t="s">
        <v>5308</v>
      </c>
      <c r="C3063" s="40" t="s">
        <v>5309</v>
      </c>
      <c r="D3063" s="40" t="s">
        <v>326</v>
      </c>
      <c r="E3063" s="39">
        <v>100716</v>
      </c>
      <c r="F3063" s="41">
        <v>57</v>
      </c>
      <c r="G3063" s="39">
        <v>1</v>
      </c>
      <c r="H3063" s="40" t="s">
        <v>202</v>
      </c>
      <c r="I3063" s="39">
        <v>3337432548</v>
      </c>
    </row>
    <row r="3064" spans="1:9" ht="15">
      <c r="A3064" s="39">
        <v>58143</v>
      </c>
      <c r="B3064" s="40" t="s">
        <v>5310</v>
      </c>
      <c r="C3064" s="40" t="s">
        <v>5311</v>
      </c>
      <c r="D3064" s="40" t="s">
        <v>201</v>
      </c>
      <c r="E3064" s="39">
        <v>100219</v>
      </c>
      <c r="F3064" s="41">
        <v>115</v>
      </c>
      <c r="G3064" s="39">
        <v>2</v>
      </c>
      <c r="H3064" s="40" t="s">
        <v>202</v>
      </c>
      <c r="I3064" s="39">
        <v>3337432556</v>
      </c>
    </row>
    <row r="3065" spans="1:9" ht="45" hidden="1">
      <c r="A3065" s="39">
        <v>58165</v>
      </c>
      <c r="B3065" s="40" t="s">
        <v>5312</v>
      </c>
      <c r="C3065" s="40" t="s">
        <v>5313</v>
      </c>
      <c r="D3065" s="40" t="s">
        <v>210</v>
      </c>
      <c r="E3065" s="39">
        <v>116704</v>
      </c>
      <c r="F3065" s="41">
        <v>69</v>
      </c>
      <c r="G3065" s="39">
        <v>1</v>
      </c>
      <c r="H3065" s="40" t="s">
        <v>211</v>
      </c>
      <c r="I3065" s="39">
        <v>3349559927</v>
      </c>
    </row>
    <row r="3066" spans="1:9" ht="15">
      <c r="A3066" s="39">
        <v>58167</v>
      </c>
      <c r="B3066" s="40" t="s">
        <v>5314</v>
      </c>
      <c r="C3066" s="40" t="s">
        <v>5315</v>
      </c>
      <c r="D3066" s="40" t="s">
        <v>201</v>
      </c>
      <c r="E3066" s="39">
        <v>100219</v>
      </c>
      <c r="F3066" s="41">
        <v>115</v>
      </c>
      <c r="G3066" s="39">
        <v>2</v>
      </c>
      <c r="H3066" s="40" t="s">
        <v>202</v>
      </c>
      <c r="I3066" s="39">
        <v>3337432570</v>
      </c>
    </row>
    <row r="3067" spans="1:9" ht="45" hidden="1">
      <c r="A3067" s="39">
        <v>58179</v>
      </c>
      <c r="B3067" s="40" t="s">
        <v>5316</v>
      </c>
      <c r="C3067" s="40" t="s">
        <v>5317</v>
      </c>
      <c r="D3067" s="40" t="s">
        <v>210</v>
      </c>
      <c r="E3067" s="39">
        <v>116704</v>
      </c>
      <c r="F3067" s="41">
        <v>46</v>
      </c>
      <c r="G3067" s="39">
        <v>1</v>
      </c>
      <c r="H3067" s="40" t="s">
        <v>211</v>
      </c>
      <c r="I3067" s="39">
        <v>3349560288</v>
      </c>
    </row>
    <row r="3068" spans="1:9" ht="15" hidden="1">
      <c r="A3068" s="39">
        <v>58195</v>
      </c>
      <c r="B3068" s="40" t="s">
        <v>5318</v>
      </c>
      <c r="C3068" s="40" t="s">
        <v>5319</v>
      </c>
      <c r="D3068" s="40" t="s">
        <v>210</v>
      </c>
      <c r="E3068" s="39">
        <v>116704</v>
      </c>
      <c r="F3068" s="41">
        <v>115</v>
      </c>
      <c r="G3068" s="39">
        <v>2</v>
      </c>
      <c r="H3068" s="40" t="s">
        <v>202</v>
      </c>
      <c r="I3068" s="39">
        <v>3337428252</v>
      </c>
    </row>
    <row r="3069" spans="1:9" ht="15" hidden="1">
      <c r="A3069" s="39">
        <v>58203</v>
      </c>
      <c r="B3069" s="40" t="s">
        <v>5320</v>
      </c>
      <c r="C3069" s="40" t="s">
        <v>5321</v>
      </c>
      <c r="D3069" s="40" t="s">
        <v>210</v>
      </c>
      <c r="E3069" s="39">
        <v>116704</v>
      </c>
      <c r="F3069" s="41">
        <v>69</v>
      </c>
      <c r="G3069" s="39">
        <v>2</v>
      </c>
      <c r="H3069" s="40" t="s">
        <v>202</v>
      </c>
      <c r="I3069" s="39">
        <v>3352749962</v>
      </c>
    </row>
    <row r="3070" spans="1:9" ht="60" hidden="1">
      <c r="A3070" s="39">
        <v>58206</v>
      </c>
      <c r="B3070" s="40" t="s">
        <v>5322</v>
      </c>
      <c r="C3070" s="40" t="s">
        <v>5323</v>
      </c>
      <c r="D3070" s="40" t="s">
        <v>223</v>
      </c>
      <c r="E3070" s="39">
        <v>100834</v>
      </c>
      <c r="F3070" s="41">
        <v>115</v>
      </c>
      <c r="G3070" s="39">
        <v>4</v>
      </c>
      <c r="H3070" s="40" t="s">
        <v>202</v>
      </c>
      <c r="I3070" s="39">
        <v>3337432592</v>
      </c>
    </row>
    <row r="3071" spans="1:9" ht="45" hidden="1">
      <c r="A3071" s="39">
        <v>58210</v>
      </c>
      <c r="B3071" s="40" t="s">
        <v>5324</v>
      </c>
      <c r="C3071" s="40" t="s">
        <v>5325</v>
      </c>
      <c r="D3071" s="40" t="s">
        <v>429</v>
      </c>
      <c r="E3071" s="39">
        <v>101374</v>
      </c>
      <c r="F3071" s="41">
        <v>115</v>
      </c>
      <c r="G3071" s="39">
        <v>2</v>
      </c>
      <c r="H3071" s="40" t="s">
        <v>202</v>
      </c>
      <c r="I3071" s="39">
        <v>3352750207</v>
      </c>
    </row>
    <row r="3072" spans="1:9" ht="60" hidden="1">
      <c r="A3072" s="39">
        <v>58211</v>
      </c>
      <c r="B3072" s="40" t="s">
        <v>5326</v>
      </c>
      <c r="C3072" s="40" t="s">
        <v>5327</v>
      </c>
      <c r="D3072" s="40" t="s">
        <v>223</v>
      </c>
      <c r="E3072" s="39">
        <v>100834</v>
      </c>
      <c r="F3072" s="41">
        <v>115</v>
      </c>
      <c r="G3072" s="39">
        <v>1</v>
      </c>
      <c r="H3072" s="40" t="s">
        <v>218</v>
      </c>
      <c r="I3072" s="39">
        <v>3337432595</v>
      </c>
    </row>
    <row r="3073" spans="1:9" ht="45" hidden="1">
      <c r="A3073" s="39">
        <v>58216</v>
      </c>
      <c r="B3073" s="40" t="s">
        <v>5328</v>
      </c>
      <c r="C3073" s="40" t="s">
        <v>5329</v>
      </c>
      <c r="D3073" s="40" t="s">
        <v>210</v>
      </c>
      <c r="E3073" s="39">
        <v>116704</v>
      </c>
      <c r="F3073" s="41">
        <v>46</v>
      </c>
      <c r="G3073" s="39">
        <v>1</v>
      </c>
      <c r="H3073" s="40" t="s">
        <v>211</v>
      </c>
      <c r="I3073" s="39">
        <v>3349560199</v>
      </c>
    </row>
    <row r="3074" spans="1:9" ht="45" hidden="1">
      <c r="A3074" s="39">
        <v>58217</v>
      </c>
      <c r="B3074" s="40" t="s">
        <v>5330</v>
      </c>
      <c r="C3074" s="40" t="s">
        <v>5331</v>
      </c>
      <c r="D3074" s="40" t="s">
        <v>210</v>
      </c>
      <c r="E3074" s="39">
        <v>116704</v>
      </c>
      <c r="F3074" s="41">
        <v>46</v>
      </c>
      <c r="G3074" s="39">
        <v>1</v>
      </c>
      <c r="H3074" s="40" t="s">
        <v>211</v>
      </c>
      <c r="I3074" s="39">
        <v>3349560211</v>
      </c>
    </row>
    <row r="3075" spans="1:9" ht="45" hidden="1">
      <c r="A3075" s="39">
        <v>58295</v>
      </c>
      <c r="B3075" s="40" t="s">
        <v>5332</v>
      </c>
      <c r="C3075" s="40" t="s">
        <v>5333</v>
      </c>
      <c r="D3075" s="40" t="s">
        <v>210</v>
      </c>
      <c r="E3075" s="39">
        <v>116704</v>
      </c>
      <c r="F3075" s="41">
        <v>46</v>
      </c>
      <c r="G3075" s="39">
        <v>3</v>
      </c>
      <c r="H3075" s="40" t="s">
        <v>211</v>
      </c>
      <c r="I3075" s="39">
        <v>3349560159</v>
      </c>
    </row>
    <row r="3076" spans="1:9" ht="30">
      <c r="A3076" s="39">
        <v>58343</v>
      </c>
      <c r="B3076" s="40" t="s">
        <v>5334</v>
      </c>
      <c r="C3076" s="40" t="s">
        <v>5335</v>
      </c>
      <c r="D3076" s="40" t="s">
        <v>201</v>
      </c>
      <c r="E3076" s="39">
        <v>100219</v>
      </c>
      <c r="F3076" s="41">
        <v>115</v>
      </c>
      <c r="G3076" s="39">
        <v>2</v>
      </c>
      <c r="H3076" s="40" t="s">
        <v>218</v>
      </c>
      <c r="I3076" s="39">
        <v>3337432663</v>
      </c>
    </row>
    <row r="3077" spans="1:9" ht="15" hidden="1">
      <c r="A3077" s="39">
        <v>58363</v>
      </c>
      <c r="B3077" s="40" t="s">
        <v>5336</v>
      </c>
      <c r="C3077" s="40" t="s">
        <v>5337</v>
      </c>
      <c r="D3077" s="40" t="s">
        <v>210</v>
      </c>
      <c r="E3077" s="39">
        <v>116704</v>
      </c>
      <c r="F3077" s="41">
        <v>115</v>
      </c>
      <c r="G3077" s="39">
        <v>3</v>
      </c>
      <c r="H3077" s="40" t="s">
        <v>202</v>
      </c>
      <c r="I3077" s="39">
        <v>3337427335</v>
      </c>
    </row>
    <row r="3078" spans="1:9" ht="45" hidden="1">
      <c r="A3078" s="39">
        <v>58371</v>
      </c>
      <c r="B3078" s="40" t="s">
        <v>5338</v>
      </c>
      <c r="C3078" s="40" t="s">
        <v>5339</v>
      </c>
      <c r="D3078" s="40" t="s">
        <v>210</v>
      </c>
      <c r="E3078" s="39">
        <v>116704</v>
      </c>
      <c r="F3078" s="41">
        <v>345</v>
      </c>
      <c r="G3078" s="39">
        <v>2</v>
      </c>
      <c r="H3078" s="40" t="s">
        <v>211</v>
      </c>
      <c r="I3078" s="39">
        <v>3349559747</v>
      </c>
    </row>
    <row r="3079" spans="1:9" ht="45" hidden="1">
      <c r="A3079" s="39">
        <v>58417</v>
      </c>
      <c r="B3079" s="40" t="s">
        <v>5340</v>
      </c>
      <c r="C3079" s="40" t="s">
        <v>5341</v>
      </c>
      <c r="D3079" s="40" t="s">
        <v>234</v>
      </c>
      <c r="E3079" s="39">
        <v>101222</v>
      </c>
      <c r="F3079" s="41">
        <v>230</v>
      </c>
      <c r="G3079" s="39">
        <v>2</v>
      </c>
      <c r="H3079" s="40" t="s">
        <v>211</v>
      </c>
      <c r="I3079" s="39">
        <v>3365669815</v>
      </c>
    </row>
    <row r="3080" spans="1:9" ht="45" hidden="1">
      <c r="A3080" s="39">
        <v>58444</v>
      </c>
      <c r="B3080" s="40" t="s">
        <v>5342</v>
      </c>
      <c r="C3080" s="40" t="s">
        <v>5343</v>
      </c>
      <c r="D3080" s="40" t="s">
        <v>210</v>
      </c>
      <c r="E3080" s="39">
        <v>116704</v>
      </c>
      <c r="F3080" s="41">
        <v>46</v>
      </c>
      <c r="G3080" s="39">
        <v>1</v>
      </c>
      <c r="H3080" s="40" t="s">
        <v>211</v>
      </c>
      <c r="I3080" s="39">
        <v>3349559772</v>
      </c>
    </row>
    <row r="3081" spans="1:9" ht="15" hidden="1">
      <c r="A3081" s="39">
        <v>58483</v>
      </c>
      <c r="B3081" s="40" t="s">
        <v>5344</v>
      </c>
      <c r="C3081" s="40" t="s">
        <v>5345</v>
      </c>
      <c r="D3081" s="40" t="s">
        <v>210</v>
      </c>
      <c r="E3081" s="39">
        <v>116704</v>
      </c>
      <c r="F3081" s="41">
        <v>69</v>
      </c>
      <c r="G3081" s="39">
        <v>1</v>
      </c>
      <c r="H3081" s="40" t="s">
        <v>202</v>
      </c>
      <c r="I3081" s="39">
        <v>3342618142</v>
      </c>
    </row>
    <row r="3082" spans="1:9" ht="15" hidden="1">
      <c r="A3082" s="39">
        <v>58486</v>
      </c>
      <c r="B3082" s="40" t="s">
        <v>5346</v>
      </c>
      <c r="C3082" s="40" t="s">
        <v>5347</v>
      </c>
      <c r="D3082" s="40" t="s">
        <v>210</v>
      </c>
      <c r="E3082" s="39">
        <v>116704</v>
      </c>
      <c r="F3082" s="41">
        <v>69</v>
      </c>
      <c r="G3082" s="39">
        <v>2</v>
      </c>
      <c r="H3082" s="40" t="s">
        <v>202</v>
      </c>
      <c r="I3082" s="39">
        <v>3337427574</v>
      </c>
    </row>
    <row r="3083" spans="1:9" ht="60" hidden="1">
      <c r="A3083" s="39">
        <v>58506</v>
      </c>
      <c r="B3083" s="40" t="s">
        <v>5348</v>
      </c>
      <c r="C3083" s="40" t="s">
        <v>5349</v>
      </c>
      <c r="D3083" s="40" t="s">
        <v>223</v>
      </c>
      <c r="E3083" s="39">
        <v>100834</v>
      </c>
      <c r="F3083" s="41">
        <v>115</v>
      </c>
      <c r="G3083" s="39">
        <v>1</v>
      </c>
      <c r="H3083" s="40" t="s">
        <v>202</v>
      </c>
      <c r="I3083" s="39">
        <v>3337432752</v>
      </c>
    </row>
    <row r="3084" spans="1:9" ht="30" hidden="1">
      <c r="A3084" s="39">
        <v>58510</v>
      </c>
      <c r="B3084" s="40" t="s">
        <v>5350</v>
      </c>
      <c r="C3084" s="40" t="s">
        <v>5351</v>
      </c>
      <c r="D3084" s="40" t="s">
        <v>314</v>
      </c>
      <c r="E3084" s="39">
        <v>103565</v>
      </c>
      <c r="F3084" s="41">
        <v>115</v>
      </c>
      <c r="G3084" s="39">
        <v>1</v>
      </c>
      <c r="H3084" s="40" t="s">
        <v>202</v>
      </c>
      <c r="I3084" s="39">
        <v>3353098106</v>
      </c>
    </row>
    <row r="3085" spans="1:9" ht="30" hidden="1">
      <c r="A3085" s="39">
        <v>58528</v>
      </c>
      <c r="B3085" s="40" t="s">
        <v>5352</v>
      </c>
      <c r="C3085" s="40" t="s">
        <v>5353</v>
      </c>
      <c r="D3085" s="40" t="s">
        <v>234</v>
      </c>
      <c r="E3085" s="39">
        <v>101222</v>
      </c>
      <c r="F3085" s="41">
        <v>69</v>
      </c>
      <c r="G3085" s="39">
        <v>1</v>
      </c>
      <c r="H3085" s="40" t="s">
        <v>218</v>
      </c>
      <c r="I3085" s="39">
        <v>3337432762</v>
      </c>
    </row>
    <row r="3086" spans="1:9" ht="45" hidden="1">
      <c r="A3086" s="39">
        <v>58533</v>
      </c>
      <c r="B3086" s="40" t="s">
        <v>5354</v>
      </c>
      <c r="C3086" s="40" t="s">
        <v>5355</v>
      </c>
      <c r="D3086" s="40" t="s">
        <v>326</v>
      </c>
      <c r="E3086" s="39">
        <v>100716</v>
      </c>
      <c r="F3086" s="41">
        <v>230</v>
      </c>
      <c r="G3086" s="39">
        <v>4</v>
      </c>
      <c r="H3086" s="40" t="s">
        <v>211</v>
      </c>
      <c r="I3086" s="39">
        <v>3337432766</v>
      </c>
    </row>
    <row r="3087" spans="1:9" ht="45" hidden="1">
      <c r="A3087" s="39">
        <v>58565</v>
      </c>
      <c r="B3087" s="40" t="s">
        <v>5356</v>
      </c>
      <c r="C3087" s="40" t="s">
        <v>5357</v>
      </c>
      <c r="D3087" s="40" t="s">
        <v>326</v>
      </c>
      <c r="E3087" s="39">
        <v>100716</v>
      </c>
      <c r="F3087" s="41">
        <v>57</v>
      </c>
      <c r="G3087" s="39">
        <v>1</v>
      </c>
      <c r="H3087" s="40" t="s">
        <v>218</v>
      </c>
      <c r="I3087" s="39">
        <v>3342617821</v>
      </c>
    </row>
    <row r="3088" spans="1:9" ht="30" hidden="1">
      <c r="A3088" s="39">
        <v>58583</v>
      </c>
      <c r="B3088" s="40" t="s">
        <v>5358</v>
      </c>
      <c r="C3088" s="40" t="s">
        <v>5359</v>
      </c>
      <c r="D3088" s="40" t="s">
        <v>234</v>
      </c>
      <c r="E3088" s="39">
        <v>101222</v>
      </c>
      <c r="F3088" s="41">
        <v>138</v>
      </c>
      <c r="G3088" s="39">
        <v>3</v>
      </c>
      <c r="H3088" s="40" t="s">
        <v>202</v>
      </c>
      <c r="I3088" s="39">
        <v>3337432795</v>
      </c>
    </row>
    <row r="3089" spans="1:9" ht="45" hidden="1">
      <c r="A3089" s="39">
        <v>58646</v>
      </c>
      <c r="B3089" s="40" t="s">
        <v>5360</v>
      </c>
      <c r="C3089" s="40" t="s">
        <v>5361</v>
      </c>
      <c r="D3089" s="40" t="s">
        <v>210</v>
      </c>
      <c r="E3089" s="39">
        <v>116704</v>
      </c>
      <c r="F3089" s="41">
        <v>46</v>
      </c>
      <c r="G3089" s="39">
        <v>2</v>
      </c>
      <c r="H3089" s="40" t="s">
        <v>211</v>
      </c>
      <c r="I3089" s="39">
        <v>3342617949</v>
      </c>
    </row>
    <row r="3090" spans="1:9" ht="45" hidden="1">
      <c r="A3090" s="39">
        <v>58648</v>
      </c>
      <c r="B3090" s="40" t="s">
        <v>5362</v>
      </c>
      <c r="C3090" s="40" t="s">
        <v>5363</v>
      </c>
      <c r="D3090" s="40" t="s">
        <v>210</v>
      </c>
      <c r="E3090" s="39">
        <v>116704</v>
      </c>
      <c r="F3090" s="41">
        <v>46</v>
      </c>
      <c r="G3090" s="39">
        <v>4</v>
      </c>
      <c r="H3090" s="40" t="s">
        <v>211</v>
      </c>
      <c r="I3090" s="39">
        <v>3349560125</v>
      </c>
    </row>
    <row r="3091" spans="1:9" ht="30" hidden="1">
      <c r="A3091" s="39">
        <v>58652</v>
      </c>
      <c r="B3091" s="40" t="s">
        <v>5364</v>
      </c>
      <c r="C3091" s="40" t="s">
        <v>5365</v>
      </c>
      <c r="D3091" s="40" t="s">
        <v>210</v>
      </c>
      <c r="E3091" s="39">
        <v>116704</v>
      </c>
      <c r="F3091" s="41">
        <v>46</v>
      </c>
      <c r="G3091" s="39">
        <v>2</v>
      </c>
      <c r="H3091" s="40" t="s">
        <v>218</v>
      </c>
      <c r="I3091" s="39">
        <v>3349559828</v>
      </c>
    </row>
    <row r="3092" spans="1:9" ht="15" hidden="1">
      <c r="A3092" s="39">
        <v>58701</v>
      </c>
      <c r="B3092" s="40" t="s">
        <v>5366</v>
      </c>
      <c r="C3092" s="40" t="s">
        <v>5367</v>
      </c>
      <c r="D3092" s="40" t="s">
        <v>210</v>
      </c>
      <c r="E3092" s="39">
        <v>116704</v>
      </c>
      <c r="F3092" s="41">
        <v>115</v>
      </c>
      <c r="G3092" s="39">
        <v>5</v>
      </c>
      <c r="H3092" s="40" t="s">
        <v>202</v>
      </c>
      <c r="I3092" s="39">
        <v>3337432874</v>
      </c>
    </row>
    <row r="3093" spans="1:9" ht="60" hidden="1">
      <c r="A3093" s="39">
        <v>58719</v>
      </c>
      <c r="B3093" s="40" t="s">
        <v>5368</v>
      </c>
      <c r="C3093" s="40" t="s">
        <v>5369</v>
      </c>
      <c r="D3093" s="40" t="s">
        <v>223</v>
      </c>
      <c r="E3093" s="39">
        <v>100834</v>
      </c>
      <c r="F3093" s="41">
        <v>230</v>
      </c>
      <c r="G3093" s="39">
        <v>1</v>
      </c>
      <c r="H3093" s="40" t="s">
        <v>202</v>
      </c>
      <c r="I3093" s="39">
        <v>3353098152</v>
      </c>
    </row>
    <row r="3094" spans="1:9" ht="60" hidden="1">
      <c r="A3094" s="39">
        <v>58725</v>
      </c>
      <c r="B3094" s="40" t="s">
        <v>5370</v>
      </c>
      <c r="C3094" s="40" t="s">
        <v>5371</v>
      </c>
      <c r="D3094" s="40" t="s">
        <v>223</v>
      </c>
      <c r="E3094" s="39">
        <v>100834</v>
      </c>
      <c r="F3094" s="41">
        <v>230</v>
      </c>
      <c r="G3094" s="39">
        <v>7</v>
      </c>
      <c r="H3094" s="40" t="s">
        <v>218</v>
      </c>
      <c r="I3094" s="39">
        <v>3337432890</v>
      </c>
    </row>
    <row r="3095" spans="1:9" ht="30" hidden="1">
      <c r="A3095" s="39">
        <v>58763</v>
      </c>
      <c r="B3095" s="40" t="s">
        <v>5372</v>
      </c>
      <c r="C3095" s="40" t="s">
        <v>5373</v>
      </c>
      <c r="D3095" s="40" t="s">
        <v>234</v>
      </c>
      <c r="E3095" s="39">
        <v>101222</v>
      </c>
      <c r="F3095" s="41">
        <v>138</v>
      </c>
      <c r="G3095" s="39">
        <v>2</v>
      </c>
      <c r="H3095" s="40" t="s">
        <v>226</v>
      </c>
      <c r="I3095" s="39">
        <v>3342618282</v>
      </c>
    </row>
    <row r="3096" spans="1:9" ht="15" hidden="1">
      <c r="A3096" s="39">
        <v>58782</v>
      </c>
      <c r="B3096" s="40" t="s">
        <v>5374</v>
      </c>
      <c r="C3096" s="40" t="s">
        <v>5375</v>
      </c>
      <c r="D3096" s="40" t="s">
        <v>210</v>
      </c>
      <c r="E3096" s="39">
        <v>116704</v>
      </c>
      <c r="F3096" s="41">
        <v>230</v>
      </c>
      <c r="G3096" s="39">
        <v>10</v>
      </c>
      <c r="H3096" s="40" t="s">
        <v>226</v>
      </c>
      <c r="I3096" s="39">
        <v>3337432924</v>
      </c>
    </row>
    <row r="3097" spans="1:9" ht="45" hidden="1">
      <c r="A3097" s="39">
        <v>58783</v>
      </c>
      <c r="B3097" s="40" t="s">
        <v>5376</v>
      </c>
      <c r="C3097" s="40" t="s">
        <v>5377</v>
      </c>
      <c r="D3097" s="40" t="s">
        <v>210</v>
      </c>
      <c r="E3097" s="39">
        <v>116704</v>
      </c>
      <c r="F3097" s="41">
        <v>69</v>
      </c>
      <c r="G3097" s="39">
        <v>2</v>
      </c>
      <c r="H3097" s="40" t="s">
        <v>247</v>
      </c>
      <c r="I3097" s="39">
        <v>3337432925</v>
      </c>
    </row>
    <row r="3098" spans="1:9" ht="15" hidden="1">
      <c r="A3098" s="39">
        <v>58792</v>
      </c>
      <c r="B3098" s="40" t="s">
        <v>5378</v>
      </c>
      <c r="C3098" s="40" t="s">
        <v>5379</v>
      </c>
      <c r="D3098" s="40" t="s">
        <v>210</v>
      </c>
      <c r="E3098" s="39">
        <v>116704</v>
      </c>
      <c r="F3098" s="41">
        <v>230</v>
      </c>
      <c r="G3098" s="39">
        <v>1</v>
      </c>
      <c r="H3098" s="40" t="s">
        <v>202</v>
      </c>
      <c r="I3098" s="39">
        <v>3337432929</v>
      </c>
    </row>
    <row r="3099" spans="1:9" ht="15" hidden="1">
      <c r="A3099" s="39">
        <v>58793</v>
      </c>
      <c r="B3099" s="40" t="s">
        <v>5380</v>
      </c>
      <c r="C3099" s="40" t="s">
        <v>5381</v>
      </c>
      <c r="D3099" s="40" t="s">
        <v>210</v>
      </c>
      <c r="E3099" s="39">
        <v>116704</v>
      </c>
      <c r="F3099" s="41">
        <v>230</v>
      </c>
      <c r="G3099" s="39">
        <v>4</v>
      </c>
      <c r="H3099" s="40" t="s">
        <v>202</v>
      </c>
      <c r="I3099" s="39">
        <v>3337432930</v>
      </c>
    </row>
    <row r="3100" spans="1:9" ht="45" hidden="1">
      <c r="A3100" s="39">
        <v>58797</v>
      </c>
      <c r="B3100" s="40" t="s">
        <v>5382</v>
      </c>
      <c r="C3100" s="40" t="s">
        <v>5383</v>
      </c>
      <c r="D3100" s="40" t="s">
        <v>210</v>
      </c>
      <c r="E3100" s="39">
        <v>116704</v>
      </c>
      <c r="F3100" s="41">
        <v>46</v>
      </c>
      <c r="G3100" s="39">
        <v>1</v>
      </c>
      <c r="H3100" s="40" t="s">
        <v>211</v>
      </c>
      <c r="I3100" s="39">
        <v>3349559947</v>
      </c>
    </row>
    <row r="3101" spans="1:9" ht="60" hidden="1">
      <c r="A3101" s="39">
        <v>58800</v>
      </c>
      <c r="B3101" s="40" t="s">
        <v>5384</v>
      </c>
      <c r="C3101" s="40" t="s">
        <v>5385</v>
      </c>
      <c r="D3101" s="40" t="s">
        <v>223</v>
      </c>
      <c r="E3101" s="39">
        <v>100834</v>
      </c>
      <c r="F3101" s="41">
        <v>115</v>
      </c>
      <c r="G3101" s="39">
        <v>2</v>
      </c>
      <c r="H3101" s="40" t="s">
        <v>247</v>
      </c>
      <c r="I3101" s="39">
        <v>3337432937</v>
      </c>
    </row>
    <row r="3102" spans="1:9" ht="45" hidden="1">
      <c r="A3102" s="39">
        <v>58812</v>
      </c>
      <c r="B3102" s="40" t="s">
        <v>5386</v>
      </c>
      <c r="C3102" s="40" t="s">
        <v>5387</v>
      </c>
      <c r="D3102" s="40" t="s">
        <v>1034</v>
      </c>
      <c r="E3102" s="39">
        <v>103089</v>
      </c>
      <c r="F3102" s="41">
        <v>138</v>
      </c>
      <c r="G3102" s="39">
        <v>1</v>
      </c>
      <c r="H3102" s="40" t="s">
        <v>247</v>
      </c>
      <c r="I3102" s="39">
        <v>3342618055</v>
      </c>
    </row>
    <row r="3103" spans="1:9" ht="45" hidden="1">
      <c r="A3103" s="39">
        <v>58819</v>
      </c>
      <c r="B3103" s="40" t="s">
        <v>5388</v>
      </c>
      <c r="C3103" s="40" t="s">
        <v>5389</v>
      </c>
      <c r="D3103" s="40" t="s">
        <v>429</v>
      </c>
      <c r="E3103" s="39">
        <v>101374</v>
      </c>
      <c r="F3103" s="41">
        <v>57</v>
      </c>
      <c r="G3103" s="39">
        <v>2</v>
      </c>
      <c r="H3103" s="40" t="s">
        <v>202</v>
      </c>
      <c r="I3103" s="39">
        <v>3352750217</v>
      </c>
    </row>
    <row r="3104" spans="1:9" ht="15" hidden="1">
      <c r="A3104" s="39">
        <v>58855</v>
      </c>
      <c r="B3104" s="40" t="s">
        <v>5390</v>
      </c>
      <c r="C3104" s="40" t="s">
        <v>5391</v>
      </c>
      <c r="D3104" s="40" t="s">
        <v>210</v>
      </c>
      <c r="E3104" s="39">
        <v>116704</v>
      </c>
      <c r="F3104" s="41">
        <v>230</v>
      </c>
      <c r="G3104" s="39">
        <v>2</v>
      </c>
      <c r="H3104" s="40" t="s">
        <v>202</v>
      </c>
      <c r="I3104" s="39">
        <v>3337432973</v>
      </c>
    </row>
    <row r="3105" spans="1:9" ht="60" hidden="1">
      <c r="A3105" s="39">
        <v>58858</v>
      </c>
      <c r="B3105" s="40" t="s">
        <v>5392</v>
      </c>
      <c r="C3105" s="40" t="s">
        <v>5393</v>
      </c>
      <c r="D3105" s="40" t="s">
        <v>223</v>
      </c>
      <c r="E3105" s="39">
        <v>100834</v>
      </c>
      <c r="F3105" s="41">
        <v>69</v>
      </c>
      <c r="G3105" s="39">
        <v>2</v>
      </c>
      <c r="H3105" s="40" t="s">
        <v>218</v>
      </c>
      <c r="I3105" s="39">
        <v>3349559729</v>
      </c>
    </row>
    <row r="3106" spans="1:9" ht="45">
      <c r="A3106" s="39">
        <v>58861</v>
      </c>
      <c r="B3106" s="40" t="s">
        <v>5394</v>
      </c>
      <c r="C3106" s="40" t="s">
        <v>5395</v>
      </c>
      <c r="D3106" s="40" t="s">
        <v>201</v>
      </c>
      <c r="E3106" s="39">
        <v>100219</v>
      </c>
      <c r="F3106" s="41">
        <v>115</v>
      </c>
      <c r="G3106" s="39">
        <v>1</v>
      </c>
      <c r="H3106" s="40" t="s">
        <v>211</v>
      </c>
      <c r="I3106" s="39">
        <v>3337432976</v>
      </c>
    </row>
    <row r="3107" spans="1:9" ht="60" hidden="1">
      <c r="A3107" s="39">
        <v>58862</v>
      </c>
      <c r="B3107" s="40" t="s">
        <v>5396</v>
      </c>
      <c r="C3107" s="40" t="s">
        <v>5397</v>
      </c>
      <c r="D3107" s="40" t="s">
        <v>223</v>
      </c>
      <c r="E3107" s="39">
        <v>100834</v>
      </c>
      <c r="F3107" s="41">
        <v>69</v>
      </c>
      <c r="G3107" s="39">
        <v>1</v>
      </c>
      <c r="H3107" s="40" t="s">
        <v>211</v>
      </c>
      <c r="I3107" s="39">
        <v>3349559727</v>
      </c>
    </row>
    <row r="3108" spans="1:9" ht="15" hidden="1">
      <c r="A3108" s="39">
        <v>58863</v>
      </c>
      <c r="B3108" s="40" t="s">
        <v>5398</v>
      </c>
      <c r="C3108" s="40" t="s">
        <v>5399</v>
      </c>
      <c r="D3108" s="40" t="s">
        <v>210</v>
      </c>
      <c r="E3108" s="39">
        <v>116704</v>
      </c>
      <c r="F3108" s="41">
        <v>230</v>
      </c>
      <c r="G3108" s="39">
        <v>13</v>
      </c>
      <c r="H3108" s="40" t="s">
        <v>226</v>
      </c>
      <c r="I3108" s="39">
        <v>3337432977</v>
      </c>
    </row>
    <row r="3109" spans="1:9" ht="15" hidden="1">
      <c r="A3109" s="39">
        <v>58902</v>
      </c>
      <c r="B3109" s="40" t="s">
        <v>5400</v>
      </c>
      <c r="C3109" s="40" t="s">
        <v>5401</v>
      </c>
      <c r="D3109" s="40" t="s">
        <v>210</v>
      </c>
      <c r="E3109" s="39">
        <v>116704</v>
      </c>
      <c r="F3109" s="41">
        <v>115</v>
      </c>
      <c r="G3109" s="39">
        <v>6</v>
      </c>
      <c r="H3109" s="40" t="s">
        <v>226</v>
      </c>
      <c r="I3109" s="39">
        <v>3337433006</v>
      </c>
    </row>
    <row r="3110" spans="1:9" ht="15" hidden="1">
      <c r="A3110" s="39">
        <v>58906</v>
      </c>
      <c r="B3110" s="40" t="s">
        <v>5402</v>
      </c>
      <c r="C3110" s="40" t="s">
        <v>5403</v>
      </c>
      <c r="D3110" s="40" t="s">
        <v>210</v>
      </c>
      <c r="E3110" s="39">
        <v>116704</v>
      </c>
      <c r="F3110" s="41">
        <v>69</v>
      </c>
      <c r="G3110" s="39">
        <v>1</v>
      </c>
      <c r="H3110" s="40" t="s">
        <v>226</v>
      </c>
      <c r="I3110" s="39">
        <v>3337433009</v>
      </c>
    </row>
    <row r="3111" spans="1:9" ht="15" hidden="1">
      <c r="A3111" s="39">
        <v>58921</v>
      </c>
      <c r="B3111" s="40" t="s">
        <v>5404</v>
      </c>
      <c r="C3111" s="40" t="s">
        <v>5405</v>
      </c>
      <c r="D3111" s="40" t="s">
        <v>210</v>
      </c>
      <c r="E3111" s="39">
        <v>116704</v>
      </c>
      <c r="F3111" s="41">
        <v>69</v>
      </c>
      <c r="G3111" s="39">
        <v>1</v>
      </c>
      <c r="H3111" s="40" t="s">
        <v>226</v>
      </c>
      <c r="I3111" s="39">
        <v>3337433020</v>
      </c>
    </row>
    <row r="3112" spans="1:9" ht="30" hidden="1">
      <c r="A3112" s="39">
        <v>58955</v>
      </c>
      <c r="B3112" s="40" t="s">
        <v>5406</v>
      </c>
      <c r="C3112" s="40" t="s">
        <v>5407</v>
      </c>
      <c r="D3112" s="40" t="s">
        <v>234</v>
      </c>
      <c r="E3112" s="39">
        <v>101222</v>
      </c>
      <c r="F3112" s="41">
        <v>138</v>
      </c>
      <c r="G3112" s="39">
        <v>3</v>
      </c>
      <c r="H3112" s="40" t="s">
        <v>202</v>
      </c>
      <c r="I3112" s="39">
        <v>3342618289</v>
      </c>
    </row>
  </sheetData>
  <autoFilter ref="A21:W3112">
    <filterColumn colId="3">
      <filters>
        <filter val="Avista Corp."/>
      </filters>
    </filterColumn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AG501"/>
  <sheetViews>
    <sheetView tabSelected="1" topLeftCell="G1" zoomScale="80" zoomScaleNormal="80" workbookViewId="0">
      <selection activeCell="I4" sqref="I4"/>
    </sheetView>
  </sheetViews>
  <sheetFormatPr defaultRowHeight="12.75" outlineLevelRow="1" outlineLevelCol="1"/>
  <cols>
    <col min="1" max="1" width="3.7109375" customWidth="1"/>
    <col min="2" max="2" width="20.140625" hidden="1" customWidth="1" outlineLevel="1"/>
    <col min="3" max="3" width="52.140625" hidden="1" customWidth="1" outlineLevel="1"/>
    <col min="4" max="4" width="53.5703125" hidden="1" customWidth="1" outlineLevel="1"/>
    <col min="5" max="5" width="49" hidden="1" customWidth="1" outlineLevel="1"/>
    <col min="6" max="6" width="8.28515625" hidden="1" customWidth="1" outlineLevel="1"/>
    <col min="7" max="7" width="34.5703125" customWidth="1" collapsed="1"/>
    <col min="8" max="8" width="19.5703125" customWidth="1"/>
    <col min="9" max="9" width="36.5703125" customWidth="1"/>
    <col min="10" max="10" width="22.5703125" customWidth="1"/>
    <col min="11" max="11" width="18.140625" customWidth="1"/>
    <col min="12" max="14" width="11.7109375" customWidth="1"/>
    <col min="15" max="15" width="10.85546875" customWidth="1"/>
    <col min="16" max="30" width="11.7109375" customWidth="1"/>
    <col min="31" max="31" width="11.28515625" bestFit="1" customWidth="1"/>
  </cols>
  <sheetData>
    <row r="1" spans="5:29">
      <c r="K1" s="162" t="s">
        <v>5533</v>
      </c>
    </row>
    <row r="2" spans="5:29" ht="15">
      <c r="G2" s="139" t="s">
        <v>5510</v>
      </c>
      <c r="K2" s="165"/>
      <c r="L2" s="166" t="s">
        <v>5537</v>
      </c>
      <c r="M2" s="169" t="s">
        <v>5540</v>
      </c>
      <c r="Q2" s="163" t="s">
        <v>5534</v>
      </c>
      <c r="R2" s="169" t="str">
        <f ca="1">LEFT(CELL("filename",A1),FIND("[",CELL("filename",A1))-2)</f>
        <v>\\nas2\Q\SeventhPlan\Conservation Analysis\Global EE Inputs\Units Forecasts</v>
      </c>
      <c r="AB2" s="163" t="s">
        <v>5536</v>
      </c>
      <c r="AC2" s="169" t="str">
        <f ca="1">CONCATENATE("'",$R$3,"'!",M2)</f>
        <v>'7P Forecasts D2.xlsx'!tbl_Forecast</v>
      </c>
    </row>
    <row r="3" spans="5:29">
      <c r="G3" s="131" t="s">
        <v>5501</v>
      </c>
      <c r="H3" s="193" t="s">
        <v>5493</v>
      </c>
      <c r="I3" t="s">
        <v>5515</v>
      </c>
      <c r="K3" s="128"/>
      <c r="L3" s="164" t="s">
        <v>5538</v>
      </c>
      <c r="M3" s="169" t="s">
        <v>5541</v>
      </c>
      <c r="Q3" s="163" t="s">
        <v>5535</v>
      </c>
      <c r="R3" s="169" t="str">
        <f ca="1">MID(CELL("filename",A1),FIND("[",CELL("filename",A1))+1,FIND("]",CELL("filename",A1))-FIND("[",CELL("filename",A1))-1)</f>
        <v>7P Forecasts D2.xlsx</v>
      </c>
      <c r="AB3" s="163" t="s">
        <v>5543</v>
      </c>
      <c r="AC3" s="169" t="str">
        <f t="shared" ref="AC3:AC4" ca="1" si="0">CONCATENATE("'",$R$3,"'!",M3)</f>
        <v>'7P Forecasts D2.xlsx'!rng_ForecastRowLookup</v>
      </c>
    </row>
    <row r="4" spans="5:29">
      <c r="G4" s="131" t="s">
        <v>5500</v>
      </c>
      <c r="H4" s="148" t="s">
        <v>5414</v>
      </c>
      <c r="K4" s="167"/>
      <c r="L4" s="168" t="s">
        <v>5539</v>
      </c>
      <c r="M4" s="169" t="s">
        <v>5542</v>
      </c>
      <c r="Q4" s="163" t="s">
        <v>5545</v>
      </c>
      <c r="R4" s="169" t="str">
        <f ca="1">MID(CELL("filename",A1),FIND("]",CELL("filename",A1))+1,99)</f>
        <v>Forecast Switchboard</v>
      </c>
      <c r="AB4" s="163" t="s">
        <v>5544</v>
      </c>
      <c r="AC4" s="169" t="str">
        <f t="shared" ca="1" si="0"/>
        <v>'7P Forecasts D2.xlsx'!rng_ForecastColumnLookup</v>
      </c>
    </row>
    <row r="5" spans="5:29">
      <c r="L5" s="163" t="s">
        <v>5549</v>
      </c>
      <c r="M5" s="169" t="s">
        <v>5550</v>
      </c>
      <c r="AB5" s="163" t="s">
        <v>5551</v>
      </c>
      <c r="AC5" s="169" t="str">
        <f ca="1">CONCATENATE("'",$R$3,"'!",M5)</f>
        <v>'7P Forecasts D2.xlsx'!switch_ForecastScenario</v>
      </c>
    </row>
    <row r="6" spans="5:29">
      <c r="L6" s="163" t="s">
        <v>5547</v>
      </c>
      <c r="M6" s="169" t="s">
        <v>5548</v>
      </c>
      <c r="AB6" s="163" t="s">
        <v>5546</v>
      </c>
      <c r="AC6" s="169" t="str">
        <f ca="1">CONCATENATE("'",$R$3,"'!",M6)</f>
        <v>'7P Forecasts D2.xlsx'!switch_ForecastState</v>
      </c>
    </row>
    <row r="7" spans="5:29" ht="15" hidden="1" outlineLevel="1">
      <c r="G7" s="140" t="s">
        <v>5527</v>
      </c>
    </row>
    <row r="8" spans="5:29" ht="51" hidden="1" outlineLevel="1">
      <c r="F8" s="143" t="s">
        <v>5526</v>
      </c>
      <c r="G8" s="145" t="s">
        <v>5520</v>
      </c>
      <c r="H8" s="146" t="s">
        <v>5521</v>
      </c>
      <c r="I8" s="147" t="s">
        <v>5522</v>
      </c>
      <c r="J8" s="147" t="s">
        <v>5523</v>
      </c>
      <c r="K8" s="147" t="s">
        <v>5524</v>
      </c>
      <c r="L8" s="147" t="s">
        <v>5513</v>
      </c>
      <c r="M8" s="147" t="s">
        <v>5514</v>
      </c>
      <c r="N8" s="147" t="s">
        <v>5531</v>
      </c>
      <c r="O8" s="147" t="s">
        <v>5525</v>
      </c>
      <c r="P8" s="147" t="s">
        <v>5530</v>
      </c>
      <c r="X8" s="134"/>
    </row>
    <row r="9" spans="5:29" hidden="1" outlineLevel="1">
      <c r="E9" s="135"/>
      <c r="F9" s="141">
        <v>1</v>
      </c>
      <c r="G9" s="137" t="s">
        <v>5502</v>
      </c>
      <c r="H9" s="144" t="str">
        <f>IF($G9="","",IF($H$3="Base",CONCATENATE($G9," Forecast (",$H$3," Case)"),CONCATENATE($G9," Forecast (",$H$3,")")))</f>
        <v>Res Forecast (Base Case)</v>
      </c>
      <c r="I9" s="136" t="str">
        <f t="shared" ref="I9:I17" si="1">CONCATENATE("anchor_",$G9,"Forecast_",$H$3)</f>
        <v>anchor_ResForecast_Base</v>
      </c>
      <c r="J9" s="136">
        <f t="shared" ref="J9:J17" ca="1" si="2">ROW(INDIRECT($I9))</f>
        <v>12</v>
      </c>
      <c r="K9" s="136">
        <f t="shared" ref="K9:K17" ca="1" si="3">COLUMN(INDIRECT($I9))</f>
        <v>2</v>
      </c>
      <c r="L9" s="136">
        <f>INDEX('Lists&amp;Tables'!$G$3:$H$15,MATCH('Forecast Switchboard'!$G9,'Lists&amp;Tables'!$F$3:$F$15,0),MATCH('Forecast Switchboard'!L$8,'Lists&amp;Tables'!$G$2:$H$2,0))</f>
        <v>300</v>
      </c>
      <c r="M9" s="136">
        <f>INDEX('Lists&amp;Tables'!$G$3:$H$15,MATCH('Forecast Switchboard'!$G9,'Lists&amp;Tables'!$F$3:$F$15,0),MATCH('Forecast Switchboard'!M$8,'Lists&amp;Tables'!$G$2:$H$2,0))</f>
        <v>100</v>
      </c>
      <c r="N9" s="136" t="str">
        <f t="shared" ref="N9:N14" ca="1" si="4">CONCATENATE(ADDRESS(J9+1,K9+1),":",ADDRESS(J9+1+L9,K9+1+M9))</f>
        <v>$C$13:$CY$313</v>
      </c>
      <c r="O9" s="136" t="str">
        <f t="shared" ref="O9:O14" ca="1" si="5">CONCATENATE(ADDRESS(J9+1,K9),":",ADDRESS(J9+1+L9,K9))</f>
        <v>$B$13:$B$313</v>
      </c>
      <c r="P9" s="136" t="str">
        <f t="shared" ref="P9:P14" ca="1" si="6">CONCATENATE(ADDRESS(J9,K9+1),":",ADDRESS(J9,K9+1+M9))</f>
        <v>$C$12:$CY$12</v>
      </c>
    </row>
    <row r="10" spans="5:29" hidden="1" outlineLevel="1">
      <c r="F10" s="141">
        <v>2</v>
      </c>
      <c r="G10" s="137" t="s">
        <v>5504</v>
      </c>
      <c r="H10" s="144" t="str">
        <f t="shared" ref="H10:H17" si="7">IF($G10="","",IF($H$3="Base",CONCATENATE($G10," Forecast (",$H$3," Case)"),CONCATENATE($G10," Forecast (",$H$3,")")))</f>
        <v>Com Forecast (Base Case)</v>
      </c>
      <c r="I10" s="136" t="str">
        <f t="shared" si="1"/>
        <v>anchor_ComForecast_Base</v>
      </c>
      <c r="J10" s="136">
        <f t="shared" ca="1" si="2"/>
        <v>12</v>
      </c>
      <c r="K10" s="136">
        <f t="shared" ca="1" si="3"/>
        <v>2</v>
      </c>
      <c r="L10" s="136">
        <f>INDEX('Lists&amp;Tables'!$G$3:$H$15,MATCH('Forecast Switchboard'!$G10,'Lists&amp;Tables'!$F$3:$F$15,0),MATCH('Forecast Switchboard'!L$8,'Lists&amp;Tables'!$G$2:$H$2,0))</f>
        <v>300</v>
      </c>
      <c r="M10" s="136">
        <f>INDEX('Lists&amp;Tables'!$G$3:$H$15,MATCH('Forecast Switchboard'!$G10,'Lists&amp;Tables'!$F$3:$F$15,0),MATCH('Forecast Switchboard'!M$8,'Lists&amp;Tables'!$G$2:$H$2,0))</f>
        <v>100</v>
      </c>
      <c r="N10" s="136" t="str">
        <f t="shared" ca="1" si="4"/>
        <v>$C$13:$CY$313</v>
      </c>
      <c r="O10" s="136" t="str">
        <f t="shared" ca="1" si="5"/>
        <v>$B$13:$B$313</v>
      </c>
      <c r="P10" s="136" t="str">
        <f t="shared" ca="1" si="6"/>
        <v>$C$12:$CY$12</v>
      </c>
    </row>
    <row r="11" spans="5:29" hidden="1" outlineLevel="1">
      <c r="F11" s="141">
        <v>3</v>
      </c>
      <c r="G11" s="137" t="s">
        <v>5506</v>
      </c>
      <c r="H11" s="144" t="str">
        <f t="shared" si="7"/>
        <v>Ag Forecast (Base Case)</v>
      </c>
      <c r="I11" s="136" t="str">
        <f t="shared" si="1"/>
        <v>anchor_AgForecast_Base</v>
      </c>
      <c r="J11" s="136">
        <f t="shared" ca="1" si="2"/>
        <v>25</v>
      </c>
      <c r="K11" s="136">
        <f t="shared" ca="1" si="3"/>
        <v>2</v>
      </c>
      <c r="L11" s="136">
        <f>INDEX('Lists&amp;Tables'!$G$3:$H$15,MATCH('Forecast Switchboard'!$G11,'Lists&amp;Tables'!$F$3:$F$15,0),MATCH('Forecast Switchboard'!L$8,'Lists&amp;Tables'!$G$2:$H$2,0))</f>
        <v>300</v>
      </c>
      <c r="M11" s="136">
        <f>INDEX('Lists&amp;Tables'!$G$3:$H$15,MATCH('Forecast Switchboard'!$G11,'Lists&amp;Tables'!$F$3:$F$15,0),MATCH('Forecast Switchboard'!M$8,'Lists&amp;Tables'!$G$2:$H$2,0))</f>
        <v>100</v>
      </c>
      <c r="N11" s="136" t="str">
        <f t="shared" ca="1" si="4"/>
        <v>$C$26:$CY$326</v>
      </c>
      <c r="O11" s="136" t="str">
        <f t="shared" ca="1" si="5"/>
        <v>$B$26:$B$326</v>
      </c>
      <c r="P11" s="136" t="str">
        <f t="shared" ca="1" si="6"/>
        <v>$C$25:$CY$25</v>
      </c>
    </row>
    <row r="12" spans="5:29" hidden="1" outlineLevel="1">
      <c r="F12" s="141">
        <v>4</v>
      </c>
      <c r="G12" s="137" t="s">
        <v>1049</v>
      </c>
      <c r="H12" s="144" t="str">
        <f t="shared" si="7"/>
        <v>Dairy Forecast (Base Case)</v>
      </c>
      <c r="I12" s="136" t="str">
        <f t="shared" si="1"/>
        <v>anchor_DairyForecast_Base</v>
      </c>
      <c r="J12" s="136">
        <f t="shared" ca="1" si="2"/>
        <v>156</v>
      </c>
      <c r="K12" s="136">
        <f t="shared" ca="1" si="3"/>
        <v>1</v>
      </c>
      <c r="L12" s="136">
        <f>INDEX('Lists&amp;Tables'!$G$3:$H$15,MATCH('Forecast Switchboard'!$G12,'Lists&amp;Tables'!$F$3:$F$15,0),MATCH('Forecast Switchboard'!L$8,'Lists&amp;Tables'!$G$2:$H$2,0))</f>
        <v>6</v>
      </c>
      <c r="M12" s="136">
        <f>INDEX('Lists&amp;Tables'!$G$3:$H$15,MATCH('Forecast Switchboard'!$G12,'Lists&amp;Tables'!$F$3:$F$15,0),MATCH('Forecast Switchboard'!M$8,'Lists&amp;Tables'!$G$2:$H$2,0))</f>
        <v>50</v>
      </c>
      <c r="N12" s="136" t="str">
        <f t="shared" ca="1" si="4"/>
        <v>$B$157:$AZ$163</v>
      </c>
      <c r="O12" s="136" t="str">
        <f t="shared" ca="1" si="5"/>
        <v>$A$157:$A$163</v>
      </c>
      <c r="P12" s="136" t="str">
        <f t="shared" ca="1" si="6"/>
        <v>$B$156:$AZ$156</v>
      </c>
    </row>
    <row r="13" spans="5:29" hidden="1" outlineLevel="1">
      <c r="F13" s="141">
        <v>5</v>
      </c>
      <c r="G13" s="137" t="s">
        <v>5505</v>
      </c>
      <c r="H13" s="144" t="str">
        <f t="shared" si="7"/>
        <v>Ind Forecast (Base Case)</v>
      </c>
      <c r="I13" s="136" t="str">
        <f t="shared" si="1"/>
        <v>anchor_IndForecast_Base</v>
      </c>
      <c r="J13" s="136">
        <f t="shared" ca="1" si="2"/>
        <v>12</v>
      </c>
      <c r="K13" s="136">
        <f t="shared" ca="1" si="3"/>
        <v>2</v>
      </c>
      <c r="L13" s="136">
        <f>INDEX('Lists&amp;Tables'!$G$3:$H$15,MATCH('Forecast Switchboard'!$G13,'Lists&amp;Tables'!$F$3:$F$15,0),MATCH('Forecast Switchboard'!L$8,'Lists&amp;Tables'!$G$2:$H$2,0))</f>
        <v>300</v>
      </c>
      <c r="M13" s="136">
        <f>INDEX('Lists&amp;Tables'!$G$3:$H$15,MATCH('Forecast Switchboard'!$G13,'Lists&amp;Tables'!$F$3:$F$15,0),MATCH('Forecast Switchboard'!M$8,'Lists&amp;Tables'!$G$2:$H$2,0))</f>
        <v>100</v>
      </c>
      <c r="N13" s="136" t="str">
        <f t="shared" ca="1" si="4"/>
        <v>$C$13:$CY$313</v>
      </c>
      <c r="O13" s="136" t="str">
        <f t="shared" ca="1" si="5"/>
        <v>$B$13:$B$313</v>
      </c>
      <c r="P13" s="136" t="str">
        <f t="shared" ca="1" si="6"/>
        <v>$C$12:$CY$12</v>
      </c>
    </row>
    <row r="14" spans="5:29" hidden="1" outlineLevel="1">
      <c r="F14" s="141">
        <v>6</v>
      </c>
      <c r="G14" s="137" t="s">
        <v>5649</v>
      </c>
      <c r="H14" s="144" t="str">
        <f t="shared" si="7"/>
        <v>EV Forecast (Base Case)</v>
      </c>
      <c r="I14" s="136" t="str">
        <f t="shared" si="1"/>
        <v>anchor_EVForecast_Base</v>
      </c>
      <c r="J14" s="136">
        <f t="shared" ca="1" si="2"/>
        <v>4</v>
      </c>
      <c r="K14" s="136">
        <f t="shared" ca="1" si="3"/>
        <v>2</v>
      </c>
      <c r="L14" s="136">
        <f>INDEX('Lists&amp;Tables'!$G$3:$H$15,MATCH('Forecast Switchboard'!$G14,'Lists&amp;Tables'!$F$3:$F$15,0),MATCH('Forecast Switchboard'!L$8,'Lists&amp;Tables'!$G$2:$H$2,0))</f>
        <v>5</v>
      </c>
      <c r="M14" s="136">
        <f>INDEX('Lists&amp;Tables'!$G$3:$H$15,MATCH('Forecast Switchboard'!$G14,'Lists&amp;Tables'!$F$3:$F$15,0),MATCH('Forecast Switchboard'!M$8,'Lists&amp;Tables'!$G$2:$H$2,0))</f>
        <v>50</v>
      </c>
      <c r="N14" s="136" t="str">
        <f t="shared" ca="1" si="4"/>
        <v>$C$5:$BA$10</v>
      </c>
      <c r="O14" s="136" t="str">
        <f t="shared" ca="1" si="5"/>
        <v>$B$5:$B$10</v>
      </c>
      <c r="P14" s="136" t="str">
        <f t="shared" ca="1" si="6"/>
        <v>$C$4:$BA$4</v>
      </c>
    </row>
    <row r="15" spans="5:29" hidden="1" outlineLevel="1">
      <c r="F15" s="141">
        <v>7</v>
      </c>
      <c r="G15" s="137" t="s">
        <v>5508</v>
      </c>
      <c r="H15" s="144" t="str">
        <f t="shared" si="7"/>
        <v>Pop Forecast (Base Case)</v>
      </c>
      <c r="I15" s="136" t="str">
        <f t="shared" si="1"/>
        <v>anchor_PopForecast_Base</v>
      </c>
      <c r="J15" s="136">
        <f t="shared" ca="1" si="2"/>
        <v>5</v>
      </c>
      <c r="K15" s="136">
        <f t="shared" ca="1" si="3"/>
        <v>2</v>
      </c>
      <c r="L15" s="136">
        <f>INDEX('Lists&amp;Tables'!$G$3:$H$15,MATCH('Forecast Switchboard'!$G15,'Lists&amp;Tables'!$F$3:$F$15,0),MATCH('Forecast Switchboard'!L$8,'Lists&amp;Tables'!$G$2:$H$2,0))</f>
        <v>300</v>
      </c>
      <c r="M15" s="136">
        <f>INDEX('Lists&amp;Tables'!$G$3:$H$15,MATCH('Forecast Switchboard'!$G15,'Lists&amp;Tables'!$F$3:$F$15,0),MATCH('Forecast Switchboard'!M$8,'Lists&amp;Tables'!$G$2:$H$2,0))</f>
        <v>100</v>
      </c>
      <c r="N15" s="136" t="str">
        <f t="shared" ref="N15" ca="1" si="8">CONCATENATE(ADDRESS(J15+1,K15+1),":",ADDRESS(J15+1+L15,K15+1+M15))</f>
        <v>$C$6:$CY$306</v>
      </c>
      <c r="O15" s="136" t="str">
        <f t="shared" ref="O15" ca="1" si="9">CONCATENATE(ADDRESS(J15+1,K15),":",ADDRESS(J15+1+L15,K15))</f>
        <v>$B$6:$B$306</v>
      </c>
      <c r="P15" s="136" t="str">
        <f t="shared" ref="P15" ca="1" si="10">CONCATENATE(ADDRESS(J15,K15+1),":",ADDRESS(J15,K15+1+M15))</f>
        <v>$C$5:$CY$5</v>
      </c>
    </row>
    <row r="16" spans="5:29" hidden="1" outlineLevel="1">
      <c r="F16" s="141">
        <v>8</v>
      </c>
      <c r="G16" s="137" t="s">
        <v>5507</v>
      </c>
      <c r="H16" s="144" t="str">
        <f t="shared" si="7"/>
        <v>DEI Forecast (Base Case)</v>
      </c>
      <c r="I16" s="136" t="str">
        <f t="shared" si="1"/>
        <v>anchor_DEIForecast_Base</v>
      </c>
      <c r="J16" s="136">
        <f t="shared" ca="1" si="2"/>
        <v>8</v>
      </c>
      <c r="K16" s="136">
        <f t="shared" ca="1" si="3"/>
        <v>3</v>
      </c>
      <c r="L16" s="136">
        <f>INDEX('Lists&amp;Tables'!$G$3:$H$15,MATCH('Forecast Switchboard'!$G16,'Lists&amp;Tables'!$F$3:$F$15,0),MATCH('Forecast Switchboard'!L$8,'Lists&amp;Tables'!$G$2:$H$2,0))</f>
        <v>5</v>
      </c>
      <c r="M16" s="136">
        <f>INDEX('Lists&amp;Tables'!$G$3:$H$15,MATCH('Forecast Switchboard'!$G16,'Lists&amp;Tables'!$F$3:$F$15,0),MATCH('Forecast Switchboard'!M$8,'Lists&amp;Tables'!$G$2:$H$2,0))</f>
        <v>50</v>
      </c>
      <c r="N16" s="136" t="str">
        <f t="shared" ref="N16" ca="1" si="11">CONCATENATE(ADDRESS(J16+1,K16+1),":",ADDRESS(J16+1+L16,K16+1+M16))</f>
        <v>$D$9:$BB$14</v>
      </c>
      <c r="O16" s="136" t="str">
        <f t="shared" ref="O16" ca="1" si="12">CONCATENATE(ADDRESS(J16+1,K16),":",ADDRESS(J16+1+L16,K16))</f>
        <v>$C$9:$C$14</v>
      </c>
      <c r="P16" s="136" t="str">
        <f t="shared" ref="P16" ca="1" si="13">CONCATENATE(ADDRESS(J16,K16+1),":",ADDRESS(J16,K16+1+M16))</f>
        <v>$D$8:$BB$8</v>
      </c>
    </row>
    <row r="17" spans="2:31" hidden="1" outlineLevel="1">
      <c r="F17" s="141">
        <v>9</v>
      </c>
      <c r="G17" s="137" t="s">
        <v>5692</v>
      </c>
      <c r="H17" s="144" t="str">
        <f t="shared" si="7"/>
        <v>DataCenter Forecast (Base Case)</v>
      </c>
      <c r="I17" s="136" t="str">
        <f t="shared" si="1"/>
        <v>anchor_DataCenterForecast_Base</v>
      </c>
      <c r="J17" s="136">
        <f t="shared" ca="1" si="2"/>
        <v>6</v>
      </c>
      <c r="K17" s="136">
        <f t="shared" ca="1" si="3"/>
        <v>3</v>
      </c>
      <c r="L17" s="136">
        <f>INDEX('Lists&amp;Tables'!$G$3:$H$15,MATCH('Forecast Switchboard'!$G17,'Lists&amp;Tables'!$F$3:$F$15,0),MATCH('Forecast Switchboard'!L$8,'Lists&amp;Tables'!$G$2:$H$2,0))</f>
        <v>5</v>
      </c>
      <c r="M17" s="136">
        <f>INDEX('Lists&amp;Tables'!$G$3:$H$15,MATCH('Forecast Switchboard'!$G17,'Lists&amp;Tables'!$F$3:$F$15,0),MATCH('Forecast Switchboard'!M$8,'Lists&amp;Tables'!$G$2:$H$2,0))</f>
        <v>50</v>
      </c>
      <c r="N17" s="136" t="str">
        <f t="shared" ref="N17" ca="1" si="14">CONCATENATE(ADDRESS(J17+1,K17+1),":",ADDRESS(J17+1+L17,K17+1+M17))</f>
        <v>$D$7:$BB$12</v>
      </c>
      <c r="O17" s="136" t="str">
        <f t="shared" ref="O17" ca="1" si="15">CONCATENATE(ADDRESS(J17+1,K17),":",ADDRESS(J17+1+L17,K17))</f>
        <v>$C$7:$C$12</v>
      </c>
      <c r="P17" s="136" t="str">
        <f t="shared" ref="P17" ca="1" si="16">CONCATENATE(ADDRESS(J17,K17+1),":",ADDRESS(J17,K17+1+M17))</f>
        <v>$D$6:$BB$6</v>
      </c>
    </row>
    <row r="18" spans="2:31" hidden="1" outlineLevel="1"/>
    <row r="19" spans="2:31" hidden="1" outlineLevel="1">
      <c r="G19" s="129"/>
      <c r="H19" s="135"/>
      <c r="I19" s="313" t="s">
        <v>5654</v>
      </c>
      <c r="J19" s="135"/>
      <c r="K19" s="135"/>
      <c r="L19" s="135"/>
      <c r="M19" s="135"/>
      <c r="N19" s="135"/>
      <c r="O19" s="135"/>
      <c r="P19" s="135"/>
      <c r="Q19" s="135"/>
      <c r="R19" s="135"/>
    </row>
    <row r="20" spans="2:31" ht="15.75" collapsed="1" thickBot="1">
      <c r="G20" s="140" t="s">
        <v>5528</v>
      </c>
      <c r="H20" s="142"/>
      <c r="I20" s="142"/>
      <c r="J20" s="142"/>
      <c r="K20" s="142"/>
    </row>
    <row r="21" spans="2:31" ht="13.5" thickBot="1">
      <c r="B21" s="151" t="s">
        <v>5521</v>
      </c>
      <c r="C21" s="151" t="s">
        <v>5531</v>
      </c>
      <c r="D21" s="151" t="s">
        <v>5525</v>
      </c>
      <c r="E21" s="151" t="s">
        <v>5530</v>
      </c>
      <c r="F21" s="149" t="s">
        <v>5529</v>
      </c>
      <c r="G21" s="170" t="s">
        <v>5509</v>
      </c>
      <c r="H21" s="171" t="s">
        <v>5519</v>
      </c>
      <c r="I21" s="171" t="s">
        <v>5503</v>
      </c>
      <c r="J21" s="171" t="s">
        <v>5518</v>
      </c>
      <c r="K21" s="171" t="s">
        <v>5532</v>
      </c>
      <c r="L21" s="172">
        <v>2016</v>
      </c>
      <c r="M21" s="172">
        <v>2017</v>
      </c>
      <c r="N21" s="172">
        <v>2018</v>
      </c>
      <c r="O21" s="172">
        <v>2019</v>
      </c>
      <c r="P21" s="172">
        <v>2020</v>
      </c>
      <c r="Q21" s="172">
        <v>2021</v>
      </c>
      <c r="R21" s="172">
        <v>2022</v>
      </c>
      <c r="S21" s="172">
        <v>2023</v>
      </c>
      <c r="T21" s="172">
        <v>2024</v>
      </c>
      <c r="U21" s="172">
        <v>2025</v>
      </c>
      <c r="V21" s="172">
        <v>2026</v>
      </c>
      <c r="W21" s="172">
        <v>2027</v>
      </c>
      <c r="X21" s="172">
        <v>2028</v>
      </c>
      <c r="Y21" s="172">
        <v>2029</v>
      </c>
      <c r="Z21" s="172">
        <v>2030</v>
      </c>
      <c r="AA21" s="172">
        <v>2031</v>
      </c>
      <c r="AB21" s="172">
        <v>2032</v>
      </c>
      <c r="AC21" s="172">
        <v>2033</v>
      </c>
      <c r="AD21" s="172">
        <v>2034</v>
      </c>
      <c r="AE21" s="173">
        <v>2035</v>
      </c>
    </row>
    <row r="22" spans="2:31">
      <c r="B22" s="255" t="str">
        <f t="shared" ref="B22:B85" si="17">INDEX(tbl_LookupParams,MATCH($H22,rng_ForecastPnters,0),MATCH(B$21,rng_ParamFields,0))</f>
        <v>Res Forecast (Base Case)</v>
      </c>
      <c r="C22" s="255" t="str">
        <f t="shared" ref="C22:E41" ca="1" si="18">CONCATENATE("'",$B22,"'!",INDEX(tbl_LookupParams,MATCH($H22,rng_ForecastPnters,0),MATCH(C$21,rng_ParamFields,0)))</f>
        <v>'Res Forecast (Base Case)'!$C$13:$CY$313</v>
      </c>
      <c r="D22" s="255" t="str">
        <f t="shared" ca="1" si="18"/>
        <v>'Res Forecast (Base Case)'!$B$13:$B$313</v>
      </c>
      <c r="E22" s="255" t="str">
        <f t="shared" ca="1" si="18"/>
        <v>'Res Forecast (Base Case)'!$C$12:$CY$12</v>
      </c>
      <c r="F22" s="150">
        <v>1</v>
      </c>
      <c r="G22" s="174" t="str">
        <f>IF(I22="","",CONCATENATE($H$4,I22,J22))</f>
        <v>RegionSingle FamilyNew</v>
      </c>
      <c r="H22" s="154" t="s">
        <v>5502</v>
      </c>
      <c r="I22" s="154" t="s">
        <v>16</v>
      </c>
      <c r="J22" s="154" t="s">
        <v>8</v>
      </c>
      <c r="K22" s="154" t="str">
        <f>INDEX('Lists&amp;Tables'!$K$3:$K$15,MATCH('Forecast Switchboard'!H22,'Lists&amp;Tables'!$J$3:$J$10,0),1)</f>
        <v>Buildings</v>
      </c>
      <c r="L22" s="155">
        <f t="shared" ref="L22:U31" ca="1" si="19">INDEX(INDIRECT($C22),MATCH($G22,INDIRECT($D22),0),MATCH(L$21,INDIRECT($E22),0))</f>
        <v>62685.758999999998</v>
      </c>
      <c r="M22" s="155">
        <f t="shared" ca="1" si="19"/>
        <v>59961.781000000003</v>
      </c>
      <c r="N22" s="155">
        <f t="shared" ca="1" si="19"/>
        <v>56834.012000000002</v>
      </c>
      <c r="O22" s="155">
        <f t="shared" ca="1" si="19"/>
        <v>54985.192999999999</v>
      </c>
      <c r="P22" s="155">
        <f t="shared" ca="1" si="19"/>
        <v>53507.474000000002</v>
      </c>
      <c r="Q22" s="155">
        <f t="shared" ca="1" si="19"/>
        <v>50982.05</v>
      </c>
      <c r="R22" s="155">
        <f t="shared" ca="1" si="19"/>
        <v>49561.669000000002</v>
      </c>
      <c r="S22" s="155">
        <f t="shared" ca="1" si="19"/>
        <v>49324.517999999996</v>
      </c>
      <c r="T22" s="155">
        <f t="shared" ca="1" si="19"/>
        <v>48815.77</v>
      </c>
      <c r="U22" s="155">
        <f t="shared" ca="1" si="19"/>
        <v>49683.252</v>
      </c>
      <c r="V22" s="155">
        <f t="shared" ref="V22:AE31" ca="1" si="20">INDEX(INDIRECT($C22),MATCH($G22,INDIRECT($D22),0),MATCH(V$21,INDIRECT($E22),0))</f>
        <v>50030.137000000002</v>
      </c>
      <c r="W22" s="155">
        <f t="shared" ca="1" si="20"/>
        <v>49387.762999999999</v>
      </c>
      <c r="X22" s="155">
        <f t="shared" ca="1" si="20"/>
        <v>48079.345999999998</v>
      </c>
      <c r="Y22" s="155">
        <f t="shared" ca="1" si="20"/>
        <v>48129.050999999999</v>
      </c>
      <c r="Z22" s="155">
        <f t="shared" ca="1" si="20"/>
        <v>48690.569000000003</v>
      </c>
      <c r="AA22" s="155">
        <f t="shared" ca="1" si="20"/>
        <v>48482.864000000001</v>
      </c>
      <c r="AB22" s="155">
        <f t="shared" ca="1" si="20"/>
        <v>46879.000999999997</v>
      </c>
      <c r="AC22" s="155">
        <f t="shared" ca="1" si="20"/>
        <v>46798.777999999998</v>
      </c>
      <c r="AD22" s="155">
        <f t="shared" ca="1" si="20"/>
        <v>46917.627</v>
      </c>
      <c r="AE22" s="175">
        <f t="shared" ca="1" si="20"/>
        <v>47236.144999999997</v>
      </c>
    </row>
    <row r="23" spans="2:31">
      <c r="B23" s="255" t="str">
        <f t="shared" si="17"/>
        <v>Res Forecast (Base Case)</v>
      </c>
      <c r="C23" s="255" t="str">
        <f t="shared" ca="1" si="18"/>
        <v>'Res Forecast (Base Case)'!$C$13:$CY$313</v>
      </c>
      <c r="D23" s="255" t="str">
        <f t="shared" ca="1" si="18"/>
        <v>'Res Forecast (Base Case)'!$B$13:$B$313</v>
      </c>
      <c r="E23" s="255" t="str">
        <f t="shared" ca="1" si="18"/>
        <v>'Res Forecast (Base Case)'!$C$12:$CY$12</v>
      </c>
      <c r="F23" s="150">
        <v>2</v>
      </c>
      <c r="G23" s="174" t="str">
        <f t="shared" ref="G23:G86" si="21">IF(I23="","",CONCATENATE($H$4,I23,J23))</f>
        <v>RegionMultifamily - Low RiseNew</v>
      </c>
      <c r="H23" s="154" t="s">
        <v>5502</v>
      </c>
      <c r="I23" s="154" t="s">
        <v>18</v>
      </c>
      <c r="J23" s="154" t="s">
        <v>8</v>
      </c>
      <c r="K23" s="154" t="str">
        <f>INDEX('Lists&amp;Tables'!$K$3:$K$15,MATCH('Forecast Switchboard'!H23,'Lists&amp;Tables'!$J$3:$J$10,0),1)</f>
        <v>Buildings</v>
      </c>
      <c r="L23" s="155">
        <f t="shared" ca="1" si="19"/>
        <v>23280.347100904564</v>
      </c>
      <c r="M23" s="155">
        <f t="shared" ca="1" si="19"/>
        <v>23017.418106038647</v>
      </c>
      <c r="N23" s="155">
        <f t="shared" ca="1" si="19"/>
        <v>22811.60852767331</v>
      </c>
      <c r="O23" s="155">
        <f t="shared" ca="1" si="19"/>
        <v>22085.916378202593</v>
      </c>
      <c r="P23" s="155">
        <f t="shared" ca="1" si="19"/>
        <v>20817.853908138593</v>
      </c>
      <c r="Q23" s="155">
        <f t="shared" ca="1" si="19"/>
        <v>20070.279329962508</v>
      </c>
      <c r="R23" s="155">
        <f t="shared" ca="1" si="19"/>
        <v>19887.831284331631</v>
      </c>
      <c r="S23" s="155">
        <f t="shared" ca="1" si="19"/>
        <v>20257.583209811291</v>
      </c>
      <c r="T23" s="155">
        <f t="shared" ca="1" si="19"/>
        <v>20750.368029493613</v>
      </c>
      <c r="U23" s="155">
        <f t="shared" ca="1" si="19"/>
        <v>21314.334279744231</v>
      </c>
      <c r="V23" s="155">
        <f t="shared" ca="1" si="20"/>
        <v>21403.286239774712</v>
      </c>
      <c r="W23" s="155">
        <f t="shared" ca="1" si="20"/>
        <v>21409.137516518917</v>
      </c>
      <c r="X23" s="155">
        <f t="shared" ca="1" si="20"/>
        <v>21443.358292282628</v>
      </c>
      <c r="Y23" s="155">
        <f t="shared" ca="1" si="20"/>
        <v>21209.865626522758</v>
      </c>
      <c r="Z23" s="155">
        <f t="shared" ca="1" si="20"/>
        <v>20954.17798283829</v>
      </c>
      <c r="AA23" s="155">
        <f t="shared" ca="1" si="20"/>
        <v>20525.44023202754</v>
      </c>
      <c r="AB23" s="155">
        <f t="shared" ca="1" si="20"/>
        <v>20175.505597554071</v>
      </c>
      <c r="AC23" s="155">
        <f t="shared" ca="1" si="20"/>
        <v>19919.723927484571</v>
      </c>
      <c r="AD23" s="155">
        <f t="shared" ca="1" si="20"/>
        <v>19536.194066416414</v>
      </c>
      <c r="AE23" s="175">
        <f t="shared" ca="1" si="20"/>
        <v>19462.287131015248</v>
      </c>
    </row>
    <row r="24" spans="2:31">
      <c r="B24" s="255" t="str">
        <f t="shared" si="17"/>
        <v>Res Forecast (Base Case)</v>
      </c>
      <c r="C24" s="255" t="str">
        <f t="shared" ca="1" si="18"/>
        <v>'Res Forecast (Base Case)'!$C$13:$CY$313</v>
      </c>
      <c r="D24" s="255" t="str">
        <f t="shared" ca="1" si="18"/>
        <v>'Res Forecast (Base Case)'!$B$13:$B$313</v>
      </c>
      <c r="E24" s="255" t="str">
        <f t="shared" ca="1" si="18"/>
        <v>'Res Forecast (Base Case)'!$C$12:$CY$12</v>
      </c>
      <c r="F24" s="150">
        <v>3</v>
      </c>
      <c r="G24" s="174" t="str">
        <f t="shared" si="21"/>
        <v>RegionMultifamily - High RiseNew</v>
      </c>
      <c r="H24" s="154" t="s">
        <v>5502</v>
      </c>
      <c r="I24" s="154" t="s">
        <v>5458</v>
      </c>
      <c r="J24" s="154" t="s">
        <v>8</v>
      </c>
      <c r="K24" s="154" t="str">
        <f>INDEX('Lists&amp;Tables'!$K$3:$K$15,MATCH('Forecast Switchboard'!H24,'Lists&amp;Tables'!$J$3:$J$10,0),1)</f>
        <v>Buildings</v>
      </c>
      <c r="L24" s="155">
        <f t="shared" ca="1" si="19"/>
        <v>5226.2387411561367</v>
      </c>
      <c r="M24" s="155">
        <f t="shared" ca="1" si="19"/>
        <v>5239.95312759432</v>
      </c>
      <c r="N24" s="155">
        <f t="shared" ca="1" si="19"/>
        <v>5271.2612760989568</v>
      </c>
      <c r="O24" s="155">
        <f t="shared" ca="1" si="19"/>
        <v>4985.883552972361</v>
      </c>
      <c r="P24" s="155">
        <f t="shared" ca="1" si="19"/>
        <v>4608.5912035798974</v>
      </c>
      <c r="Q24" s="155">
        <f t="shared" ca="1" si="19"/>
        <v>4509.6375960361838</v>
      </c>
      <c r="R24" s="155">
        <f t="shared" ca="1" si="19"/>
        <v>4481.760351096189</v>
      </c>
      <c r="S24" s="155">
        <f t="shared" ca="1" si="19"/>
        <v>4621.8312800578688</v>
      </c>
      <c r="T24" s="155">
        <f t="shared" ca="1" si="19"/>
        <v>4700.9782942419988</v>
      </c>
      <c r="U24" s="155">
        <f t="shared" ca="1" si="19"/>
        <v>4828.2391631488581</v>
      </c>
      <c r="V24" s="155">
        <f t="shared" ca="1" si="20"/>
        <v>4790.0249139778334</v>
      </c>
      <c r="W24" s="155">
        <f t="shared" ca="1" si="20"/>
        <v>4782.0649962402858</v>
      </c>
      <c r="X24" s="155">
        <f t="shared" ca="1" si="20"/>
        <v>4748.3908346265653</v>
      </c>
      <c r="Y24" s="155">
        <f t="shared" ca="1" si="20"/>
        <v>4733.4823682495089</v>
      </c>
      <c r="Z24" s="155">
        <f t="shared" ca="1" si="20"/>
        <v>4698.697177079107</v>
      </c>
      <c r="AA24" s="155">
        <f t="shared" ca="1" si="20"/>
        <v>4599.2987885998937</v>
      </c>
      <c r="AB24" s="155">
        <f t="shared" ca="1" si="20"/>
        <v>4526.3104216428001</v>
      </c>
      <c r="AC24" s="155">
        <f t="shared" ca="1" si="20"/>
        <v>4422.0600452822764</v>
      </c>
      <c r="AD24" s="155">
        <f t="shared" ca="1" si="20"/>
        <v>4405.182362066379</v>
      </c>
      <c r="AE24" s="175">
        <f t="shared" ca="1" si="20"/>
        <v>4385.1136986120664</v>
      </c>
    </row>
    <row r="25" spans="2:31">
      <c r="B25" s="255" t="str">
        <f t="shared" si="17"/>
        <v>Res Forecast (Base Case)</v>
      </c>
      <c r="C25" s="255" t="str">
        <f t="shared" ca="1" si="18"/>
        <v>'Res Forecast (Base Case)'!$C$13:$CY$313</v>
      </c>
      <c r="D25" s="255" t="str">
        <f t="shared" ca="1" si="18"/>
        <v>'Res Forecast (Base Case)'!$B$13:$B$313</v>
      </c>
      <c r="E25" s="255" t="str">
        <f t="shared" ca="1" si="18"/>
        <v>'Res Forecast (Base Case)'!$C$12:$CY$12</v>
      </c>
      <c r="F25" s="150">
        <v>4</v>
      </c>
      <c r="G25" s="176" t="str">
        <f t="shared" si="21"/>
        <v>RegionManufacturedNew</v>
      </c>
      <c r="H25" s="156" t="s">
        <v>5502</v>
      </c>
      <c r="I25" s="156" t="s">
        <v>22</v>
      </c>
      <c r="J25" s="156" t="s">
        <v>8</v>
      </c>
      <c r="K25" s="156" t="str">
        <f>INDEX('Lists&amp;Tables'!$K$3:$K$15,MATCH('Forecast Switchboard'!H25,'Lists&amp;Tables'!$J$3:$J$10,0),1)</f>
        <v>Buildings</v>
      </c>
      <c r="L25" s="157">
        <f t="shared" ca="1" si="19"/>
        <v>1869.5754050925925</v>
      </c>
      <c r="M25" s="157">
        <f t="shared" ca="1" si="19"/>
        <v>1881.796305941358</v>
      </c>
      <c r="N25" s="157">
        <f t="shared" ca="1" si="19"/>
        <v>1949.1340235982509</v>
      </c>
      <c r="O25" s="157">
        <f t="shared" ca="1" si="19"/>
        <v>2021.1963608646258</v>
      </c>
      <c r="P25" s="157">
        <f t="shared" ca="1" si="19"/>
        <v>1959.5061710087307</v>
      </c>
      <c r="Q25" s="157">
        <f t="shared" ca="1" si="19"/>
        <v>1928.5764356212967</v>
      </c>
      <c r="R25" s="157">
        <f t="shared" ca="1" si="19"/>
        <v>1934.9641170211423</v>
      </c>
      <c r="S25" s="157">
        <f t="shared" ca="1" si="19"/>
        <v>1945.862235675901</v>
      </c>
      <c r="T25" s="157">
        <f t="shared" ca="1" si="19"/>
        <v>1956.539890631658</v>
      </c>
      <c r="U25" s="157">
        <f t="shared" ca="1" si="19"/>
        <v>1957.7742018038925</v>
      </c>
      <c r="V25" s="157">
        <f t="shared" ca="1" si="20"/>
        <v>1947.2038419604366</v>
      </c>
      <c r="W25" s="157">
        <f t="shared" ca="1" si="20"/>
        <v>1945.153453785721</v>
      </c>
      <c r="X25" s="157">
        <f t="shared" ca="1" si="20"/>
        <v>1947.9162901464586</v>
      </c>
      <c r="Y25" s="157">
        <f t="shared" ca="1" si="20"/>
        <v>1950.0749856673444</v>
      </c>
      <c r="Z25" s="157">
        <f t="shared" ca="1" si="20"/>
        <v>1950.7771106659191</v>
      </c>
      <c r="AA25" s="157">
        <f t="shared" ca="1" si="20"/>
        <v>1949.8166473382953</v>
      </c>
      <c r="AB25" s="157">
        <f t="shared" ca="1" si="20"/>
        <v>1948.4903882606959</v>
      </c>
      <c r="AC25" s="157">
        <f t="shared" ca="1" si="20"/>
        <v>1948.7048126440727</v>
      </c>
      <c r="AD25" s="157">
        <f t="shared" ca="1" si="20"/>
        <v>1949.296705787131</v>
      </c>
      <c r="AE25" s="177">
        <f t="shared" ca="1" si="20"/>
        <v>1949.5267750605763</v>
      </c>
    </row>
    <row r="26" spans="2:31">
      <c r="B26" s="255" t="str">
        <f t="shared" si="17"/>
        <v>Res Forecast (Base Case)</v>
      </c>
      <c r="C26" s="255" t="str">
        <f t="shared" ca="1" si="18"/>
        <v>'Res Forecast (Base Case)'!$C$13:$CY$313</v>
      </c>
      <c r="D26" s="255" t="str">
        <f t="shared" ca="1" si="18"/>
        <v>'Res Forecast (Base Case)'!$B$13:$B$313</v>
      </c>
      <c r="E26" s="255" t="str">
        <f t="shared" ca="1" si="18"/>
        <v>'Res Forecast (Base Case)'!$C$12:$CY$12</v>
      </c>
      <c r="F26" s="150">
        <v>5</v>
      </c>
      <c r="G26" s="178" t="str">
        <f t="shared" si="21"/>
        <v>RegionSingle FamilyExisting</v>
      </c>
      <c r="H26" s="152" t="s">
        <v>5502</v>
      </c>
      <c r="I26" s="152" t="s">
        <v>16</v>
      </c>
      <c r="J26" s="152" t="s">
        <v>5457</v>
      </c>
      <c r="K26" s="152" t="str">
        <f>INDEX('Lists&amp;Tables'!$K$3:$K$15,MATCH('Forecast Switchboard'!H26,'Lists&amp;Tables'!$J$3:$J$10,0),1)</f>
        <v>Buildings</v>
      </c>
      <c r="L26" s="153">
        <f t="shared" ca="1" si="19"/>
        <v>4203528.2719999999</v>
      </c>
      <c r="M26" s="153">
        <f t="shared" ca="1" si="19"/>
        <v>4193982.9785983553</v>
      </c>
      <c r="N26" s="153">
        <f t="shared" ca="1" si="19"/>
        <v>4184459.3604704877</v>
      </c>
      <c r="O26" s="153">
        <f t="shared" ca="1" si="19"/>
        <v>4174957.36839659</v>
      </c>
      <c r="P26" s="153">
        <f t="shared" ca="1" si="19"/>
        <v>4165476.9532686244</v>
      </c>
      <c r="Q26" s="153">
        <f t="shared" ca="1" si="19"/>
        <v>4156018.0660900641</v>
      </c>
      <c r="R26" s="153">
        <f t="shared" ca="1" si="19"/>
        <v>4146580.6579756448</v>
      </c>
      <c r="S26" s="153">
        <f t="shared" ca="1" si="19"/>
        <v>4137164.6801511091</v>
      </c>
      <c r="T26" s="153">
        <f t="shared" ca="1" si="19"/>
        <v>4127770.0839529554</v>
      </c>
      <c r="U26" s="153">
        <f t="shared" ca="1" si="19"/>
        <v>4118396.8208281873</v>
      </c>
      <c r="V26" s="153">
        <f t="shared" ca="1" si="20"/>
        <v>4109044.8423340586</v>
      </c>
      <c r="W26" s="153">
        <f t="shared" ca="1" si="20"/>
        <v>4099714.1001378288</v>
      </c>
      <c r="X26" s="153">
        <f t="shared" ca="1" si="20"/>
        <v>4090404.5460165106</v>
      </c>
      <c r="Y26" s="153">
        <f t="shared" ca="1" si="20"/>
        <v>4081116.1318566194</v>
      </c>
      <c r="Z26" s="153">
        <f t="shared" ca="1" si="20"/>
        <v>4071848.8096539262</v>
      </c>
      <c r="AA26" s="153">
        <f t="shared" ca="1" si="20"/>
        <v>4062602.5315132081</v>
      </c>
      <c r="AB26" s="153">
        <f t="shared" ca="1" si="20"/>
        <v>4053377.2496480034</v>
      </c>
      <c r="AC26" s="153">
        <f t="shared" ca="1" si="20"/>
        <v>4044172.9163803621</v>
      </c>
      <c r="AD26" s="153">
        <f t="shared" ca="1" si="20"/>
        <v>4034989.4841406001</v>
      </c>
      <c r="AE26" s="179">
        <f t="shared" ca="1" si="20"/>
        <v>4025826.9054670548</v>
      </c>
    </row>
    <row r="27" spans="2:31">
      <c r="B27" s="255" t="str">
        <f t="shared" si="17"/>
        <v>Res Forecast (Base Case)</v>
      </c>
      <c r="C27" s="255" t="str">
        <f t="shared" ca="1" si="18"/>
        <v>'Res Forecast (Base Case)'!$C$13:$CY$313</v>
      </c>
      <c r="D27" s="255" t="str">
        <f t="shared" ca="1" si="18"/>
        <v>'Res Forecast (Base Case)'!$B$13:$B$313</v>
      </c>
      <c r="E27" s="255" t="str">
        <f t="shared" ca="1" si="18"/>
        <v>'Res Forecast (Base Case)'!$C$12:$CY$12</v>
      </c>
      <c r="F27" s="150">
        <v>6</v>
      </c>
      <c r="G27" s="174" t="str">
        <f t="shared" si="21"/>
        <v>RegionMultifamily - Low RiseExisting</v>
      </c>
      <c r="H27" s="154" t="s">
        <v>5502</v>
      </c>
      <c r="I27" s="154" t="s">
        <v>18</v>
      </c>
      <c r="J27" s="154" t="s">
        <v>5457</v>
      </c>
      <c r="K27" s="154" t="str">
        <f>INDEX('Lists&amp;Tables'!$K$3:$K$15,MATCH('Forecast Switchboard'!H27,'Lists&amp;Tables'!$J$3:$J$10,0),1)</f>
        <v>Buildings</v>
      </c>
      <c r="L27" s="155">
        <f t="shared" ca="1" si="19"/>
        <v>926243.25609262148</v>
      </c>
      <c r="M27" s="155">
        <f t="shared" ca="1" si="19"/>
        <v>924139.92640956037</v>
      </c>
      <c r="N27" s="155">
        <f t="shared" ca="1" si="19"/>
        <v>922041.3730050053</v>
      </c>
      <c r="O27" s="155">
        <f t="shared" ca="1" si="19"/>
        <v>919947.58503289847</v>
      </c>
      <c r="P27" s="155">
        <f t="shared" ca="1" si="19"/>
        <v>917858.55167181045</v>
      </c>
      <c r="Q27" s="155">
        <f t="shared" ca="1" si="19"/>
        <v>915774.26212488639</v>
      </c>
      <c r="R27" s="155">
        <f t="shared" ca="1" si="19"/>
        <v>913694.70561978838</v>
      </c>
      <c r="S27" s="155">
        <f t="shared" ca="1" si="19"/>
        <v>911619.87140864041</v>
      </c>
      <c r="T27" s="155">
        <f t="shared" ca="1" si="19"/>
        <v>909549.74876797362</v>
      </c>
      <c r="U27" s="155">
        <f t="shared" ca="1" si="19"/>
        <v>907484.32699866977</v>
      </c>
      <c r="V27" s="155">
        <f t="shared" ca="1" si="20"/>
        <v>905423.59542590659</v>
      </c>
      <c r="W27" s="155">
        <f t="shared" ca="1" si="20"/>
        <v>903367.54339910217</v>
      </c>
      <c r="X27" s="155">
        <f t="shared" ca="1" si="20"/>
        <v>901316.16029185988</v>
      </c>
      <c r="Y27" s="155">
        <f t="shared" ca="1" si="20"/>
        <v>899269.43550191447</v>
      </c>
      <c r="Z27" s="155">
        <f t="shared" ca="1" si="20"/>
        <v>897227.35845107585</v>
      </c>
      <c r="AA27" s="155">
        <f t="shared" ca="1" si="20"/>
        <v>895189.9185851753</v>
      </c>
      <c r="AB27" s="155">
        <f t="shared" ca="1" si="20"/>
        <v>893157.10537401051</v>
      </c>
      <c r="AC27" s="155">
        <f t="shared" ca="1" si="20"/>
        <v>891128.90831129183</v>
      </c>
      <c r="AD27" s="155">
        <f t="shared" ca="1" si="20"/>
        <v>889105.31691458682</v>
      </c>
      <c r="AE27" s="175">
        <f t="shared" ca="1" si="20"/>
        <v>887086.32072526717</v>
      </c>
    </row>
    <row r="28" spans="2:31">
      <c r="B28" s="255" t="str">
        <f t="shared" si="17"/>
        <v>Res Forecast (Base Case)</v>
      </c>
      <c r="C28" s="255" t="str">
        <f t="shared" ca="1" si="18"/>
        <v>'Res Forecast (Base Case)'!$C$13:$CY$313</v>
      </c>
      <c r="D28" s="255" t="str">
        <f t="shared" ca="1" si="18"/>
        <v>'Res Forecast (Base Case)'!$B$13:$B$313</v>
      </c>
      <c r="E28" s="255" t="str">
        <f t="shared" ca="1" si="18"/>
        <v>'Res Forecast (Base Case)'!$C$12:$CY$12</v>
      </c>
      <c r="F28" s="150">
        <v>7</v>
      </c>
      <c r="G28" s="174" t="str">
        <f t="shared" si="21"/>
        <v>RegionMultifamily - High RiseExisting</v>
      </c>
      <c r="H28" s="154" t="s">
        <v>5502</v>
      </c>
      <c r="I28" s="154" t="s">
        <v>5458</v>
      </c>
      <c r="J28" s="154" t="s">
        <v>5457</v>
      </c>
      <c r="K28" s="154" t="str">
        <f>INDEX('Lists&amp;Tables'!$K$3:$K$15,MATCH('Forecast Switchboard'!H28,'Lists&amp;Tables'!$J$3:$J$10,0),1)</f>
        <v>Buildings</v>
      </c>
      <c r="L28" s="155">
        <f t="shared" ca="1" si="19"/>
        <v>211180.07985625503</v>
      </c>
      <c r="M28" s="155">
        <f t="shared" ca="1" si="19"/>
        <v>210700.52836963299</v>
      </c>
      <c r="N28" s="155">
        <f t="shared" ca="1" si="19"/>
        <v>210222.06585706791</v>
      </c>
      <c r="O28" s="155">
        <f t="shared" ca="1" si="19"/>
        <v>209744.68984569819</v>
      </c>
      <c r="P28" s="155">
        <f t="shared" ca="1" si="19"/>
        <v>209268.39786827751</v>
      </c>
      <c r="Q28" s="155">
        <f t="shared" ca="1" si="19"/>
        <v>208793.18746316229</v>
      </c>
      <c r="R28" s="155">
        <f t="shared" ca="1" si="19"/>
        <v>208319.05617429892</v>
      </c>
      <c r="S28" s="155">
        <f t="shared" ca="1" si="19"/>
        <v>207846.00155121088</v>
      </c>
      <c r="T28" s="155">
        <f t="shared" ca="1" si="19"/>
        <v>207374.0211489865</v>
      </c>
      <c r="U28" s="155">
        <f t="shared" ca="1" si="19"/>
        <v>206903.11252826577</v>
      </c>
      <c r="V28" s="155">
        <f t="shared" ca="1" si="20"/>
        <v>206433.27325522827</v>
      </c>
      <c r="W28" s="155">
        <f t="shared" ca="1" si="20"/>
        <v>205964.50090158021</v>
      </c>
      <c r="X28" s="155">
        <f t="shared" ca="1" si="20"/>
        <v>205496.79304454199</v>
      </c>
      <c r="Y28" s="155">
        <f t="shared" ca="1" si="20"/>
        <v>205030.14726683579</v>
      </c>
      <c r="Z28" s="155">
        <f t="shared" ca="1" si="20"/>
        <v>204564.56115667295</v>
      </c>
      <c r="AA28" s="155">
        <f t="shared" ca="1" si="20"/>
        <v>204100.03230774152</v>
      </c>
      <c r="AB28" s="155">
        <f t="shared" ca="1" si="20"/>
        <v>203636.55831919383</v>
      </c>
      <c r="AC28" s="155">
        <f t="shared" ca="1" si="20"/>
        <v>203174.13679563423</v>
      </c>
      <c r="AD28" s="155">
        <f t="shared" ca="1" si="20"/>
        <v>202712.76534710638</v>
      </c>
      <c r="AE28" s="175">
        <f t="shared" ca="1" si="20"/>
        <v>202252.44158908122</v>
      </c>
    </row>
    <row r="29" spans="2:31" ht="13.5" thickBot="1">
      <c r="B29" s="255" t="str">
        <f t="shared" si="17"/>
        <v>Res Forecast (Base Case)</v>
      </c>
      <c r="C29" s="255" t="str">
        <f t="shared" ca="1" si="18"/>
        <v>'Res Forecast (Base Case)'!$C$13:$CY$313</v>
      </c>
      <c r="D29" s="255" t="str">
        <f t="shared" ca="1" si="18"/>
        <v>'Res Forecast (Base Case)'!$B$13:$B$313</v>
      </c>
      <c r="E29" s="255" t="str">
        <f t="shared" ca="1" si="18"/>
        <v>'Res Forecast (Base Case)'!$C$12:$CY$12</v>
      </c>
      <c r="F29" s="150">
        <v>8</v>
      </c>
      <c r="G29" s="180" t="str">
        <f t="shared" si="21"/>
        <v>RegionManufacturedExisting</v>
      </c>
      <c r="H29" s="181" t="s">
        <v>5502</v>
      </c>
      <c r="I29" s="181" t="s">
        <v>22</v>
      </c>
      <c r="J29" s="181" t="s">
        <v>5457</v>
      </c>
      <c r="K29" s="181" t="str">
        <f>INDEX('Lists&amp;Tables'!$K$3:$K$15,MATCH('Forecast Switchboard'!H29,'Lists&amp;Tables'!$J$3:$J$10,0),1)</f>
        <v>Buildings</v>
      </c>
      <c r="L29" s="182">
        <f t="shared" ca="1" si="19"/>
        <v>572006.3278356482</v>
      </c>
      <c r="M29" s="182">
        <f t="shared" ca="1" si="19"/>
        <v>565893.30394507048</v>
      </c>
      <c r="N29" s="182">
        <f t="shared" ca="1" si="19"/>
        <v>559845.60985814757</v>
      </c>
      <c r="O29" s="182">
        <f t="shared" ca="1" si="19"/>
        <v>553862.54739615123</v>
      </c>
      <c r="P29" s="182">
        <f t="shared" ca="1" si="19"/>
        <v>547943.42584177968</v>
      </c>
      <c r="Q29" s="182">
        <f t="shared" ca="1" si="19"/>
        <v>542087.56185941794</v>
      </c>
      <c r="R29" s="182">
        <f t="shared" ca="1" si="19"/>
        <v>536294.27941624937</v>
      </c>
      <c r="S29" s="182">
        <f t="shared" ca="1" si="19"/>
        <v>530562.90970421082</v>
      </c>
      <c r="T29" s="182">
        <f t="shared" ca="1" si="19"/>
        <v>524892.79106278194</v>
      </c>
      <c r="U29" s="182">
        <f t="shared" ca="1" si="19"/>
        <v>519283.26890259917</v>
      </c>
      <c r="V29" s="182">
        <f t="shared" ca="1" si="20"/>
        <v>513733.69562988722</v>
      </c>
      <c r="W29" s="182">
        <f t="shared" ca="1" si="20"/>
        <v>508243.4305716962</v>
      </c>
      <c r="X29" s="182">
        <f t="shared" ca="1" si="20"/>
        <v>502811.8399019395</v>
      </c>
      <c r="Y29" s="182">
        <f t="shared" ca="1" si="20"/>
        <v>497438.2965682213</v>
      </c>
      <c r="Z29" s="182">
        <f t="shared" ca="1" si="20"/>
        <v>492122.18021944637</v>
      </c>
      <c r="AA29" s="182">
        <f t="shared" ca="1" si="20"/>
        <v>486862.87713420321</v>
      </c>
      <c r="AB29" s="182">
        <f t="shared" ca="1" si="20"/>
        <v>481659.78014991269</v>
      </c>
      <c r="AC29" s="182">
        <f t="shared" ca="1" si="20"/>
        <v>476512.28859273402</v>
      </c>
      <c r="AD29" s="182">
        <f t="shared" ca="1" si="20"/>
        <v>471419.80820821953</v>
      </c>
      <c r="AE29" s="183">
        <f t="shared" ca="1" si="20"/>
        <v>466381.75109271082</v>
      </c>
    </row>
    <row r="30" spans="2:31">
      <c r="B30" s="255" t="str">
        <f t="shared" si="17"/>
        <v>Com Forecast (Base Case)</v>
      </c>
      <c r="C30" s="255" t="str">
        <f t="shared" ca="1" si="18"/>
        <v>'Com Forecast (Base Case)'!$C$13:$CY$313</v>
      </c>
      <c r="D30" s="255" t="str">
        <f t="shared" ca="1" si="18"/>
        <v>'Com Forecast (Base Case)'!$B$13:$B$313</v>
      </c>
      <c r="E30" s="255" t="str">
        <f t="shared" ca="1" si="18"/>
        <v>'Com Forecast (Base Case)'!$C$12:$CY$12</v>
      </c>
      <c r="F30" s="150">
        <v>9</v>
      </c>
      <c r="G30" s="184" t="str">
        <f t="shared" si="21"/>
        <v>RegionLarge OffNew</v>
      </c>
      <c r="H30" s="185" t="s">
        <v>5504</v>
      </c>
      <c r="I30" s="185" t="s">
        <v>43</v>
      </c>
      <c r="J30" s="185" t="s">
        <v>8</v>
      </c>
      <c r="K30" s="185" t="str">
        <f>INDEX('Lists&amp;Tables'!$K$3:$K$15,MATCH('Forecast Switchboard'!H30,'Lists&amp;Tables'!$J$3:$J$10,0),1)</f>
        <v>Millions SqFt</v>
      </c>
      <c r="L30" s="186">
        <f t="shared" ca="1" si="19"/>
        <v>7.8066550111953834</v>
      </c>
      <c r="M30" s="186">
        <f t="shared" ca="1" si="19"/>
        <v>5.9496992573140863</v>
      </c>
      <c r="N30" s="187">
        <f t="shared" ca="1" si="19"/>
        <v>5.890903545908837</v>
      </c>
      <c r="O30" s="187">
        <f t="shared" ca="1" si="19"/>
        <v>6.8915688291332424</v>
      </c>
      <c r="P30" s="187">
        <f t="shared" ca="1" si="19"/>
        <v>6.6410191533148355</v>
      </c>
      <c r="Q30" s="187">
        <f t="shared" ca="1" si="19"/>
        <v>5.4382226791221893</v>
      </c>
      <c r="R30" s="187">
        <f t="shared" ca="1" si="19"/>
        <v>6.9236851515846078</v>
      </c>
      <c r="S30" s="187">
        <f t="shared" ca="1" si="19"/>
        <v>6.040566884985755</v>
      </c>
      <c r="T30" s="187">
        <f t="shared" ca="1" si="19"/>
        <v>5.8620040343764588</v>
      </c>
      <c r="U30" s="187">
        <f t="shared" ca="1" si="19"/>
        <v>6.6048352977963205</v>
      </c>
      <c r="V30" s="187">
        <f t="shared" ca="1" si="20"/>
        <v>6.6081856774849808</v>
      </c>
      <c r="W30" s="187">
        <f t="shared" ca="1" si="20"/>
        <v>7.2276230030590352</v>
      </c>
      <c r="X30" s="187">
        <f t="shared" ca="1" si="20"/>
        <v>7.9321378463678132</v>
      </c>
      <c r="Y30" s="187">
        <f t="shared" ca="1" si="20"/>
        <v>7.2590370336019197</v>
      </c>
      <c r="Z30" s="187">
        <f t="shared" ca="1" si="20"/>
        <v>7.9122271387396417</v>
      </c>
      <c r="AA30" s="187">
        <f t="shared" ca="1" si="20"/>
        <v>7.7623340380974311</v>
      </c>
      <c r="AB30" s="187">
        <f t="shared" ca="1" si="20"/>
        <v>7.6402299023279152</v>
      </c>
      <c r="AC30" s="187">
        <f t="shared" ca="1" si="20"/>
        <v>7.1724831299946894</v>
      </c>
      <c r="AD30" s="187">
        <f t="shared" ca="1" si="20"/>
        <v>7.0810470955732994</v>
      </c>
      <c r="AE30" s="188">
        <f t="shared" ca="1" si="20"/>
        <v>7.4281005850341701</v>
      </c>
    </row>
    <row r="31" spans="2:31">
      <c r="B31" s="255" t="str">
        <f t="shared" si="17"/>
        <v>Com Forecast (Base Case)</v>
      </c>
      <c r="C31" s="255" t="str">
        <f t="shared" ca="1" si="18"/>
        <v>'Com Forecast (Base Case)'!$C$13:$CY$313</v>
      </c>
      <c r="D31" s="255" t="str">
        <f t="shared" ca="1" si="18"/>
        <v>'Com Forecast (Base Case)'!$B$13:$B$313</v>
      </c>
      <c r="E31" s="255" t="str">
        <f t="shared" ca="1" si="18"/>
        <v>'Com Forecast (Base Case)'!$C$12:$CY$12</v>
      </c>
      <c r="F31" s="150">
        <v>10</v>
      </c>
      <c r="G31" s="174" t="str">
        <f t="shared" si="21"/>
        <v>RegionMedium OffNew</v>
      </c>
      <c r="H31" s="154" t="s">
        <v>5504</v>
      </c>
      <c r="I31" s="154" t="s">
        <v>45</v>
      </c>
      <c r="J31" s="154" t="s">
        <v>8</v>
      </c>
      <c r="K31" s="154" t="str">
        <f>INDEX('Lists&amp;Tables'!$K$3:$K$15,MATCH('Forecast Switchboard'!H31,'Lists&amp;Tables'!$J$3:$J$10,0),1)</f>
        <v>Millions SqFt</v>
      </c>
      <c r="L31" s="158">
        <f t="shared" ca="1" si="19"/>
        <v>6.3306892326899415</v>
      </c>
      <c r="M31" s="158">
        <f t="shared" ca="1" si="19"/>
        <v>4.6245517962703104</v>
      </c>
      <c r="N31" s="158">
        <f t="shared" ca="1" si="19"/>
        <v>4.6954401235311058</v>
      </c>
      <c r="O31" s="158">
        <f t="shared" ca="1" si="19"/>
        <v>5.5561738496820645</v>
      </c>
      <c r="P31" s="158">
        <f t="shared" ca="1" si="19"/>
        <v>5.2903315868283292</v>
      </c>
      <c r="Q31" s="158">
        <f t="shared" ca="1" si="19"/>
        <v>4.0954748538564614</v>
      </c>
      <c r="R31" s="158">
        <f t="shared" ca="1" si="19"/>
        <v>5.6166455086822502</v>
      </c>
      <c r="S31" s="158">
        <f t="shared" ca="1" si="19"/>
        <v>4.8928421056079552</v>
      </c>
      <c r="T31" s="158">
        <f t="shared" ca="1" si="19"/>
        <v>4.6489885594062974</v>
      </c>
      <c r="U31" s="158">
        <f t="shared" ca="1" si="19"/>
        <v>5.3600762751998365</v>
      </c>
      <c r="V31" s="158">
        <f t="shared" ca="1" si="20"/>
        <v>5.3451061612370649</v>
      </c>
      <c r="W31" s="158">
        <f t="shared" ca="1" si="20"/>
        <v>5.7169042762389006</v>
      </c>
      <c r="X31" s="158">
        <f t="shared" ca="1" si="20"/>
        <v>6.1644080859749115</v>
      </c>
      <c r="Y31" s="158">
        <f t="shared" ca="1" si="20"/>
        <v>5.8003829082546376</v>
      </c>
      <c r="Z31" s="158">
        <f t="shared" ca="1" si="20"/>
        <v>6.4331999103991837</v>
      </c>
      <c r="AA31" s="158">
        <f t="shared" ca="1" si="20"/>
        <v>6.1077443299386847</v>
      </c>
      <c r="AB31" s="158">
        <f t="shared" ca="1" si="20"/>
        <v>6.3133258324543373</v>
      </c>
      <c r="AC31" s="158">
        <f t="shared" ca="1" si="20"/>
        <v>5.5403053352108875</v>
      </c>
      <c r="AD31" s="158">
        <f t="shared" ca="1" si="20"/>
        <v>5.5266028757425794</v>
      </c>
      <c r="AE31" s="189">
        <f t="shared" ca="1" si="20"/>
        <v>5.9833355534459063</v>
      </c>
    </row>
    <row r="32" spans="2:31">
      <c r="B32" s="255" t="str">
        <f t="shared" si="17"/>
        <v>Com Forecast (Base Case)</v>
      </c>
      <c r="C32" s="255" t="str">
        <f t="shared" ca="1" si="18"/>
        <v>'Com Forecast (Base Case)'!$C$13:$CY$313</v>
      </c>
      <c r="D32" s="255" t="str">
        <f t="shared" ca="1" si="18"/>
        <v>'Com Forecast (Base Case)'!$B$13:$B$313</v>
      </c>
      <c r="E32" s="255" t="str">
        <f t="shared" ca="1" si="18"/>
        <v>'Com Forecast (Base Case)'!$C$12:$CY$12</v>
      </c>
      <c r="F32" s="150">
        <v>11</v>
      </c>
      <c r="G32" s="174" t="str">
        <f t="shared" si="21"/>
        <v>RegionSmall OffNew</v>
      </c>
      <c r="H32" s="154" t="s">
        <v>5504</v>
      </c>
      <c r="I32" s="154" t="s">
        <v>47</v>
      </c>
      <c r="J32" s="154" t="s">
        <v>8</v>
      </c>
      <c r="K32" s="154" t="str">
        <f>INDEX('Lists&amp;Tables'!$K$3:$K$15,MATCH('Forecast Switchboard'!H32,'Lists&amp;Tables'!$J$3:$J$10,0),1)</f>
        <v>Millions SqFt</v>
      </c>
      <c r="L32" s="158">
        <f t="shared" ref="L32:U41" ca="1" si="22">INDEX(INDIRECT($C32),MATCH($G32,INDIRECT($D32),0),MATCH(L$21,INDIRECT($E32),0))</f>
        <v>1.6621196768024407</v>
      </c>
      <c r="M32" s="158">
        <f t="shared" ca="1" si="22"/>
        <v>1.2170657423442173</v>
      </c>
      <c r="N32" s="158">
        <f t="shared" ca="1" si="22"/>
        <v>1.2444333527444498</v>
      </c>
      <c r="O32" s="158">
        <f t="shared" ca="1" si="22"/>
        <v>1.4586094503549032</v>
      </c>
      <c r="P32" s="158">
        <f t="shared" ca="1" si="22"/>
        <v>1.4004070058555529</v>
      </c>
      <c r="Q32" s="158">
        <f t="shared" ca="1" si="22"/>
        <v>1.0787722980410579</v>
      </c>
      <c r="R32" s="158">
        <f t="shared" ca="1" si="22"/>
        <v>1.4747976167420549</v>
      </c>
      <c r="S32" s="158">
        <f t="shared" ca="1" si="22"/>
        <v>1.2896357804774434</v>
      </c>
      <c r="T32" s="158">
        <f t="shared" ca="1" si="22"/>
        <v>1.2239291307589197</v>
      </c>
      <c r="U32" s="158">
        <f t="shared" ca="1" si="22"/>
        <v>1.4012443744673324</v>
      </c>
      <c r="V32" s="158">
        <f t="shared" ref="V32:AE41" ca="1" si="23">INDEX(INDIRECT($C32),MATCH($G32,INDIRECT($D32),0),MATCH(V$21,INDIRECT($E32),0))</f>
        <v>1.3991315932028052</v>
      </c>
      <c r="W32" s="158">
        <f t="shared" ca="1" si="23"/>
        <v>1.4996248899933684</v>
      </c>
      <c r="X32" s="158">
        <f t="shared" ca="1" si="23"/>
        <v>1.6197763904689295</v>
      </c>
      <c r="Y32" s="158">
        <f t="shared" ca="1" si="23"/>
        <v>1.5187400891362097</v>
      </c>
      <c r="Z32" s="158">
        <f t="shared" ca="1" si="23"/>
        <v>1.6890757136254622</v>
      </c>
      <c r="AA32" s="158">
        <f t="shared" ca="1" si="23"/>
        <v>1.5972356158259797</v>
      </c>
      <c r="AB32" s="158">
        <f t="shared" ca="1" si="23"/>
        <v>1.640465747141107</v>
      </c>
      <c r="AC32" s="158">
        <f t="shared" ca="1" si="23"/>
        <v>1.4565955217811706</v>
      </c>
      <c r="AD32" s="158">
        <f t="shared" ca="1" si="23"/>
        <v>1.4531741906643101</v>
      </c>
      <c r="AE32" s="189">
        <f t="shared" ca="1" si="23"/>
        <v>1.5648660344158036</v>
      </c>
    </row>
    <row r="33" spans="2:31">
      <c r="B33" s="255" t="str">
        <f t="shared" si="17"/>
        <v>Com Forecast (Base Case)</v>
      </c>
      <c r="C33" s="255" t="str">
        <f t="shared" ca="1" si="18"/>
        <v>'Com Forecast (Base Case)'!$C$13:$CY$313</v>
      </c>
      <c r="D33" s="255" t="str">
        <f t="shared" ca="1" si="18"/>
        <v>'Com Forecast (Base Case)'!$B$13:$B$313</v>
      </c>
      <c r="E33" s="255" t="str">
        <f t="shared" ca="1" si="18"/>
        <v>'Com Forecast (Base Case)'!$C$12:$CY$12</v>
      </c>
      <c r="F33" s="150">
        <v>12</v>
      </c>
      <c r="G33" s="174" t="str">
        <f t="shared" si="21"/>
        <v>RegionXLarge RetNew</v>
      </c>
      <c r="H33" s="154" t="s">
        <v>5504</v>
      </c>
      <c r="I33" s="199" t="s">
        <v>5467</v>
      </c>
      <c r="J33" s="154" t="s">
        <v>8</v>
      </c>
      <c r="K33" s="154" t="str">
        <f>INDEX('Lists&amp;Tables'!$K$3:$K$15,MATCH('Forecast Switchboard'!H33,'Lists&amp;Tables'!$J$3:$J$10,0),1)</f>
        <v>Millions SqFt</v>
      </c>
      <c r="L33" s="158">
        <f t="shared" ca="1" si="22"/>
        <v>1.799418169017593</v>
      </c>
      <c r="M33" s="158">
        <f t="shared" ca="1" si="22"/>
        <v>1.485755176968429</v>
      </c>
      <c r="N33" s="158">
        <f t="shared" ca="1" si="22"/>
        <v>0.89794362681754358</v>
      </c>
      <c r="O33" s="158">
        <f t="shared" ca="1" si="22"/>
        <v>0.91201694404352718</v>
      </c>
      <c r="P33" s="158">
        <f t="shared" ca="1" si="22"/>
        <v>0.85125423267540556</v>
      </c>
      <c r="Q33" s="158">
        <f t="shared" ca="1" si="22"/>
        <v>0.73204497427617965</v>
      </c>
      <c r="R33" s="158">
        <f t="shared" ca="1" si="22"/>
        <v>0.73428349109996394</v>
      </c>
      <c r="S33" s="158">
        <f t="shared" ca="1" si="22"/>
        <v>0.71341173425108251</v>
      </c>
      <c r="T33" s="158">
        <f t="shared" ca="1" si="22"/>
        <v>0.89455902577447755</v>
      </c>
      <c r="U33" s="158">
        <f t="shared" ca="1" si="22"/>
        <v>1.032083805968905</v>
      </c>
      <c r="V33" s="158">
        <f t="shared" ca="1" si="23"/>
        <v>1.0963398187475875</v>
      </c>
      <c r="W33" s="158">
        <f t="shared" ca="1" si="23"/>
        <v>1.617287860192538</v>
      </c>
      <c r="X33" s="158">
        <f t="shared" ca="1" si="23"/>
        <v>1.8239074921539626</v>
      </c>
      <c r="Y33" s="158">
        <f t="shared" ca="1" si="23"/>
        <v>1.6267354909009817</v>
      </c>
      <c r="Z33" s="158">
        <f t="shared" ca="1" si="23"/>
        <v>1.5970323938843554</v>
      </c>
      <c r="AA33" s="158">
        <f t="shared" ca="1" si="23"/>
        <v>1.5393396581386409</v>
      </c>
      <c r="AB33" s="158">
        <f t="shared" ca="1" si="23"/>
        <v>1.2960530677092543</v>
      </c>
      <c r="AC33" s="158">
        <f t="shared" ca="1" si="23"/>
        <v>1.3176455108269955</v>
      </c>
      <c r="AD33" s="158">
        <f t="shared" ca="1" si="23"/>
        <v>1.2469979474733393</v>
      </c>
      <c r="AE33" s="189">
        <f t="shared" ca="1" si="23"/>
        <v>1.3540449607593745</v>
      </c>
    </row>
    <row r="34" spans="2:31">
      <c r="B34" s="255" t="str">
        <f t="shared" si="17"/>
        <v>Com Forecast (Base Case)</v>
      </c>
      <c r="C34" s="255" t="str">
        <f t="shared" ca="1" si="18"/>
        <v>'Com Forecast (Base Case)'!$C$13:$CY$313</v>
      </c>
      <c r="D34" s="255" t="str">
        <f t="shared" ca="1" si="18"/>
        <v>'Com Forecast (Base Case)'!$B$13:$B$313</v>
      </c>
      <c r="E34" s="255" t="str">
        <f t="shared" ca="1" si="18"/>
        <v>'Com Forecast (Base Case)'!$C$12:$CY$12</v>
      </c>
      <c r="F34" s="150">
        <v>13</v>
      </c>
      <c r="G34" s="174" t="str">
        <f t="shared" si="21"/>
        <v>RegionLarge RetNew</v>
      </c>
      <c r="H34" s="154" t="s">
        <v>5504</v>
      </c>
      <c r="I34" s="199" t="s">
        <v>5464</v>
      </c>
      <c r="J34" s="154" t="s">
        <v>8</v>
      </c>
      <c r="K34" s="154" t="str">
        <f>INDEX('Lists&amp;Tables'!$K$3:$K$15,MATCH('Forecast Switchboard'!H34,'Lists&amp;Tables'!$J$3:$J$10,0),1)</f>
        <v>Millions SqFt</v>
      </c>
      <c r="L34" s="158">
        <f t="shared" ca="1" si="22"/>
        <v>0.71960427219664069</v>
      </c>
      <c r="M34" s="158">
        <f t="shared" ca="1" si="22"/>
        <v>0.59647847099566831</v>
      </c>
      <c r="N34" s="158">
        <f t="shared" ca="1" si="22"/>
        <v>0.36611838042447359</v>
      </c>
      <c r="O34" s="158">
        <f t="shared" ca="1" si="22"/>
        <v>0.3731768350638246</v>
      </c>
      <c r="P34" s="158">
        <f t="shared" ca="1" si="22"/>
        <v>0.34504559304633386</v>
      </c>
      <c r="Q34" s="158">
        <f t="shared" ca="1" si="22"/>
        <v>0.2928623587115301</v>
      </c>
      <c r="R34" s="158">
        <f t="shared" ca="1" si="22"/>
        <v>0.29376294298921468</v>
      </c>
      <c r="S34" s="158">
        <f t="shared" ca="1" si="22"/>
        <v>0.28416308329236456</v>
      </c>
      <c r="T34" s="158">
        <f t="shared" ca="1" si="22"/>
        <v>0.36455471421578001</v>
      </c>
      <c r="U34" s="158">
        <f t="shared" ca="1" si="22"/>
        <v>0.42646627810709853</v>
      </c>
      <c r="V34" s="158">
        <f t="shared" ca="1" si="23"/>
        <v>0.44956380488737768</v>
      </c>
      <c r="W34" s="158">
        <f t="shared" ca="1" si="23"/>
        <v>0.65213839834683018</v>
      </c>
      <c r="X34" s="158">
        <f t="shared" ca="1" si="23"/>
        <v>0.73353807331773047</v>
      </c>
      <c r="Y34" s="158">
        <f t="shared" ca="1" si="23"/>
        <v>0.65560780242911365</v>
      </c>
      <c r="Z34" s="158">
        <f t="shared" ca="1" si="23"/>
        <v>0.64604928436358278</v>
      </c>
      <c r="AA34" s="158">
        <f t="shared" ca="1" si="23"/>
        <v>0.62178261445398098</v>
      </c>
      <c r="AB34" s="158">
        <f t="shared" ca="1" si="23"/>
        <v>0.52554853465709617</v>
      </c>
      <c r="AC34" s="158">
        <f t="shared" ca="1" si="23"/>
        <v>0.53266253778165396</v>
      </c>
      <c r="AD34" s="158">
        <f t="shared" ca="1" si="23"/>
        <v>0.50454130308386236</v>
      </c>
      <c r="AE34" s="189">
        <f t="shared" ca="1" si="23"/>
        <v>0.54553111610891503</v>
      </c>
    </row>
    <row r="35" spans="2:31">
      <c r="B35" s="255" t="str">
        <f t="shared" si="17"/>
        <v>Com Forecast (Base Case)</v>
      </c>
      <c r="C35" s="255" t="str">
        <f t="shared" ca="1" si="18"/>
        <v>'Com Forecast (Base Case)'!$C$13:$CY$313</v>
      </c>
      <c r="D35" s="255" t="str">
        <f t="shared" ca="1" si="18"/>
        <v>'Com Forecast (Base Case)'!$B$13:$B$313</v>
      </c>
      <c r="E35" s="255" t="str">
        <f t="shared" ca="1" si="18"/>
        <v>'Com Forecast (Base Case)'!$C$12:$CY$12</v>
      </c>
      <c r="F35" s="150">
        <v>14</v>
      </c>
      <c r="G35" s="174" t="str">
        <f t="shared" si="21"/>
        <v>RegionMedium RetNew</v>
      </c>
      <c r="H35" s="154" t="s">
        <v>5504</v>
      </c>
      <c r="I35" s="199" t="s">
        <v>5465</v>
      </c>
      <c r="J35" s="154" t="s">
        <v>8</v>
      </c>
      <c r="K35" s="154" t="str">
        <f>INDEX('Lists&amp;Tables'!$K$3:$K$15,MATCH('Forecast Switchboard'!H35,'Lists&amp;Tables'!$J$3:$J$10,0),1)</f>
        <v>Millions SqFt</v>
      </c>
      <c r="L35" s="158">
        <f t="shared" ca="1" si="22"/>
        <v>2.7275899469990224</v>
      </c>
      <c r="M35" s="158">
        <f t="shared" ca="1" si="22"/>
        <v>2.2451802625726844</v>
      </c>
      <c r="N35" s="158">
        <f t="shared" ca="1" si="22"/>
        <v>1.3846551620328988</v>
      </c>
      <c r="O35" s="158">
        <f t="shared" ca="1" si="22"/>
        <v>1.414332931216091</v>
      </c>
      <c r="P35" s="158">
        <f t="shared" ca="1" si="22"/>
        <v>1.3048976182463843</v>
      </c>
      <c r="Q35" s="158">
        <f t="shared" ca="1" si="22"/>
        <v>1.1035456427042536</v>
      </c>
      <c r="R35" s="158">
        <f t="shared" ca="1" si="22"/>
        <v>1.0932193385059683</v>
      </c>
      <c r="S35" s="158">
        <f t="shared" ca="1" si="22"/>
        <v>1.0602010304011045</v>
      </c>
      <c r="T35" s="158">
        <f t="shared" ca="1" si="22"/>
        <v>1.3687417218066935</v>
      </c>
      <c r="U35" s="158">
        <f t="shared" ca="1" si="22"/>
        <v>1.6102119957699914</v>
      </c>
      <c r="V35" s="158">
        <f t="shared" ca="1" si="23"/>
        <v>1.7014476793012303</v>
      </c>
      <c r="W35" s="158">
        <f t="shared" ca="1" si="23"/>
        <v>2.4475448442766612</v>
      </c>
      <c r="X35" s="158">
        <f t="shared" ca="1" si="23"/>
        <v>2.7642584104961641</v>
      </c>
      <c r="Y35" s="158">
        <f t="shared" ca="1" si="23"/>
        <v>2.4645092385842489</v>
      </c>
      <c r="Z35" s="158">
        <f t="shared" ca="1" si="23"/>
        <v>2.435211674558635</v>
      </c>
      <c r="AA35" s="158">
        <f t="shared" ca="1" si="23"/>
        <v>2.3436666024455817</v>
      </c>
      <c r="AB35" s="158">
        <f t="shared" ca="1" si="23"/>
        <v>1.9970991421399598</v>
      </c>
      <c r="AC35" s="158">
        <f t="shared" ca="1" si="23"/>
        <v>2.0220850932468024</v>
      </c>
      <c r="AD35" s="158">
        <f t="shared" ca="1" si="23"/>
        <v>1.9074632582746243</v>
      </c>
      <c r="AE35" s="189">
        <f t="shared" ca="1" si="23"/>
        <v>2.0633846520749657</v>
      </c>
    </row>
    <row r="36" spans="2:31">
      <c r="B36" s="255" t="str">
        <f t="shared" si="17"/>
        <v>Com Forecast (Base Case)</v>
      </c>
      <c r="C36" s="255" t="str">
        <f t="shared" ca="1" si="18"/>
        <v>'Com Forecast (Base Case)'!$C$13:$CY$313</v>
      </c>
      <c r="D36" s="255" t="str">
        <f t="shared" ca="1" si="18"/>
        <v>'Com Forecast (Base Case)'!$B$13:$B$313</v>
      </c>
      <c r="E36" s="255" t="str">
        <f t="shared" ca="1" si="18"/>
        <v>'Com Forecast (Base Case)'!$C$12:$CY$12</v>
      </c>
      <c r="F36" s="150">
        <v>15</v>
      </c>
      <c r="G36" s="174" t="str">
        <f t="shared" si="21"/>
        <v>RegionSmall RetNew</v>
      </c>
      <c r="H36" s="154" t="s">
        <v>5504</v>
      </c>
      <c r="I36" s="199" t="s">
        <v>5466</v>
      </c>
      <c r="J36" s="154" t="s">
        <v>8</v>
      </c>
      <c r="K36" s="154" t="str">
        <f>INDEX('Lists&amp;Tables'!$K$3:$K$15,MATCH('Forecast Switchboard'!H36,'Lists&amp;Tables'!$J$3:$J$10,0),1)</f>
        <v>Millions SqFt</v>
      </c>
      <c r="L36" s="158">
        <f t="shared" ca="1" si="22"/>
        <v>0.86249938561661099</v>
      </c>
      <c r="M36" s="158">
        <f t="shared" ca="1" si="22"/>
        <v>0.71243811393533818</v>
      </c>
      <c r="N36" s="158">
        <f t="shared" ca="1" si="22"/>
        <v>0.43988135050703958</v>
      </c>
      <c r="O36" s="158">
        <f t="shared" ca="1" si="22"/>
        <v>0.44879648252082133</v>
      </c>
      <c r="P36" s="158">
        <f t="shared" ca="1" si="22"/>
        <v>0.41374173801952452</v>
      </c>
      <c r="Q36" s="158">
        <f t="shared" ca="1" si="22"/>
        <v>0.34301620014224921</v>
      </c>
      <c r="R36" s="158">
        <f t="shared" ca="1" si="22"/>
        <v>0.33946657261656726</v>
      </c>
      <c r="S36" s="158">
        <f t="shared" ca="1" si="22"/>
        <v>0.32965754978673117</v>
      </c>
      <c r="T36" s="158">
        <f t="shared" ca="1" si="22"/>
        <v>0.43689232903555525</v>
      </c>
      <c r="U36" s="158">
        <f t="shared" ca="1" si="22"/>
        <v>0.51886957722704219</v>
      </c>
      <c r="V36" s="158">
        <f t="shared" ca="1" si="23"/>
        <v>0.54817313334918127</v>
      </c>
      <c r="W36" s="158">
        <f t="shared" ca="1" si="23"/>
        <v>0.77969532117377649</v>
      </c>
      <c r="X36" s="158">
        <f t="shared" ca="1" si="23"/>
        <v>0.87858644381951334</v>
      </c>
      <c r="Y36" s="158">
        <f t="shared" ca="1" si="23"/>
        <v>0.78420074698109388</v>
      </c>
      <c r="Z36" s="158">
        <f t="shared" ca="1" si="23"/>
        <v>0.77728841592354081</v>
      </c>
      <c r="AA36" s="158">
        <f t="shared" ca="1" si="23"/>
        <v>0.74886674252534069</v>
      </c>
      <c r="AB36" s="158">
        <f t="shared" ca="1" si="23"/>
        <v>0.63964179951326661</v>
      </c>
      <c r="AC36" s="158">
        <f t="shared" ca="1" si="23"/>
        <v>0.64714740319049269</v>
      </c>
      <c r="AD36" s="158">
        <f t="shared" ca="1" si="23"/>
        <v>0.61166389038687663</v>
      </c>
      <c r="AE36" s="189">
        <f t="shared" ca="1" si="23"/>
        <v>0.66242443593788758</v>
      </c>
    </row>
    <row r="37" spans="2:31">
      <c r="B37" s="255" t="str">
        <f t="shared" si="17"/>
        <v>Com Forecast (Base Case)</v>
      </c>
      <c r="C37" s="255" t="str">
        <f t="shared" ca="1" si="18"/>
        <v>'Com Forecast (Base Case)'!$C$13:$CY$313</v>
      </c>
      <c r="D37" s="255" t="str">
        <f t="shared" ca="1" si="18"/>
        <v>'Com Forecast (Base Case)'!$B$13:$B$313</v>
      </c>
      <c r="E37" s="255" t="str">
        <f t="shared" ca="1" si="18"/>
        <v>'Com Forecast (Base Case)'!$C$12:$CY$12</v>
      </c>
      <c r="F37" s="150">
        <v>16</v>
      </c>
      <c r="G37" s="174" t="str">
        <f t="shared" si="21"/>
        <v>RegionSchool K-12New</v>
      </c>
      <c r="H37" s="154" t="s">
        <v>5504</v>
      </c>
      <c r="I37" s="199" t="s">
        <v>5468</v>
      </c>
      <c r="J37" s="154" t="s">
        <v>8</v>
      </c>
      <c r="K37" s="154" t="str">
        <f>INDEX('Lists&amp;Tables'!$K$3:$K$15,MATCH('Forecast Switchboard'!H37,'Lists&amp;Tables'!$J$3:$J$10,0),1)</f>
        <v>Millions SqFt</v>
      </c>
      <c r="L37" s="158">
        <f t="shared" ca="1" si="22"/>
        <v>0.49337113702797691</v>
      </c>
      <c r="M37" s="158">
        <f t="shared" ca="1" si="22"/>
        <v>1.1029723159217257</v>
      </c>
      <c r="N37" s="158">
        <f t="shared" ca="1" si="22"/>
        <v>0.94992456965043459</v>
      </c>
      <c r="O37" s="158">
        <f t="shared" ca="1" si="22"/>
        <v>0.71720701164062661</v>
      </c>
      <c r="P37" s="158">
        <f t="shared" ca="1" si="22"/>
        <v>0.7442281187428561</v>
      </c>
      <c r="Q37" s="158">
        <f t="shared" ca="1" si="22"/>
        <v>0.85140099810585501</v>
      </c>
      <c r="R37" s="158">
        <f t="shared" ca="1" si="22"/>
        <v>0.99139466996200198</v>
      </c>
      <c r="S37" s="158">
        <f t="shared" ca="1" si="22"/>
        <v>1.5014629353162949</v>
      </c>
      <c r="T37" s="158">
        <f t="shared" ca="1" si="22"/>
        <v>1.8697826256608596</v>
      </c>
      <c r="U37" s="158">
        <f t="shared" ca="1" si="22"/>
        <v>1.6452707482432332</v>
      </c>
      <c r="V37" s="158">
        <f t="shared" ca="1" si="23"/>
        <v>1.6753181172445872</v>
      </c>
      <c r="W37" s="158">
        <f t="shared" ca="1" si="23"/>
        <v>1.7943041099264481</v>
      </c>
      <c r="X37" s="158">
        <f t="shared" ca="1" si="23"/>
        <v>1.8624299937819393</v>
      </c>
      <c r="Y37" s="158">
        <f t="shared" ca="1" si="23"/>
        <v>1.7489264522150836</v>
      </c>
      <c r="Z37" s="158">
        <f t="shared" ca="1" si="23"/>
        <v>1.7975598556031414</v>
      </c>
      <c r="AA37" s="158">
        <f t="shared" ca="1" si="23"/>
        <v>1.6195220459723754</v>
      </c>
      <c r="AB37" s="158">
        <f t="shared" ca="1" si="23"/>
        <v>1.8221433074925411</v>
      </c>
      <c r="AC37" s="158">
        <f t="shared" ca="1" si="23"/>
        <v>1.6336676691608698</v>
      </c>
      <c r="AD37" s="158">
        <f t="shared" ca="1" si="23"/>
        <v>1.7826242149357872</v>
      </c>
      <c r="AE37" s="189">
        <f t="shared" ca="1" si="23"/>
        <v>1.6891002859244486</v>
      </c>
    </row>
    <row r="38" spans="2:31">
      <c r="B38" s="255" t="str">
        <f t="shared" si="17"/>
        <v>Com Forecast (Base Case)</v>
      </c>
      <c r="C38" s="255" t="str">
        <f t="shared" ca="1" si="18"/>
        <v>'Com Forecast (Base Case)'!$C$13:$CY$313</v>
      </c>
      <c r="D38" s="255" t="str">
        <f t="shared" ca="1" si="18"/>
        <v>'Com Forecast (Base Case)'!$B$13:$B$313</v>
      </c>
      <c r="E38" s="255" t="str">
        <f t="shared" ca="1" si="18"/>
        <v>'Com Forecast (Base Case)'!$C$12:$CY$12</v>
      </c>
      <c r="F38" s="150">
        <v>17</v>
      </c>
      <c r="G38" s="174" t="str">
        <f t="shared" si="21"/>
        <v>RegionUniversityNew</v>
      </c>
      <c r="H38" s="154" t="s">
        <v>5504</v>
      </c>
      <c r="I38" s="154" t="s">
        <v>54</v>
      </c>
      <c r="J38" s="154" t="s">
        <v>8</v>
      </c>
      <c r="K38" s="154" t="str">
        <f>INDEX('Lists&amp;Tables'!$K$3:$K$15,MATCH('Forecast Switchboard'!H38,'Lists&amp;Tables'!$J$3:$J$10,0),1)</f>
        <v>Millions SqFt</v>
      </c>
      <c r="L38" s="158">
        <f t="shared" ca="1" si="22"/>
        <v>0.2800209986196866</v>
      </c>
      <c r="M38" s="158">
        <f t="shared" ca="1" si="22"/>
        <v>0.29719871383536939</v>
      </c>
      <c r="N38" s="158">
        <f t="shared" ca="1" si="22"/>
        <v>0.58203115602335975</v>
      </c>
      <c r="O38" s="158">
        <f t="shared" ca="1" si="22"/>
        <v>0.83189457735737737</v>
      </c>
      <c r="P38" s="158">
        <f t="shared" ca="1" si="22"/>
        <v>0.66610454718876777</v>
      </c>
      <c r="Q38" s="158">
        <f t="shared" ca="1" si="22"/>
        <v>0.73648247778559484</v>
      </c>
      <c r="R38" s="158">
        <f t="shared" ca="1" si="22"/>
        <v>0.64334185638367225</v>
      </c>
      <c r="S38" s="158">
        <f t="shared" ca="1" si="22"/>
        <v>0.97289424291238524</v>
      </c>
      <c r="T38" s="158">
        <f t="shared" ca="1" si="22"/>
        <v>1.1820978013224126</v>
      </c>
      <c r="U38" s="158">
        <f t="shared" ca="1" si="22"/>
        <v>1.1785313924254113</v>
      </c>
      <c r="V38" s="158">
        <f t="shared" ca="1" si="23"/>
        <v>1.2952038876416079</v>
      </c>
      <c r="W38" s="158">
        <f t="shared" ca="1" si="23"/>
        <v>1.3229243736280945</v>
      </c>
      <c r="X38" s="158">
        <f t="shared" ca="1" si="23"/>
        <v>1.422909455419719</v>
      </c>
      <c r="Y38" s="158">
        <f t="shared" ca="1" si="23"/>
        <v>1.4430187909981058</v>
      </c>
      <c r="Z38" s="158">
        <f t="shared" ca="1" si="23"/>
        <v>1.2923971403480323</v>
      </c>
      <c r="AA38" s="158">
        <f t="shared" ca="1" si="23"/>
        <v>1.1785050733908478</v>
      </c>
      <c r="AB38" s="158">
        <f t="shared" ca="1" si="23"/>
        <v>1.3433889489273994</v>
      </c>
      <c r="AC38" s="158">
        <f t="shared" ca="1" si="23"/>
        <v>1.2265545990556588</v>
      </c>
      <c r="AD38" s="158">
        <f t="shared" ca="1" si="23"/>
        <v>1.2571458643971927</v>
      </c>
      <c r="AE38" s="189">
        <f t="shared" ca="1" si="23"/>
        <v>1.2979913333963795</v>
      </c>
    </row>
    <row r="39" spans="2:31">
      <c r="B39" s="255" t="str">
        <f t="shared" si="17"/>
        <v>Com Forecast (Base Case)</v>
      </c>
      <c r="C39" s="255" t="str">
        <f t="shared" ca="1" si="18"/>
        <v>'Com Forecast (Base Case)'!$C$13:$CY$313</v>
      </c>
      <c r="D39" s="255" t="str">
        <f t="shared" ca="1" si="18"/>
        <v>'Com Forecast (Base Case)'!$B$13:$B$313</v>
      </c>
      <c r="E39" s="255" t="str">
        <f t="shared" ca="1" si="18"/>
        <v>'Com Forecast (Base Case)'!$C$12:$CY$12</v>
      </c>
      <c r="F39" s="150">
        <v>18</v>
      </c>
      <c r="G39" s="174" t="str">
        <f t="shared" si="21"/>
        <v>RegionWarehouseNew</v>
      </c>
      <c r="H39" s="154" t="s">
        <v>5504</v>
      </c>
      <c r="I39" s="154" t="s">
        <v>56</v>
      </c>
      <c r="J39" s="154" t="s">
        <v>8</v>
      </c>
      <c r="K39" s="154" t="str">
        <f>INDEX('Lists&amp;Tables'!$K$3:$K$15,MATCH('Forecast Switchboard'!H39,'Lists&amp;Tables'!$J$3:$J$10,0),1)</f>
        <v>Millions SqFt</v>
      </c>
      <c r="L39" s="158">
        <f t="shared" ca="1" si="22"/>
        <v>7.6586609772993617</v>
      </c>
      <c r="M39" s="158">
        <f t="shared" ca="1" si="22"/>
        <v>7.5774552212762423</v>
      </c>
      <c r="N39" s="158">
        <f t="shared" ca="1" si="22"/>
        <v>5.6453939930651131</v>
      </c>
      <c r="O39" s="158">
        <f t="shared" ca="1" si="22"/>
        <v>4.800793231843981</v>
      </c>
      <c r="P39" s="158">
        <f t="shared" ca="1" si="22"/>
        <v>3.5881391412601156</v>
      </c>
      <c r="Q39" s="158">
        <f t="shared" ca="1" si="22"/>
        <v>3.1529819033971824</v>
      </c>
      <c r="R39" s="158">
        <f t="shared" ca="1" si="22"/>
        <v>4.0691744688008198</v>
      </c>
      <c r="S39" s="158">
        <f t="shared" ca="1" si="22"/>
        <v>4.5400289951106014</v>
      </c>
      <c r="T39" s="158">
        <f t="shared" ca="1" si="22"/>
        <v>4.8555474587969272</v>
      </c>
      <c r="U39" s="158">
        <f t="shared" ca="1" si="22"/>
        <v>4.6966359797376018</v>
      </c>
      <c r="V39" s="158">
        <f t="shared" ca="1" si="23"/>
        <v>4.8557170740974245</v>
      </c>
      <c r="W39" s="158">
        <f t="shared" ca="1" si="23"/>
        <v>4.451750056135543</v>
      </c>
      <c r="X39" s="158">
        <f t="shared" ca="1" si="23"/>
        <v>3.8657972013430704</v>
      </c>
      <c r="Y39" s="158">
        <f t="shared" ca="1" si="23"/>
        <v>3.9817445148405937</v>
      </c>
      <c r="Z39" s="158">
        <f t="shared" ca="1" si="23"/>
        <v>3.9951806948216846</v>
      </c>
      <c r="AA39" s="158">
        <f t="shared" ca="1" si="23"/>
        <v>4.4738164673360306</v>
      </c>
      <c r="AB39" s="158">
        <f t="shared" ca="1" si="23"/>
        <v>4.2737219736102183</v>
      </c>
      <c r="AC39" s="158">
        <f t="shared" ca="1" si="23"/>
        <v>4.0870251812551333</v>
      </c>
      <c r="AD39" s="158">
        <f t="shared" ca="1" si="23"/>
        <v>4.137725578117939</v>
      </c>
      <c r="AE39" s="189">
        <f t="shared" ca="1" si="23"/>
        <v>3.6922064696454697</v>
      </c>
    </row>
    <row r="40" spans="2:31">
      <c r="B40" s="255" t="str">
        <f t="shared" si="17"/>
        <v>Com Forecast (Base Case)</v>
      </c>
      <c r="C40" s="255" t="str">
        <f t="shared" ca="1" si="18"/>
        <v>'Com Forecast (Base Case)'!$C$13:$CY$313</v>
      </c>
      <c r="D40" s="255" t="str">
        <f t="shared" ca="1" si="18"/>
        <v>'Com Forecast (Base Case)'!$B$13:$B$313</v>
      </c>
      <c r="E40" s="255" t="str">
        <f t="shared" ca="1" si="18"/>
        <v>'Com Forecast (Base Case)'!$C$12:$CY$12</v>
      </c>
      <c r="F40" s="150">
        <v>19</v>
      </c>
      <c r="G40" s="174" t="str">
        <f t="shared" si="21"/>
        <v>RegionSupermarketNew</v>
      </c>
      <c r="H40" s="154" t="s">
        <v>5504</v>
      </c>
      <c r="I40" s="154" t="s">
        <v>58</v>
      </c>
      <c r="J40" s="154" t="s">
        <v>8</v>
      </c>
      <c r="K40" s="154" t="str">
        <f>INDEX('Lists&amp;Tables'!$K$3:$K$15,MATCH('Forecast Switchboard'!H40,'Lists&amp;Tables'!$J$3:$J$10,0),1)</f>
        <v>Millions SqFt</v>
      </c>
      <c r="L40" s="158">
        <f t="shared" ca="1" si="22"/>
        <v>0.38924897939746522</v>
      </c>
      <c r="M40" s="158">
        <f t="shared" ca="1" si="22"/>
        <v>0.34341311895347121</v>
      </c>
      <c r="N40" s="158">
        <f t="shared" ca="1" si="22"/>
        <v>0.29927348040561341</v>
      </c>
      <c r="O40" s="158">
        <f t="shared" ca="1" si="22"/>
        <v>0.29688874456634085</v>
      </c>
      <c r="P40" s="158">
        <f t="shared" ca="1" si="22"/>
        <v>0.29379933994281465</v>
      </c>
      <c r="Q40" s="158">
        <f t="shared" ca="1" si="22"/>
        <v>0.29041766271303127</v>
      </c>
      <c r="R40" s="158">
        <f t="shared" ca="1" si="22"/>
        <v>0.28614144770449462</v>
      </c>
      <c r="S40" s="158">
        <f t="shared" ca="1" si="22"/>
        <v>0.28163861967746157</v>
      </c>
      <c r="T40" s="158">
        <f t="shared" ca="1" si="22"/>
        <v>0.27688800876616482</v>
      </c>
      <c r="U40" s="158">
        <f t="shared" ca="1" si="22"/>
        <v>0.27357754310134663</v>
      </c>
      <c r="V40" s="158">
        <f t="shared" ca="1" si="23"/>
        <v>0.27063184585003941</v>
      </c>
      <c r="W40" s="158">
        <f t="shared" ca="1" si="23"/>
        <v>0.26801411864303953</v>
      </c>
      <c r="X40" s="158">
        <f t="shared" ca="1" si="23"/>
        <v>0.26660240614409092</v>
      </c>
      <c r="Y40" s="158">
        <f t="shared" ca="1" si="23"/>
        <v>0.25138198684402913</v>
      </c>
      <c r="Z40" s="158">
        <f t="shared" ca="1" si="23"/>
        <v>0.26455339135243683</v>
      </c>
      <c r="AA40" s="158">
        <f t="shared" ca="1" si="23"/>
        <v>0.26299167309250365</v>
      </c>
      <c r="AB40" s="158">
        <f t="shared" ca="1" si="23"/>
        <v>0.26140909607327911</v>
      </c>
      <c r="AC40" s="158">
        <f t="shared" ca="1" si="23"/>
        <v>0.25947687815142023</v>
      </c>
      <c r="AD40" s="158">
        <f t="shared" ca="1" si="23"/>
        <v>0.25750619496776178</v>
      </c>
      <c r="AE40" s="189">
        <f t="shared" ca="1" si="23"/>
        <v>0.25562560804995926</v>
      </c>
    </row>
    <row r="41" spans="2:31">
      <c r="B41" s="255" t="str">
        <f t="shared" si="17"/>
        <v>Com Forecast (Base Case)</v>
      </c>
      <c r="C41" s="255" t="str">
        <f t="shared" ca="1" si="18"/>
        <v>'Com Forecast (Base Case)'!$C$13:$CY$313</v>
      </c>
      <c r="D41" s="255" t="str">
        <f t="shared" ca="1" si="18"/>
        <v>'Com Forecast (Base Case)'!$B$13:$B$313</v>
      </c>
      <c r="E41" s="255" t="str">
        <f t="shared" ca="1" si="18"/>
        <v>'Com Forecast (Base Case)'!$C$12:$CY$12</v>
      </c>
      <c r="F41" s="150">
        <v>20</v>
      </c>
      <c r="G41" s="174" t="str">
        <f t="shared" si="21"/>
        <v>RegionMiniMartNew</v>
      </c>
      <c r="H41" s="154" t="s">
        <v>5504</v>
      </c>
      <c r="I41" s="154" t="s">
        <v>60</v>
      </c>
      <c r="J41" s="154" t="s">
        <v>8</v>
      </c>
      <c r="K41" s="154" t="str">
        <f>INDEX('Lists&amp;Tables'!$K$3:$K$15,MATCH('Forecast Switchboard'!H41,'Lists&amp;Tables'!$J$3:$J$10,0),1)</f>
        <v>Millions SqFt</v>
      </c>
      <c r="L41" s="158">
        <f t="shared" ca="1" si="22"/>
        <v>0.19765540078516197</v>
      </c>
      <c r="M41" s="158">
        <f t="shared" ca="1" si="22"/>
        <v>0.18600542935034625</v>
      </c>
      <c r="N41" s="158">
        <f t="shared" ca="1" si="22"/>
        <v>9.5760802585072302E-2</v>
      </c>
      <c r="O41" s="158">
        <f t="shared" ca="1" si="22"/>
        <v>0.10062051473914659</v>
      </c>
      <c r="P41" s="158">
        <f t="shared" ca="1" si="22"/>
        <v>8.5646792534183808E-2</v>
      </c>
      <c r="Q41" s="158">
        <f t="shared" ca="1" si="22"/>
        <v>6.5415041923045286E-2</v>
      </c>
      <c r="R41" s="158">
        <f t="shared" ca="1" si="22"/>
        <v>5.7242996146950373E-2</v>
      </c>
      <c r="S41" s="158">
        <f t="shared" ca="1" si="22"/>
        <v>5.5087150941189433E-2</v>
      </c>
      <c r="T41" s="158">
        <f t="shared" ca="1" si="22"/>
        <v>7.3916214299540497E-2</v>
      </c>
      <c r="U41" s="158">
        <f t="shared" ca="1" si="22"/>
        <v>9.2056169088318471E-2</v>
      </c>
      <c r="V41" s="158">
        <f t="shared" ca="1" si="23"/>
        <v>0.10393709432109566</v>
      </c>
      <c r="W41" s="158">
        <f t="shared" ca="1" si="23"/>
        <v>0.15172170448022598</v>
      </c>
      <c r="X41" s="158">
        <f t="shared" ca="1" si="23"/>
        <v>0.15706997726929292</v>
      </c>
      <c r="Y41" s="158">
        <f t="shared" ca="1" si="23"/>
        <v>0.14510580631504899</v>
      </c>
      <c r="Z41" s="158">
        <f t="shared" ca="1" si="23"/>
        <v>0.15272706829792246</v>
      </c>
      <c r="AA41" s="158">
        <f t="shared" ca="1" si="23"/>
        <v>0.14104647748606622</v>
      </c>
      <c r="AB41" s="158">
        <f t="shared" ca="1" si="23"/>
        <v>0.11700741064540764</v>
      </c>
      <c r="AC41" s="158">
        <f t="shared" ca="1" si="23"/>
        <v>0.1200067315077773</v>
      </c>
      <c r="AD41" s="158">
        <f t="shared" ca="1" si="23"/>
        <v>0.11457442878633581</v>
      </c>
      <c r="AE41" s="189">
        <f t="shared" ca="1" si="23"/>
        <v>0.1211768182439132</v>
      </c>
    </row>
    <row r="42" spans="2:31">
      <c r="B42" s="255" t="str">
        <f t="shared" si="17"/>
        <v>Com Forecast (Base Case)</v>
      </c>
      <c r="C42" s="255" t="str">
        <f t="shared" ref="C42:E66" ca="1" si="24">CONCATENATE("'",$B42,"'!",INDEX(tbl_LookupParams,MATCH($H42,rng_ForecastPnters,0),MATCH(C$21,rng_ParamFields,0)))</f>
        <v>'Com Forecast (Base Case)'!$C$13:$CY$313</v>
      </c>
      <c r="D42" s="255" t="str">
        <f t="shared" ca="1" si="24"/>
        <v>'Com Forecast (Base Case)'!$B$13:$B$313</v>
      </c>
      <c r="E42" s="255" t="str">
        <f t="shared" ca="1" si="24"/>
        <v>'Com Forecast (Base Case)'!$C$12:$CY$12</v>
      </c>
      <c r="F42" s="150">
        <v>21</v>
      </c>
      <c r="G42" s="174" t="str">
        <f t="shared" si="21"/>
        <v>RegionRestaurantNew</v>
      </c>
      <c r="H42" s="154" t="s">
        <v>5504</v>
      </c>
      <c r="I42" s="154" t="s">
        <v>62</v>
      </c>
      <c r="J42" s="154" t="s">
        <v>8</v>
      </c>
      <c r="K42" s="154" t="str">
        <f>INDEX('Lists&amp;Tables'!$K$3:$K$15,MATCH('Forecast Switchboard'!H42,'Lists&amp;Tables'!$J$3:$J$10,0),1)</f>
        <v>Millions SqFt</v>
      </c>
      <c r="L42" s="158">
        <f t="shared" ref="L42:U51" ca="1" si="25">INDEX(INDIRECT($C42),MATCH($G42,INDIRECT($D42),0),MATCH(L$21,INDIRECT($E42),0))</f>
        <v>0.46894871790011039</v>
      </c>
      <c r="M42" s="158">
        <f t="shared" ca="1" si="25"/>
        <v>0.47387410836125871</v>
      </c>
      <c r="N42" s="158">
        <f t="shared" ca="1" si="25"/>
        <v>0.45144590813821411</v>
      </c>
      <c r="O42" s="158">
        <f t="shared" ca="1" si="25"/>
        <v>0.4505136151455652</v>
      </c>
      <c r="P42" s="158">
        <f t="shared" ca="1" si="25"/>
        <v>0.44778046039172248</v>
      </c>
      <c r="Q42" s="158">
        <f t="shared" ca="1" si="25"/>
        <v>0.44523396067124349</v>
      </c>
      <c r="R42" s="158">
        <f t="shared" ca="1" si="25"/>
        <v>0.44273536313864043</v>
      </c>
      <c r="S42" s="158">
        <f t="shared" ca="1" si="25"/>
        <v>0.4399078135546039</v>
      </c>
      <c r="T42" s="158">
        <f t="shared" ca="1" si="25"/>
        <v>0.43708606600163591</v>
      </c>
      <c r="U42" s="158">
        <f t="shared" ca="1" si="25"/>
        <v>0.43513915585550955</v>
      </c>
      <c r="V42" s="158">
        <f t="shared" ref="V42:AE51" ca="1" si="26">INDEX(INDIRECT($C42),MATCH($G42,INDIRECT($D42),0),MATCH(V$21,INDIRECT($E42),0))</f>
        <v>0.43580404899906589</v>
      </c>
      <c r="W42" s="158">
        <f t="shared" ca="1" si="26"/>
        <v>0.59161866303702282</v>
      </c>
      <c r="X42" s="158">
        <f t="shared" ca="1" si="26"/>
        <v>0.66467702134516005</v>
      </c>
      <c r="Y42" s="158">
        <f t="shared" ca="1" si="26"/>
        <v>0.65353995366480533</v>
      </c>
      <c r="Z42" s="158">
        <f t="shared" ca="1" si="26"/>
        <v>0.676060915960916</v>
      </c>
      <c r="AA42" s="158">
        <f t="shared" ca="1" si="26"/>
        <v>0.70559825286541389</v>
      </c>
      <c r="AB42" s="158">
        <f t="shared" ca="1" si="26"/>
        <v>0.63206878506691044</v>
      </c>
      <c r="AC42" s="158">
        <f t="shared" ca="1" si="26"/>
        <v>0.63726309269471215</v>
      </c>
      <c r="AD42" s="158">
        <f t="shared" ca="1" si="26"/>
        <v>0.5828366650853003</v>
      </c>
      <c r="AE42" s="189">
        <f t="shared" ca="1" si="26"/>
        <v>0.63928201324113043</v>
      </c>
    </row>
    <row r="43" spans="2:31">
      <c r="B43" s="255" t="str">
        <f t="shared" si="17"/>
        <v>Com Forecast (Base Case)</v>
      </c>
      <c r="C43" s="255" t="str">
        <f t="shared" ca="1" si="24"/>
        <v>'Com Forecast (Base Case)'!$C$13:$CY$313</v>
      </c>
      <c r="D43" s="255" t="str">
        <f t="shared" ca="1" si="24"/>
        <v>'Com Forecast (Base Case)'!$B$13:$B$313</v>
      </c>
      <c r="E43" s="255" t="str">
        <f t="shared" ca="1" si="24"/>
        <v>'Com Forecast (Base Case)'!$C$12:$CY$12</v>
      </c>
      <c r="F43" s="150">
        <v>22</v>
      </c>
      <c r="G43" s="174" t="str">
        <f t="shared" si="21"/>
        <v>RegionLodgingNew</v>
      </c>
      <c r="H43" s="154" t="s">
        <v>5504</v>
      </c>
      <c r="I43" s="154" t="s">
        <v>64</v>
      </c>
      <c r="J43" s="154" t="s">
        <v>8</v>
      </c>
      <c r="K43" s="154" t="str">
        <f>INDEX('Lists&amp;Tables'!$K$3:$K$15,MATCH('Forecast Switchboard'!H43,'Lists&amp;Tables'!$J$3:$J$10,0),1)</f>
        <v>Millions SqFt</v>
      </c>
      <c r="L43" s="158">
        <f t="shared" ca="1" si="25"/>
        <v>1.0326774321313152</v>
      </c>
      <c r="M43" s="158">
        <f t="shared" ca="1" si="25"/>
        <v>1.0158776160943388</v>
      </c>
      <c r="N43" s="158">
        <f t="shared" ca="1" si="25"/>
        <v>0.74304915446037911</v>
      </c>
      <c r="O43" s="158">
        <f t="shared" ca="1" si="25"/>
        <v>0.76054102414226543</v>
      </c>
      <c r="P43" s="158">
        <f t="shared" ca="1" si="25"/>
        <v>0.65616402459427536</v>
      </c>
      <c r="Q43" s="158">
        <f t="shared" ca="1" si="25"/>
        <v>0.62755023267601961</v>
      </c>
      <c r="R43" s="158">
        <f t="shared" ca="1" si="25"/>
        <v>0.61023293273354484</v>
      </c>
      <c r="S43" s="158">
        <f t="shared" ca="1" si="25"/>
        <v>0.60571699788717037</v>
      </c>
      <c r="T43" s="158">
        <f t="shared" ca="1" si="25"/>
        <v>0.65097903457434547</v>
      </c>
      <c r="U43" s="158">
        <f t="shared" ca="1" si="25"/>
        <v>0.69319811486407867</v>
      </c>
      <c r="V43" s="158">
        <f t="shared" ca="1" si="26"/>
        <v>0.78843795894088464</v>
      </c>
      <c r="W43" s="158">
        <f t="shared" ca="1" si="26"/>
        <v>1.3645659476947984</v>
      </c>
      <c r="X43" s="158">
        <f t="shared" ca="1" si="26"/>
        <v>1.6032227373726178</v>
      </c>
      <c r="Y43" s="158">
        <f t="shared" ca="1" si="26"/>
        <v>1.6412696995684901</v>
      </c>
      <c r="Z43" s="158">
        <f t="shared" ca="1" si="26"/>
        <v>1.670283030615213</v>
      </c>
      <c r="AA43" s="158">
        <f t="shared" ca="1" si="26"/>
        <v>1.755661848186447</v>
      </c>
      <c r="AB43" s="158">
        <f t="shared" ca="1" si="26"/>
        <v>1.4871375295645746</v>
      </c>
      <c r="AC43" s="158">
        <f t="shared" ca="1" si="26"/>
        <v>1.4400033906080374</v>
      </c>
      <c r="AD43" s="158">
        <f t="shared" ca="1" si="26"/>
        <v>1.3499648074414823</v>
      </c>
      <c r="AE43" s="189">
        <f t="shared" ca="1" si="26"/>
        <v>1.4487057151095009</v>
      </c>
    </row>
    <row r="44" spans="2:31">
      <c r="B44" s="255" t="str">
        <f t="shared" si="17"/>
        <v>Com Forecast (Base Case)</v>
      </c>
      <c r="C44" s="255" t="str">
        <f t="shared" ca="1" si="24"/>
        <v>'Com Forecast (Base Case)'!$C$13:$CY$313</v>
      </c>
      <c r="D44" s="255" t="str">
        <f t="shared" ca="1" si="24"/>
        <v>'Com Forecast (Base Case)'!$B$13:$B$313</v>
      </c>
      <c r="E44" s="255" t="str">
        <f t="shared" ca="1" si="24"/>
        <v>'Com Forecast (Base Case)'!$C$12:$CY$12</v>
      </c>
      <c r="F44" s="150">
        <v>23</v>
      </c>
      <c r="G44" s="174" t="str">
        <f t="shared" si="21"/>
        <v>RegionHospitalNew</v>
      </c>
      <c r="H44" s="154" t="s">
        <v>5504</v>
      </c>
      <c r="I44" s="154" t="s">
        <v>66</v>
      </c>
      <c r="J44" s="154" t="s">
        <v>8</v>
      </c>
      <c r="K44" s="154" t="str">
        <f>INDEX('Lists&amp;Tables'!$K$3:$K$15,MATCH('Forecast Switchboard'!H44,'Lists&amp;Tables'!$J$3:$J$10,0),1)</f>
        <v>Millions SqFt</v>
      </c>
      <c r="L44" s="158">
        <f t="shared" ca="1" si="25"/>
        <v>4.1336070304911159</v>
      </c>
      <c r="M44" s="158">
        <f t="shared" ca="1" si="25"/>
        <v>3.5601449453189118</v>
      </c>
      <c r="N44" s="158">
        <f t="shared" ca="1" si="25"/>
        <v>3.2007770264658664</v>
      </c>
      <c r="O44" s="158">
        <f t="shared" ca="1" si="25"/>
        <v>2.6531465767673241</v>
      </c>
      <c r="P44" s="158">
        <f t="shared" ca="1" si="25"/>
        <v>1.8730082465149496</v>
      </c>
      <c r="Q44" s="158">
        <f t="shared" ca="1" si="25"/>
        <v>1.6467285324389391</v>
      </c>
      <c r="R44" s="158">
        <f t="shared" ca="1" si="25"/>
        <v>1.5196240263467067</v>
      </c>
      <c r="S44" s="158">
        <f t="shared" ca="1" si="25"/>
        <v>1.3328145698119136</v>
      </c>
      <c r="T44" s="158">
        <f t="shared" ca="1" si="25"/>
        <v>1.3372342578617185</v>
      </c>
      <c r="U44" s="158">
        <f t="shared" ca="1" si="25"/>
        <v>1.4086686461757902</v>
      </c>
      <c r="V44" s="158">
        <f t="shared" ca="1" si="26"/>
        <v>1.6725933548501446</v>
      </c>
      <c r="W44" s="158">
        <f t="shared" ca="1" si="26"/>
        <v>2.0158466086985318</v>
      </c>
      <c r="X44" s="158">
        <f t="shared" ca="1" si="26"/>
        <v>2.3033709594417431</v>
      </c>
      <c r="Y44" s="158">
        <f t="shared" ca="1" si="26"/>
        <v>2.063930246052466</v>
      </c>
      <c r="Z44" s="158">
        <f t="shared" ca="1" si="26"/>
        <v>1.9880083370090949</v>
      </c>
      <c r="AA44" s="158">
        <f t="shared" ca="1" si="26"/>
        <v>1.9342270452860566</v>
      </c>
      <c r="AB44" s="158">
        <f t="shared" ca="1" si="26"/>
        <v>1.774507966199161</v>
      </c>
      <c r="AC44" s="158">
        <f t="shared" ca="1" si="26"/>
        <v>1.6723841845019074</v>
      </c>
      <c r="AD44" s="158">
        <f t="shared" ca="1" si="26"/>
        <v>1.5414284807799123</v>
      </c>
      <c r="AE44" s="189">
        <f t="shared" ca="1" si="26"/>
        <v>1.5563040522680198</v>
      </c>
    </row>
    <row r="45" spans="2:31">
      <c r="B45" s="255" t="str">
        <f t="shared" si="17"/>
        <v>Com Forecast (Base Case)</v>
      </c>
      <c r="C45" s="255" t="str">
        <f t="shared" ca="1" si="24"/>
        <v>'Com Forecast (Base Case)'!$C$13:$CY$313</v>
      </c>
      <c r="D45" s="255" t="str">
        <f t="shared" ca="1" si="24"/>
        <v>'Com Forecast (Base Case)'!$B$13:$B$313</v>
      </c>
      <c r="E45" s="255" t="str">
        <f t="shared" ca="1" si="24"/>
        <v>'Com Forecast (Base Case)'!$C$12:$CY$12</v>
      </c>
      <c r="F45" s="150">
        <v>24</v>
      </c>
      <c r="G45" s="174" t="str">
        <f t="shared" si="21"/>
        <v>RegionResidential CareNew</v>
      </c>
      <c r="H45" s="154" t="s">
        <v>5504</v>
      </c>
      <c r="I45" s="199" t="s">
        <v>5469</v>
      </c>
      <c r="J45" s="154" t="s">
        <v>8</v>
      </c>
      <c r="K45" s="154" t="str">
        <f>INDEX('Lists&amp;Tables'!$K$3:$K$15,MATCH('Forecast Switchboard'!H45,'Lists&amp;Tables'!$J$3:$J$10,0),1)</f>
        <v>Millions SqFt</v>
      </c>
      <c r="L45" s="158">
        <f t="shared" ca="1" si="25"/>
        <v>4.5029406937179912</v>
      </c>
      <c r="M45" s="158">
        <f t="shared" ca="1" si="25"/>
        <v>4.0786070344439063</v>
      </c>
      <c r="N45" s="158">
        <f t="shared" ca="1" si="25"/>
        <v>3.5919834720533679</v>
      </c>
      <c r="O45" s="158">
        <f t="shared" ca="1" si="25"/>
        <v>3.0400934926407626</v>
      </c>
      <c r="P45" s="158">
        <f t="shared" ca="1" si="25"/>
        <v>2.3018670718031324</v>
      </c>
      <c r="Q45" s="158">
        <f t="shared" ca="1" si="25"/>
        <v>2.1321468422073435</v>
      </c>
      <c r="R45" s="158">
        <f t="shared" ca="1" si="25"/>
        <v>1.9771504564110642</v>
      </c>
      <c r="S45" s="158">
        <f t="shared" ca="1" si="25"/>
        <v>1.8096072137015302</v>
      </c>
      <c r="T45" s="158">
        <f t="shared" ca="1" si="25"/>
        <v>1.9023478055732992</v>
      </c>
      <c r="U45" s="158">
        <f t="shared" ca="1" si="25"/>
        <v>2.0129777404511922</v>
      </c>
      <c r="V45" s="158">
        <f t="shared" ca="1" si="26"/>
        <v>2.304026079874093</v>
      </c>
      <c r="W45" s="158">
        <f t="shared" ca="1" si="26"/>
        <v>2.7992417645016405</v>
      </c>
      <c r="X45" s="158">
        <f t="shared" ca="1" si="26"/>
        <v>3.0682339807477179</v>
      </c>
      <c r="Y45" s="158">
        <f t="shared" ca="1" si="26"/>
        <v>2.7441690138981158</v>
      </c>
      <c r="Z45" s="158">
        <f t="shared" ca="1" si="26"/>
        <v>2.8046561391012603</v>
      </c>
      <c r="AA45" s="158">
        <f t="shared" ca="1" si="26"/>
        <v>2.7282838662201567</v>
      </c>
      <c r="AB45" s="158">
        <f t="shared" ca="1" si="26"/>
        <v>2.4959637785038216</v>
      </c>
      <c r="AC45" s="158">
        <f t="shared" ca="1" si="26"/>
        <v>2.4392052334479857</v>
      </c>
      <c r="AD45" s="158">
        <f t="shared" ca="1" si="26"/>
        <v>2.3386950979959957</v>
      </c>
      <c r="AE45" s="189">
        <f t="shared" ca="1" si="26"/>
        <v>2.3103955399373803</v>
      </c>
    </row>
    <row r="46" spans="2:31">
      <c r="B46" s="255" t="str">
        <f t="shared" si="17"/>
        <v>Com Forecast (Base Case)</v>
      </c>
      <c r="C46" s="255" t="str">
        <f t="shared" ca="1" si="24"/>
        <v>'Com Forecast (Base Case)'!$C$13:$CY$313</v>
      </c>
      <c r="D46" s="255" t="str">
        <f t="shared" ca="1" si="24"/>
        <v>'Com Forecast (Base Case)'!$B$13:$B$313</v>
      </c>
      <c r="E46" s="255" t="str">
        <f t="shared" ca="1" si="24"/>
        <v>'Com Forecast (Base Case)'!$C$12:$CY$12</v>
      </c>
      <c r="F46" s="150">
        <v>25</v>
      </c>
      <c r="G46" s="174" t="str">
        <f t="shared" si="21"/>
        <v>RegionAssemblyNew</v>
      </c>
      <c r="H46" s="154" t="s">
        <v>5504</v>
      </c>
      <c r="I46" s="154" t="s">
        <v>69</v>
      </c>
      <c r="J46" s="154" t="s">
        <v>8</v>
      </c>
      <c r="K46" s="154" t="str">
        <f>INDEX('Lists&amp;Tables'!$K$3:$K$15,MATCH('Forecast Switchboard'!H46,'Lists&amp;Tables'!$J$3:$J$10,0),1)</f>
        <v>Millions SqFt</v>
      </c>
      <c r="L46" s="158">
        <f t="shared" ca="1" si="25"/>
        <v>3.1854829351393543</v>
      </c>
      <c r="M46" s="158">
        <f t="shared" ca="1" si="25"/>
        <v>3.1699057451518957</v>
      </c>
      <c r="N46" s="158">
        <f t="shared" ca="1" si="25"/>
        <v>2.2628528186826316</v>
      </c>
      <c r="O46" s="158">
        <f t="shared" ca="1" si="25"/>
        <v>2.6023617076700645</v>
      </c>
      <c r="P46" s="158">
        <f t="shared" ca="1" si="25"/>
        <v>2.2919684786454506</v>
      </c>
      <c r="Q46" s="158">
        <f t="shared" ca="1" si="25"/>
        <v>2.1556450092355899</v>
      </c>
      <c r="R46" s="158">
        <f t="shared" ca="1" si="25"/>
        <v>1.4820394508668711</v>
      </c>
      <c r="S46" s="158">
        <f t="shared" ca="1" si="25"/>
        <v>1.5603361472368396</v>
      </c>
      <c r="T46" s="158">
        <f t="shared" ca="1" si="25"/>
        <v>2.3546097038898557</v>
      </c>
      <c r="U46" s="158">
        <f t="shared" ca="1" si="25"/>
        <v>3.2740386396924066</v>
      </c>
      <c r="V46" s="158">
        <f t="shared" ca="1" si="26"/>
        <v>3.6241751874536021</v>
      </c>
      <c r="W46" s="158">
        <f t="shared" ca="1" si="26"/>
        <v>4.4420137300219826</v>
      </c>
      <c r="X46" s="158">
        <f t="shared" ca="1" si="26"/>
        <v>5.8224273473135861</v>
      </c>
      <c r="Y46" s="158">
        <f t="shared" ca="1" si="26"/>
        <v>6.4604400946422142</v>
      </c>
      <c r="Z46" s="158">
        <f t="shared" ca="1" si="26"/>
        <v>6.9014803298142597</v>
      </c>
      <c r="AA46" s="158">
        <f t="shared" ca="1" si="26"/>
        <v>6.748515751490312</v>
      </c>
      <c r="AB46" s="158">
        <f t="shared" ca="1" si="26"/>
        <v>6.4364694734288266</v>
      </c>
      <c r="AC46" s="158">
        <f t="shared" ca="1" si="26"/>
        <v>6.3053235195290611</v>
      </c>
      <c r="AD46" s="158">
        <f t="shared" ca="1" si="26"/>
        <v>6.2236620394663484</v>
      </c>
      <c r="AE46" s="189">
        <f t="shared" ca="1" si="26"/>
        <v>6.0386522880717726</v>
      </c>
    </row>
    <row r="47" spans="2:31" ht="13.5" thickBot="1">
      <c r="B47" s="255" t="str">
        <f t="shared" si="17"/>
        <v>Com Forecast (Base Case)</v>
      </c>
      <c r="C47" s="255" t="str">
        <f t="shared" ca="1" si="24"/>
        <v>'Com Forecast (Base Case)'!$C$13:$CY$313</v>
      </c>
      <c r="D47" s="255" t="str">
        <f t="shared" ca="1" si="24"/>
        <v>'Com Forecast (Base Case)'!$B$13:$B$313</v>
      </c>
      <c r="E47" s="255" t="str">
        <f t="shared" ca="1" si="24"/>
        <v>'Com Forecast (Base Case)'!$C$12:$CY$12</v>
      </c>
      <c r="F47" s="150">
        <v>26</v>
      </c>
      <c r="G47" s="176" t="str">
        <f t="shared" si="21"/>
        <v>RegionOtherNew</v>
      </c>
      <c r="H47" s="156" t="s">
        <v>5504</v>
      </c>
      <c r="I47" s="156" t="s">
        <v>71</v>
      </c>
      <c r="J47" s="156" t="s">
        <v>8</v>
      </c>
      <c r="K47" s="156" t="str">
        <f>INDEX('Lists&amp;Tables'!$K$3:$K$15,MATCH('Forecast Switchboard'!H47,'Lists&amp;Tables'!$J$3:$J$10,0),1)</f>
        <v>Millions SqFt</v>
      </c>
      <c r="L47" s="159">
        <f t="shared" ca="1" si="25"/>
        <v>12.863107129152304</v>
      </c>
      <c r="M47" s="159">
        <f t="shared" ca="1" si="25"/>
        <v>10.7220378193485</v>
      </c>
      <c r="N47" s="159">
        <f t="shared" ca="1" si="25"/>
        <v>10.142128438066296</v>
      </c>
      <c r="O47" s="159">
        <f t="shared" ca="1" si="25"/>
        <v>9.4611923499879236</v>
      </c>
      <c r="P47" s="159">
        <f t="shared" ca="1" si="25"/>
        <v>7.3638556881373223</v>
      </c>
      <c r="Q47" s="159">
        <f t="shared" ca="1" si="25"/>
        <v>8.1591439254269407</v>
      </c>
      <c r="R47" s="159">
        <f t="shared" ca="1" si="25"/>
        <v>7.9603673258815011</v>
      </c>
      <c r="S47" s="159">
        <f t="shared" ca="1" si="25"/>
        <v>8.6026166911432824</v>
      </c>
      <c r="T47" s="159">
        <f t="shared" ca="1" si="25"/>
        <v>9.3207800366095146</v>
      </c>
      <c r="U47" s="159">
        <f t="shared" ca="1" si="25"/>
        <v>9.0572786632714859</v>
      </c>
      <c r="V47" s="159">
        <f t="shared" ca="1" si="26"/>
        <v>10.184423730877143</v>
      </c>
      <c r="W47" s="159">
        <f t="shared" ca="1" si="26"/>
        <v>10.787657533789663</v>
      </c>
      <c r="X47" s="159">
        <f t="shared" ca="1" si="26"/>
        <v>11.005378574708409</v>
      </c>
      <c r="Y47" s="159">
        <f t="shared" ca="1" si="26"/>
        <v>10.267063981307951</v>
      </c>
      <c r="Z47" s="159">
        <f t="shared" ca="1" si="26"/>
        <v>11.027475862918971</v>
      </c>
      <c r="AA47" s="159">
        <f t="shared" ca="1" si="26"/>
        <v>9.9609233822623686</v>
      </c>
      <c r="AB47" s="159">
        <f t="shared" ca="1" si="26"/>
        <v>10.340047869658916</v>
      </c>
      <c r="AC47" s="159">
        <f t="shared" ca="1" si="26"/>
        <v>9.8383849729989699</v>
      </c>
      <c r="AD47" s="159">
        <f t="shared" ca="1" si="26"/>
        <v>9.3282989614436094</v>
      </c>
      <c r="AE47" s="190">
        <f t="shared" ca="1" si="26"/>
        <v>9.0355729282982153</v>
      </c>
    </row>
    <row r="48" spans="2:31">
      <c r="B48" s="255" t="str">
        <f t="shared" si="17"/>
        <v>Com Forecast (Base Case)</v>
      </c>
      <c r="C48" s="255" t="str">
        <f t="shared" ca="1" si="24"/>
        <v>'Com Forecast (Base Case)'!$C$13:$CY$313</v>
      </c>
      <c r="D48" s="255" t="str">
        <f t="shared" ca="1" si="24"/>
        <v>'Com Forecast (Base Case)'!$B$13:$B$313</v>
      </c>
      <c r="E48" s="255" t="str">
        <f t="shared" ca="1" si="24"/>
        <v>'Com Forecast (Base Case)'!$C$12:$CY$12</v>
      </c>
      <c r="F48" s="150">
        <v>27</v>
      </c>
      <c r="G48" s="178" t="str">
        <f t="shared" si="21"/>
        <v>RegionLarge OffStock 2016</v>
      </c>
      <c r="H48" s="152" t="s">
        <v>5504</v>
      </c>
      <c r="I48" s="185" t="s">
        <v>43</v>
      </c>
      <c r="J48" s="152" t="s">
        <v>5456</v>
      </c>
      <c r="K48" s="152" t="str">
        <f>INDEX('Lists&amp;Tables'!$K$3:$K$15,MATCH('Forecast Switchboard'!H48,'Lists&amp;Tables'!$J$3:$J$10,0),1)</f>
        <v>Millions SqFt</v>
      </c>
      <c r="L48" s="160">
        <f t="shared" ca="1" si="25"/>
        <v>380.08828477966154</v>
      </c>
      <c r="M48" s="160">
        <f t="shared" ca="1" si="25"/>
        <v>378.94801992532251</v>
      </c>
      <c r="N48" s="160">
        <f t="shared" ca="1" si="25"/>
        <v>377.81117586554655</v>
      </c>
      <c r="O48" s="160">
        <f t="shared" ca="1" si="25"/>
        <v>376.67774233794995</v>
      </c>
      <c r="P48" s="160">
        <f t="shared" ca="1" si="25"/>
        <v>375.54770911093607</v>
      </c>
      <c r="Q48" s="160">
        <f t="shared" ca="1" si="25"/>
        <v>374.42106598360328</v>
      </c>
      <c r="R48" s="160">
        <f t="shared" ca="1" si="25"/>
        <v>373.29780278565244</v>
      </c>
      <c r="S48" s="160">
        <f t="shared" ca="1" si="25"/>
        <v>372.17790937729552</v>
      </c>
      <c r="T48" s="160">
        <f t="shared" ca="1" si="25"/>
        <v>371.06137564916361</v>
      </c>
      <c r="U48" s="160">
        <f t="shared" ca="1" si="25"/>
        <v>369.94819152221612</v>
      </c>
      <c r="V48" s="160">
        <f t="shared" ca="1" si="26"/>
        <v>368.83834694764948</v>
      </c>
      <c r="W48" s="160">
        <f t="shared" ca="1" si="26"/>
        <v>367.73183190680658</v>
      </c>
      <c r="X48" s="160">
        <f t="shared" ca="1" si="26"/>
        <v>366.62863641108612</v>
      </c>
      <c r="Y48" s="160">
        <f t="shared" ca="1" si="26"/>
        <v>365.52875050185287</v>
      </c>
      <c r="Z48" s="160">
        <f t="shared" ca="1" si="26"/>
        <v>364.43216425034728</v>
      </c>
      <c r="AA48" s="160">
        <f t="shared" ca="1" si="26"/>
        <v>363.33886775759629</v>
      </c>
      <c r="AB48" s="160">
        <f t="shared" ca="1" si="26"/>
        <v>362.24885115432346</v>
      </c>
      <c r="AC48" s="160">
        <f t="shared" ca="1" si="26"/>
        <v>361.16210460086046</v>
      </c>
      <c r="AD48" s="160">
        <f t="shared" ca="1" si="26"/>
        <v>360.07861828705791</v>
      </c>
      <c r="AE48" s="191">
        <f t="shared" ca="1" si="26"/>
        <v>358.99838243219671</v>
      </c>
    </row>
    <row r="49" spans="2:31">
      <c r="B49" s="255" t="str">
        <f t="shared" si="17"/>
        <v>Com Forecast (Base Case)</v>
      </c>
      <c r="C49" s="255" t="str">
        <f t="shared" ca="1" si="24"/>
        <v>'Com Forecast (Base Case)'!$C$13:$CY$313</v>
      </c>
      <c r="D49" s="255" t="str">
        <f t="shared" ca="1" si="24"/>
        <v>'Com Forecast (Base Case)'!$B$13:$B$313</v>
      </c>
      <c r="E49" s="255" t="str">
        <f t="shared" ca="1" si="24"/>
        <v>'Com Forecast (Base Case)'!$C$12:$CY$12</v>
      </c>
      <c r="F49" s="150">
        <v>28</v>
      </c>
      <c r="G49" s="174" t="str">
        <f t="shared" si="21"/>
        <v>RegionMedium OffStock 2016</v>
      </c>
      <c r="H49" s="154" t="s">
        <v>5504</v>
      </c>
      <c r="I49" s="154" t="s">
        <v>45</v>
      </c>
      <c r="J49" s="154" t="s">
        <v>5456</v>
      </c>
      <c r="K49" s="154" t="str">
        <f>INDEX('Lists&amp;Tables'!$K$3:$K$15,MATCH('Forecast Switchboard'!H49,'Lists&amp;Tables'!$J$3:$J$10,0),1)</f>
        <v>Millions SqFt</v>
      </c>
      <c r="L49" s="161">
        <f t="shared" ca="1" si="25"/>
        <v>190.73687138333023</v>
      </c>
      <c r="M49" s="161">
        <f t="shared" ca="1" si="25"/>
        <v>190.16466076918024</v>
      </c>
      <c r="N49" s="161">
        <f t="shared" ca="1" si="25"/>
        <v>189.59416678687271</v>
      </c>
      <c r="O49" s="161">
        <f t="shared" ca="1" si="25"/>
        <v>189.02538428651209</v>
      </c>
      <c r="P49" s="161">
        <f t="shared" ca="1" si="25"/>
        <v>188.45830813365254</v>
      </c>
      <c r="Q49" s="161">
        <f t="shared" ca="1" si="25"/>
        <v>187.89293320925157</v>
      </c>
      <c r="R49" s="161">
        <f t="shared" ca="1" si="25"/>
        <v>187.32925440962381</v>
      </c>
      <c r="S49" s="161">
        <f t="shared" ca="1" si="25"/>
        <v>186.76726664639497</v>
      </c>
      <c r="T49" s="161">
        <f t="shared" ca="1" si="25"/>
        <v>186.20696484645578</v>
      </c>
      <c r="U49" s="161">
        <f t="shared" ca="1" si="25"/>
        <v>185.64834395191642</v>
      </c>
      <c r="V49" s="161">
        <f t="shared" ca="1" si="26"/>
        <v>185.09139892006067</v>
      </c>
      <c r="W49" s="161">
        <f t="shared" ca="1" si="26"/>
        <v>184.5361247233005</v>
      </c>
      <c r="X49" s="161">
        <f t="shared" ca="1" si="26"/>
        <v>183.98251634913058</v>
      </c>
      <c r="Y49" s="161">
        <f t="shared" ca="1" si="26"/>
        <v>183.43056880008319</v>
      </c>
      <c r="Z49" s="161">
        <f t="shared" ca="1" si="26"/>
        <v>182.88027709368296</v>
      </c>
      <c r="AA49" s="161">
        <f t="shared" ca="1" si="26"/>
        <v>182.33163626240187</v>
      </c>
      <c r="AB49" s="161">
        <f t="shared" ca="1" si="26"/>
        <v>181.78464135361469</v>
      </c>
      <c r="AC49" s="161">
        <f t="shared" ca="1" si="26"/>
        <v>181.23928742955383</v>
      </c>
      <c r="AD49" s="161">
        <f t="shared" ca="1" si="26"/>
        <v>180.69556956726515</v>
      </c>
      <c r="AE49" s="192">
        <f t="shared" ca="1" si="26"/>
        <v>180.15348285856339</v>
      </c>
    </row>
    <row r="50" spans="2:31">
      <c r="B50" s="255" t="str">
        <f t="shared" si="17"/>
        <v>Com Forecast (Base Case)</v>
      </c>
      <c r="C50" s="255" t="str">
        <f t="shared" ca="1" si="24"/>
        <v>'Com Forecast (Base Case)'!$C$13:$CY$313</v>
      </c>
      <c r="D50" s="255" t="str">
        <f t="shared" ca="1" si="24"/>
        <v>'Com Forecast (Base Case)'!$B$13:$B$313</v>
      </c>
      <c r="E50" s="255" t="str">
        <f t="shared" ca="1" si="24"/>
        <v>'Com Forecast (Base Case)'!$C$12:$CY$12</v>
      </c>
      <c r="F50" s="150">
        <v>29</v>
      </c>
      <c r="G50" s="174" t="str">
        <f t="shared" si="21"/>
        <v>RegionSmall OffStock 2016</v>
      </c>
      <c r="H50" s="154" t="s">
        <v>5504</v>
      </c>
      <c r="I50" s="154" t="s">
        <v>47</v>
      </c>
      <c r="J50" s="154" t="s">
        <v>5456</v>
      </c>
      <c r="K50" s="154" t="str">
        <f>INDEX('Lists&amp;Tables'!$K$3:$K$15,MATCH('Forecast Switchboard'!H50,'Lists&amp;Tables'!$J$3:$J$10,0),1)</f>
        <v>Millions SqFt</v>
      </c>
      <c r="L50" s="161">
        <f t="shared" ca="1" si="25"/>
        <v>184.0913556049378</v>
      </c>
      <c r="M50" s="161">
        <f t="shared" ca="1" si="25"/>
        <v>183.53908153812301</v>
      </c>
      <c r="N50" s="161">
        <f t="shared" ca="1" si="25"/>
        <v>182.98846429350866</v>
      </c>
      <c r="O50" s="161">
        <f t="shared" ca="1" si="25"/>
        <v>182.43949890062811</v>
      </c>
      <c r="P50" s="161">
        <f t="shared" ca="1" si="25"/>
        <v>181.89218040392623</v>
      </c>
      <c r="Q50" s="161">
        <f t="shared" ca="1" si="25"/>
        <v>181.34650386271446</v>
      </c>
      <c r="R50" s="161">
        <f t="shared" ca="1" si="25"/>
        <v>180.80246435112633</v>
      </c>
      <c r="S50" s="161">
        <f t="shared" ca="1" si="25"/>
        <v>180.26005695807294</v>
      </c>
      <c r="T50" s="161">
        <f t="shared" ca="1" si="25"/>
        <v>179.71927678719871</v>
      </c>
      <c r="U50" s="161">
        <f t="shared" ca="1" si="25"/>
        <v>179.18011895683713</v>
      </c>
      <c r="V50" s="161">
        <f t="shared" ca="1" si="26"/>
        <v>178.64257859996661</v>
      </c>
      <c r="W50" s="161">
        <f t="shared" ca="1" si="26"/>
        <v>178.10665086416668</v>
      </c>
      <c r="X50" s="161">
        <f t="shared" ca="1" si="26"/>
        <v>177.57233091157423</v>
      </c>
      <c r="Y50" s="161">
        <f t="shared" ca="1" si="26"/>
        <v>177.03961391883951</v>
      </c>
      <c r="Z50" s="161">
        <f t="shared" ca="1" si="26"/>
        <v>176.50849507708296</v>
      </c>
      <c r="AA50" s="161">
        <f t="shared" ca="1" si="26"/>
        <v>175.97896959185172</v>
      </c>
      <c r="AB50" s="161">
        <f t="shared" ca="1" si="26"/>
        <v>175.45103268307616</v>
      </c>
      <c r="AC50" s="161">
        <f t="shared" ca="1" si="26"/>
        <v>174.92467958502692</v>
      </c>
      <c r="AD50" s="161">
        <f t="shared" ca="1" si="26"/>
        <v>174.39990554627184</v>
      </c>
      <c r="AE50" s="192">
        <f t="shared" ca="1" si="26"/>
        <v>173.87670582963304</v>
      </c>
    </row>
    <row r="51" spans="2:31">
      <c r="B51" s="255" t="str">
        <f t="shared" si="17"/>
        <v>Com Forecast (Base Case)</v>
      </c>
      <c r="C51" s="255" t="str">
        <f t="shared" ca="1" si="24"/>
        <v>'Com Forecast (Base Case)'!$C$13:$CY$313</v>
      </c>
      <c r="D51" s="255" t="str">
        <f t="shared" ca="1" si="24"/>
        <v>'Com Forecast (Base Case)'!$B$13:$B$313</v>
      </c>
      <c r="E51" s="255" t="str">
        <f t="shared" ca="1" si="24"/>
        <v>'Com Forecast (Base Case)'!$C$12:$CY$12</v>
      </c>
      <c r="F51" s="150">
        <v>30</v>
      </c>
      <c r="G51" s="174" t="str">
        <f t="shared" si="21"/>
        <v>RegionXLarge RetStock 2016</v>
      </c>
      <c r="H51" s="154" t="s">
        <v>5504</v>
      </c>
      <c r="I51" s="199" t="s">
        <v>5467</v>
      </c>
      <c r="J51" s="154" t="s">
        <v>5456</v>
      </c>
      <c r="K51" s="154" t="str">
        <f>INDEX('Lists&amp;Tables'!$K$3:$K$15,MATCH('Forecast Switchboard'!H51,'Lists&amp;Tables'!$J$3:$J$10,0),1)</f>
        <v>Millions SqFt</v>
      </c>
      <c r="L51" s="161">
        <f t="shared" ca="1" si="25"/>
        <v>138.35734062238015</v>
      </c>
      <c r="M51" s="161">
        <f t="shared" ca="1" si="25"/>
        <v>137.7208968555172</v>
      </c>
      <c r="N51" s="161">
        <f t="shared" ca="1" si="25"/>
        <v>137.08738072998179</v>
      </c>
      <c r="O51" s="161">
        <f t="shared" ca="1" si="25"/>
        <v>136.45677877862389</v>
      </c>
      <c r="P51" s="161">
        <f t="shared" ca="1" si="25"/>
        <v>135.8290775962422</v>
      </c>
      <c r="Q51" s="161">
        <f t="shared" ca="1" si="25"/>
        <v>135.20426383929947</v>
      </c>
      <c r="R51" s="161">
        <f t="shared" ca="1" si="25"/>
        <v>134.5823242256387</v>
      </c>
      <c r="S51" s="161">
        <f t="shared" ca="1" si="25"/>
        <v>133.96324553420075</v>
      </c>
      <c r="T51" s="161">
        <f t="shared" ca="1" si="25"/>
        <v>133.34701460474344</v>
      </c>
      <c r="U51" s="161">
        <f t="shared" ca="1" si="25"/>
        <v>132.73361833756161</v>
      </c>
      <c r="V51" s="161">
        <f t="shared" ca="1" si="26"/>
        <v>132.12304369320884</v>
      </c>
      <c r="W51" s="161">
        <f t="shared" ca="1" si="26"/>
        <v>131.51527769222005</v>
      </c>
      <c r="X51" s="161">
        <f t="shared" ca="1" si="26"/>
        <v>130.91030741483584</v>
      </c>
      <c r="Y51" s="161">
        <f t="shared" ca="1" si="26"/>
        <v>130.3081200007276</v>
      </c>
      <c r="Z51" s="161">
        <f t="shared" ca="1" si="26"/>
        <v>129.70870264872423</v>
      </c>
      <c r="AA51" s="161">
        <f t="shared" ca="1" si="26"/>
        <v>129.11204261654012</v>
      </c>
      <c r="AB51" s="161">
        <f t="shared" ca="1" si="26"/>
        <v>128.51812722050403</v>
      </c>
      <c r="AC51" s="161">
        <f t="shared" ca="1" si="26"/>
        <v>127.92694383528971</v>
      </c>
      <c r="AD51" s="161">
        <f t="shared" ca="1" si="26"/>
        <v>127.33847989364737</v>
      </c>
      <c r="AE51" s="192">
        <f t="shared" ca="1" si="26"/>
        <v>126.75272288613657</v>
      </c>
    </row>
    <row r="52" spans="2:31">
      <c r="B52" s="255" t="str">
        <f t="shared" si="17"/>
        <v>Com Forecast (Base Case)</v>
      </c>
      <c r="C52" s="255" t="str">
        <f t="shared" ca="1" si="24"/>
        <v>'Com Forecast (Base Case)'!$C$13:$CY$313</v>
      </c>
      <c r="D52" s="255" t="str">
        <f t="shared" ca="1" si="24"/>
        <v>'Com Forecast (Base Case)'!$B$13:$B$313</v>
      </c>
      <c r="E52" s="255" t="str">
        <f t="shared" ca="1" si="24"/>
        <v>'Com Forecast (Base Case)'!$C$12:$CY$12</v>
      </c>
      <c r="F52" s="150">
        <v>31</v>
      </c>
      <c r="G52" s="174" t="str">
        <f t="shared" si="21"/>
        <v>RegionLarge RetStock 2016</v>
      </c>
      <c r="H52" s="154" t="s">
        <v>5504</v>
      </c>
      <c r="I52" s="199" t="s">
        <v>5464</v>
      </c>
      <c r="J52" s="154" t="s">
        <v>5456</v>
      </c>
      <c r="K52" s="154" t="str">
        <f>INDEX('Lists&amp;Tables'!$K$3:$K$15,MATCH('Forecast Switchboard'!H52,'Lists&amp;Tables'!$J$3:$J$10,0),1)</f>
        <v>Millions SqFt</v>
      </c>
      <c r="L52" s="161">
        <f t="shared" ref="L52:AA67" ca="1" si="27">INDEX(INDIRECT($C52),MATCH($G52,INDIRECT($D52),0),MATCH(L$21,INDIRECT($E52),0))</f>
        <v>208.9574509880029</v>
      </c>
      <c r="M52" s="161">
        <f t="shared" ca="1" si="27"/>
        <v>207.99624671345808</v>
      </c>
      <c r="N52" s="161">
        <f t="shared" ca="1" si="27"/>
        <v>207.03946397857615</v>
      </c>
      <c r="O52" s="161">
        <f t="shared" ca="1" si="27"/>
        <v>206.0870824442747</v>
      </c>
      <c r="P52" s="161">
        <f t="shared" ca="1" si="27"/>
        <v>205.13908186503102</v>
      </c>
      <c r="Q52" s="161">
        <f t="shared" ca="1" si="27"/>
        <v>204.1954420884519</v>
      </c>
      <c r="R52" s="161">
        <f t="shared" ca="1" si="27"/>
        <v>203.25614305484498</v>
      </c>
      <c r="S52" s="161">
        <f t="shared" ca="1" si="27"/>
        <v>202.32116479679266</v>
      </c>
      <c r="T52" s="161">
        <f t="shared" ca="1" si="27"/>
        <v>201.3904874387274</v>
      </c>
      <c r="U52" s="161">
        <f t="shared" ca="1" si="27"/>
        <v>200.46409119650929</v>
      </c>
      <c r="V52" s="161">
        <f t="shared" ref="Q52:AE67" ca="1" si="28">INDEX(INDIRECT($C52),MATCH($G52,INDIRECT($D52),0),MATCH(V$21,INDIRECT($E52),0))</f>
        <v>199.54195637700533</v>
      </c>
      <c r="W52" s="161">
        <f t="shared" ca="1" si="28"/>
        <v>198.62406337767112</v>
      </c>
      <c r="X52" s="161">
        <f t="shared" ca="1" si="28"/>
        <v>197.71039268613379</v>
      </c>
      <c r="Y52" s="161">
        <f t="shared" ca="1" si="28"/>
        <v>196.8009248797776</v>
      </c>
      <c r="Z52" s="161">
        <f t="shared" ca="1" si="28"/>
        <v>195.8956406253306</v>
      </c>
      <c r="AA52" s="161">
        <f t="shared" ca="1" si="28"/>
        <v>194.99452067845405</v>
      </c>
      <c r="AB52" s="161">
        <f t="shared" ca="1" si="28"/>
        <v>194.09754588333314</v>
      </c>
      <c r="AC52" s="161">
        <f t="shared" ca="1" si="28"/>
        <v>193.20469717226982</v>
      </c>
      <c r="AD52" s="161">
        <f t="shared" ca="1" si="28"/>
        <v>192.31595556527733</v>
      </c>
      <c r="AE52" s="192">
        <f t="shared" ca="1" si="28"/>
        <v>191.43130216967708</v>
      </c>
    </row>
    <row r="53" spans="2:31">
      <c r="B53" s="255" t="str">
        <f t="shared" si="17"/>
        <v>Com Forecast (Base Case)</v>
      </c>
      <c r="C53" s="255" t="str">
        <f t="shared" ca="1" si="24"/>
        <v>'Com Forecast (Base Case)'!$C$13:$CY$313</v>
      </c>
      <c r="D53" s="255" t="str">
        <f t="shared" ca="1" si="24"/>
        <v>'Com Forecast (Base Case)'!$B$13:$B$313</v>
      </c>
      <c r="E53" s="255" t="str">
        <f t="shared" ca="1" si="24"/>
        <v>'Com Forecast (Base Case)'!$C$12:$CY$12</v>
      </c>
      <c r="F53" s="150">
        <v>32</v>
      </c>
      <c r="G53" s="174" t="str">
        <f t="shared" si="21"/>
        <v>RegionMedium RetStock 2016</v>
      </c>
      <c r="H53" s="154" t="s">
        <v>5504</v>
      </c>
      <c r="I53" s="199" t="s">
        <v>5465</v>
      </c>
      <c r="J53" s="154" t="s">
        <v>5456</v>
      </c>
      <c r="K53" s="154" t="str">
        <f>INDEX('Lists&amp;Tables'!$K$3:$K$15,MATCH('Forecast Switchboard'!H53,'Lists&amp;Tables'!$J$3:$J$10,0),1)</f>
        <v>Millions SqFt</v>
      </c>
      <c r="L53" s="161">
        <f t="shared" ca="1" si="27"/>
        <v>97.115689913224898</v>
      </c>
      <c r="M53" s="161">
        <f t="shared" ca="1" si="27"/>
        <v>96.668957739624062</v>
      </c>
      <c r="N53" s="161">
        <f t="shared" ca="1" si="27"/>
        <v>96.224280534021787</v>
      </c>
      <c r="O53" s="161">
        <f t="shared" ca="1" si="27"/>
        <v>95.781648843565293</v>
      </c>
      <c r="P53" s="161">
        <f t="shared" ca="1" si="27"/>
        <v>95.34105325888487</v>
      </c>
      <c r="Q53" s="161">
        <f t="shared" ca="1" si="27"/>
        <v>94.902484413894001</v>
      </c>
      <c r="R53" s="161">
        <f t="shared" ca="1" si="27"/>
        <v>94.465932985590086</v>
      </c>
      <c r="S53" s="161">
        <f t="shared" ca="1" si="27"/>
        <v>94.031389693856369</v>
      </c>
      <c r="T53" s="161">
        <f t="shared" ca="1" si="27"/>
        <v>93.598845301264618</v>
      </c>
      <c r="U53" s="161">
        <f t="shared" ca="1" si="27"/>
        <v>93.168290612878806</v>
      </c>
      <c r="V53" s="161">
        <f t="shared" ca="1" si="28"/>
        <v>92.739716476059556</v>
      </c>
      <c r="W53" s="161">
        <f t="shared" ca="1" si="28"/>
        <v>92.313113780269674</v>
      </c>
      <c r="X53" s="161">
        <f t="shared" ca="1" si="28"/>
        <v>91.888473456880433</v>
      </c>
      <c r="Y53" s="161">
        <f t="shared" ca="1" si="28"/>
        <v>91.465786478978771</v>
      </c>
      <c r="Z53" s="161">
        <f t="shared" ca="1" si="28"/>
        <v>91.045043861175472</v>
      </c>
      <c r="AA53" s="161">
        <f t="shared" ca="1" si="28"/>
        <v>90.626236659414062</v>
      </c>
      <c r="AB53" s="161">
        <f t="shared" ca="1" si="28"/>
        <v>90.209355970780734</v>
      </c>
      <c r="AC53" s="161">
        <f t="shared" ca="1" si="28"/>
        <v>89.794392933315152</v>
      </c>
      <c r="AD53" s="161">
        <f t="shared" ca="1" si="28"/>
        <v>89.381338725821905</v>
      </c>
      <c r="AE53" s="192">
        <f t="shared" ca="1" si="28"/>
        <v>88.97018456768312</v>
      </c>
    </row>
    <row r="54" spans="2:31">
      <c r="B54" s="255" t="str">
        <f t="shared" si="17"/>
        <v>Com Forecast (Base Case)</v>
      </c>
      <c r="C54" s="255" t="str">
        <f t="shared" ca="1" si="24"/>
        <v>'Com Forecast (Base Case)'!$C$13:$CY$313</v>
      </c>
      <c r="D54" s="255" t="str">
        <f t="shared" ca="1" si="24"/>
        <v>'Com Forecast (Base Case)'!$B$13:$B$313</v>
      </c>
      <c r="E54" s="255" t="str">
        <f t="shared" ca="1" si="24"/>
        <v>'Com Forecast (Base Case)'!$C$12:$CY$12</v>
      </c>
      <c r="F54" s="150">
        <v>33</v>
      </c>
      <c r="G54" s="174" t="str">
        <f t="shared" si="21"/>
        <v>RegionSmall RetStock 2016</v>
      </c>
      <c r="H54" s="154" t="s">
        <v>5504</v>
      </c>
      <c r="I54" s="199" t="s">
        <v>5466</v>
      </c>
      <c r="J54" s="154" t="s">
        <v>5456</v>
      </c>
      <c r="K54" s="154" t="str">
        <f>INDEX('Lists&amp;Tables'!$K$3:$K$15,MATCH('Forecast Switchboard'!H54,'Lists&amp;Tables'!$J$3:$J$10,0),1)</f>
        <v>Millions SqFt</v>
      </c>
      <c r="L54" s="161">
        <f t="shared" ca="1" si="27"/>
        <v>109.47966092768364</v>
      </c>
      <c r="M54" s="161">
        <f t="shared" ca="1" si="27"/>
        <v>108.97605448741629</v>
      </c>
      <c r="N54" s="161">
        <f t="shared" ca="1" si="27"/>
        <v>108.47476463677417</v>
      </c>
      <c r="O54" s="161">
        <f t="shared" ca="1" si="27"/>
        <v>107.975780719445</v>
      </c>
      <c r="P54" s="161">
        <f t="shared" ca="1" si="27"/>
        <v>107.47909212813555</v>
      </c>
      <c r="Q54" s="161">
        <f t="shared" ca="1" si="27"/>
        <v>106.98468830434612</v>
      </c>
      <c r="R54" s="161">
        <f t="shared" ca="1" si="27"/>
        <v>106.49255873814613</v>
      </c>
      <c r="S54" s="161">
        <f t="shared" ca="1" si="27"/>
        <v>106.00269296795065</v>
      </c>
      <c r="T54" s="161">
        <f t="shared" ca="1" si="27"/>
        <v>105.51508058029808</v>
      </c>
      <c r="U54" s="161">
        <f t="shared" ca="1" si="27"/>
        <v>105.0297112096287</v>
      </c>
      <c r="V54" s="161">
        <f t="shared" ca="1" si="28"/>
        <v>104.54657453806439</v>
      </c>
      <c r="W54" s="161">
        <f t="shared" ca="1" si="28"/>
        <v>104.0656602951893</v>
      </c>
      <c r="X54" s="161">
        <f t="shared" ca="1" si="28"/>
        <v>103.58695825783141</v>
      </c>
      <c r="Y54" s="161">
        <f t="shared" ca="1" si="28"/>
        <v>103.11045824984539</v>
      </c>
      <c r="Z54" s="161">
        <f t="shared" ca="1" si="28"/>
        <v>102.6361501418961</v>
      </c>
      <c r="AA54" s="161">
        <f t="shared" ca="1" si="28"/>
        <v>102.16402385124337</v>
      </c>
      <c r="AB54" s="161">
        <f t="shared" ca="1" si="28"/>
        <v>101.69406934152764</v>
      </c>
      <c r="AC54" s="161">
        <f t="shared" ca="1" si="28"/>
        <v>101.2262766225566</v>
      </c>
      <c r="AD54" s="161">
        <f t="shared" ca="1" si="28"/>
        <v>100.76063575009285</v>
      </c>
      <c r="AE54" s="192">
        <f t="shared" ca="1" si="28"/>
        <v>100.29713682564241</v>
      </c>
    </row>
    <row r="55" spans="2:31">
      <c r="B55" s="255" t="str">
        <f t="shared" si="17"/>
        <v>Com Forecast (Base Case)</v>
      </c>
      <c r="C55" s="255" t="str">
        <f t="shared" ca="1" si="24"/>
        <v>'Com Forecast (Base Case)'!$C$13:$CY$313</v>
      </c>
      <c r="D55" s="255" t="str">
        <f t="shared" ca="1" si="24"/>
        <v>'Com Forecast (Base Case)'!$B$13:$B$313</v>
      </c>
      <c r="E55" s="255" t="str">
        <f t="shared" ca="1" si="24"/>
        <v>'Com Forecast (Base Case)'!$C$12:$CY$12</v>
      </c>
      <c r="F55" s="150">
        <v>34</v>
      </c>
      <c r="G55" s="174" t="str">
        <f t="shared" si="21"/>
        <v>RegionSchool K-12Stock 2016</v>
      </c>
      <c r="H55" s="154" t="s">
        <v>5504</v>
      </c>
      <c r="I55" s="199" t="s">
        <v>5468</v>
      </c>
      <c r="J55" s="154" t="s">
        <v>5456</v>
      </c>
      <c r="K55" s="154" t="str">
        <f>INDEX('Lists&amp;Tables'!$K$3:$K$15,MATCH('Forecast Switchboard'!H55,'Lists&amp;Tables'!$J$3:$J$10,0),1)</f>
        <v>Millions SqFt</v>
      </c>
      <c r="L55" s="161">
        <f t="shared" ca="1" si="27"/>
        <v>241.11763975818661</v>
      </c>
      <c r="M55" s="161">
        <f t="shared" ca="1" si="27"/>
        <v>240.12905743517803</v>
      </c>
      <c r="N55" s="161">
        <f t="shared" ca="1" si="27"/>
        <v>239.14452829969383</v>
      </c>
      <c r="O55" s="161">
        <f t="shared" ca="1" si="27"/>
        <v>238.16403573366509</v>
      </c>
      <c r="P55" s="161">
        <f t="shared" ca="1" si="27"/>
        <v>237.18756318715711</v>
      </c>
      <c r="Q55" s="161">
        <f t="shared" ca="1" si="27"/>
        <v>236.21509417808971</v>
      </c>
      <c r="R55" s="161">
        <f t="shared" ca="1" si="27"/>
        <v>235.24661229195956</v>
      </c>
      <c r="S55" s="161">
        <f t="shared" ca="1" si="27"/>
        <v>234.28210118156252</v>
      </c>
      <c r="T55" s="161">
        <f t="shared" ca="1" si="27"/>
        <v>233.32154456671807</v>
      </c>
      <c r="U55" s="161">
        <f t="shared" ca="1" si="27"/>
        <v>232.36492623399457</v>
      </c>
      <c r="V55" s="161">
        <f t="shared" ca="1" si="28"/>
        <v>231.41223003643518</v>
      </c>
      <c r="W55" s="161">
        <f t="shared" ca="1" si="28"/>
        <v>230.46343989328579</v>
      </c>
      <c r="X55" s="161">
        <f t="shared" ca="1" si="28"/>
        <v>229.51853978972335</v>
      </c>
      <c r="Y55" s="161">
        <f t="shared" ca="1" si="28"/>
        <v>228.57751377658545</v>
      </c>
      <c r="Z55" s="161">
        <f t="shared" ca="1" si="28"/>
        <v>227.64034597010144</v>
      </c>
      <c r="AA55" s="161">
        <f t="shared" ca="1" si="28"/>
        <v>226.70702055162403</v>
      </c>
      <c r="AB55" s="161">
        <f t="shared" ca="1" si="28"/>
        <v>225.77752176736234</v>
      </c>
      <c r="AC55" s="161">
        <f t="shared" ca="1" si="28"/>
        <v>224.85183392811618</v>
      </c>
      <c r="AD55" s="161">
        <f t="shared" ca="1" si="28"/>
        <v>223.92994140901092</v>
      </c>
      <c r="AE55" s="192">
        <f t="shared" ca="1" si="28"/>
        <v>223.01182864923393</v>
      </c>
    </row>
    <row r="56" spans="2:31">
      <c r="B56" s="255" t="str">
        <f t="shared" si="17"/>
        <v>Com Forecast (Base Case)</v>
      </c>
      <c r="C56" s="255" t="str">
        <f t="shared" ca="1" si="24"/>
        <v>'Com Forecast (Base Case)'!$C$13:$CY$313</v>
      </c>
      <c r="D56" s="255" t="str">
        <f t="shared" ca="1" si="24"/>
        <v>'Com Forecast (Base Case)'!$B$13:$B$313</v>
      </c>
      <c r="E56" s="255" t="str">
        <f t="shared" ca="1" si="24"/>
        <v>'Com Forecast (Base Case)'!$C$12:$CY$12</v>
      </c>
      <c r="F56" s="150">
        <v>35</v>
      </c>
      <c r="G56" s="174" t="str">
        <f t="shared" si="21"/>
        <v>RegionUniversityStock 2016</v>
      </c>
      <c r="H56" s="154" t="s">
        <v>5504</v>
      </c>
      <c r="I56" s="154" t="s">
        <v>54</v>
      </c>
      <c r="J56" s="154" t="s">
        <v>5456</v>
      </c>
      <c r="K56" s="154" t="str">
        <f>INDEX('Lists&amp;Tables'!$K$3:$K$15,MATCH('Forecast Switchboard'!H56,'Lists&amp;Tables'!$J$3:$J$10,0),1)</f>
        <v>Millions SqFt</v>
      </c>
      <c r="L56" s="161">
        <f t="shared" ca="1" si="27"/>
        <v>122.15340627232256</v>
      </c>
      <c r="M56" s="161">
        <f t="shared" ca="1" si="27"/>
        <v>121.65257730660603</v>
      </c>
      <c r="N56" s="161">
        <f t="shared" ca="1" si="27"/>
        <v>121.15380173964894</v>
      </c>
      <c r="O56" s="161">
        <f t="shared" ca="1" si="27"/>
        <v>120.65707115251638</v>
      </c>
      <c r="P56" s="161">
        <f t="shared" ca="1" si="27"/>
        <v>120.16237716079107</v>
      </c>
      <c r="Q56" s="161">
        <f t="shared" ca="1" si="27"/>
        <v>119.66971141443182</v>
      </c>
      <c r="R56" s="161">
        <f t="shared" ca="1" si="27"/>
        <v>119.17906559763266</v>
      </c>
      <c r="S56" s="161">
        <f t="shared" ca="1" si="27"/>
        <v>118.69043142868237</v>
      </c>
      <c r="T56" s="161">
        <f t="shared" ca="1" si="27"/>
        <v>118.20380065982476</v>
      </c>
      <c r="U56" s="161">
        <f t="shared" ca="1" si="27"/>
        <v>117.71916507711948</v>
      </c>
      <c r="V56" s="161">
        <f t="shared" ca="1" si="28"/>
        <v>117.23651650030328</v>
      </c>
      <c r="W56" s="161">
        <f t="shared" ca="1" si="28"/>
        <v>116.75584678265207</v>
      </c>
      <c r="X56" s="161">
        <f t="shared" ca="1" si="28"/>
        <v>116.27714781084319</v>
      </c>
      <c r="Y56" s="161">
        <f t="shared" ca="1" si="28"/>
        <v>115.80041150481873</v>
      </c>
      <c r="Z56" s="161">
        <f t="shared" ca="1" si="28"/>
        <v>115.32562981764897</v>
      </c>
      <c r="AA56" s="161">
        <f t="shared" ca="1" si="28"/>
        <v>114.8527947353966</v>
      </c>
      <c r="AB56" s="161">
        <f t="shared" ca="1" si="28"/>
        <v>114.38189827698147</v>
      </c>
      <c r="AC56" s="161">
        <f t="shared" ca="1" si="28"/>
        <v>113.91293249404585</v>
      </c>
      <c r="AD56" s="161">
        <f t="shared" ca="1" si="28"/>
        <v>113.44588947082025</v>
      </c>
      <c r="AE56" s="192">
        <f t="shared" ca="1" si="28"/>
        <v>112.98076132398991</v>
      </c>
    </row>
    <row r="57" spans="2:31">
      <c r="B57" s="255" t="str">
        <f t="shared" si="17"/>
        <v>Com Forecast (Base Case)</v>
      </c>
      <c r="C57" s="255" t="str">
        <f t="shared" ca="1" si="24"/>
        <v>'Com Forecast (Base Case)'!$C$13:$CY$313</v>
      </c>
      <c r="D57" s="255" t="str">
        <f t="shared" ca="1" si="24"/>
        <v>'Com Forecast (Base Case)'!$B$13:$B$313</v>
      </c>
      <c r="E57" s="255" t="str">
        <f t="shared" ca="1" si="24"/>
        <v>'Com Forecast (Base Case)'!$C$12:$CY$12</v>
      </c>
      <c r="F57" s="150">
        <v>36</v>
      </c>
      <c r="G57" s="174" t="str">
        <f t="shared" si="21"/>
        <v>RegionWarehouseStock 2016</v>
      </c>
      <c r="H57" s="154" t="s">
        <v>5504</v>
      </c>
      <c r="I57" s="154" t="s">
        <v>56</v>
      </c>
      <c r="J57" s="154" t="s">
        <v>5456</v>
      </c>
      <c r="K57" s="154" t="str">
        <f>INDEX('Lists&amp;Tables'!$K$3:$K$15,MATCH('Forecast Switchboard'!H57,'Lists&amp;Tables'!$J$3:$J$10,0),1)</f>
        <v>Millions SqFt</v>
      </c>
      <c r="L57" s="161">
        <f t="shared" ca="1" si="27"/>
        <v>448.69829599576161</v>
      </c>
      <c r="M57" s="161">
        <f t="shared" ca="1" si="27"/>
        <v>447.03811230057732</v>
      </c>
      <c r="N57" s="161">
        <f t="shared" ca="1" si="27"/>
        <v>445.3840712850652</v>
      </c>
      <c r="O57" s="161">
        <f t="shared" ca="1" si="27"/>
        <v>443.73615022131042</v>
      </c>
      <c r="P57" s="161">
        <f t="shared" ca="1" si="27"/>
        <v>442.09432646549152</v>
      </c>
      <c r="Q57" s="161">
        <f t="shared" ca="1" si="27"/>
        <v>440.45857745756916</v>
      </c>
      <c r="R57" s="161">
        <f t="shared" ca="1" si="27"/>
        <v>438.82888072097626</v>
      </c>
      <c r="S57" s="161">
        <f t="shared" ca="1" si="27"/>
        <v>437.2052138623086</v>
      </c>
      <c r="T57" s="161">
        <f t="shared" ca="1" si="27"/>
        <v>435.58755457101802</v>
      </c>
      <c r="U57" s="161">
        <f t="shared" ca="1" si="27"/>
        <v>433.97588061910528</v>
      </c>
      <c r="V57" s="161">
        <f t="shared" ca="1" si="28"/>
        <v>432.37016986081449</v>
      </c>
      <c r="W57" s="161">
        <f t="shared" ca="1" si="28"/>
        <v>430.77040023232951</v>
      </c>
      <c r="X57" s="161">
        <f t="shared" ca="1" si="28"/>
        <v>429.17654975146979</v>
      </c>
      <c r="Y57" s="161">
        <f t="shared" ca="1" si="28"/>
        <v>427.58859651738936</v>
      </c>
      <c r="Z57" s="161">
        <f t="shared" ca="1" si="28"/>
        <v>426.00651871027503</v>
      </c>
      <c r="AA57" s="161">
        <f t="shared" ca="1" si="28"/>
        <v>424.43029459104702</v>
      </c>
      <c r="AB57" s="161">
        <f t="shared" ca="1" si="28"/>
        <v>422.85990250106011</v>
      </c>
      <c r="AC57" s="161">
        <f t="shared" ca="1" si="28"/>
        <v>421.2953208618062</v>
      </c>
      <c r="AD57" s="161">
        <f t="shared" ca="1" si="28"/>
        <v>419.73652817461749</v>
      </c>
      <c r="AE57" s="192">
        <f t="shared" ca="1" si="28"/>
        <v>418.18350302037135</v>
      </c>
    </row>
    <row r="58" spans="2:31">
      <c r="B58" s="255" t="str">
        <f t="shared" si="17"/>
        <v>Com Forecast (Base Case)</v>
      </c>
      <c r="C58" s="255" t="str">
        <f t="shared" ca="1" si="24"/>
        <v>'Com Forecast (Base Case)'!$C$13:$CY$313</v>
      </c>
      <c r="D58" s="255" t="str">
        <f t="shared" ca="1" si="24"/>
        <v>'Com Forecast (Base Case)'!$B$13:$B$313</v>
      </c>
      <c r="E58" s="255" t="str">
        <f t="shared" ca="1" si="24"/>
        <v>'Com Forecast (Base Case)'!$C$12:$CY$12</v>
      </c>
      <c r="F58" s="150">
        <v>37</v>
      </c>
      <c r="G58" s="174" t="str">
        <f t="shared" si="21"/>
        <v>RegionSupermarketStock 2016</v>
      </c>
      <c r="H58" s="154" t="s">
        <v>5504</v>
      </c>
      <c r="I58" s="154" t="s">
        <v>58</v>
      </c>
      <c r="J58" s="154" t="s">
        <v>5456</v>
      </c>
      <c r="K58" s="154" t="str">
        <f>INDEX('Lists&amp;Tables'!$K$3:$K$15,MATCH('Forecast Switchboard'!H58,'Lists&amp;Tables'!$J$3:$J$10,0),1)</f>
        <v>Millions SqFt</v>
      </c>
      <c r="L58" s="161">
        <f t="shared" ca="1" si="27"/>
        <v>53.720939527021244</v>
      </c>
      <c r="M58" s="161">
        <f t="shared" ca="1" si="27"/>
        <v>53.237451071278059</v>
      </c>
      <c r="N58" s="161">
        <f t="shared" ca="1" si="27"/>
        <v>52.758314011636557</v>
      </c>
      <c r="O58" s="161">
        <f t="shared" ca="1" si="27"/>
        <v>52.283489185531828</v>
      </c>
      <c r="P58" s="161">
        <f t="shared" ca="1" si="27"/>
        <v>51.812937782862043</v>
      </c>
      <c r="Q58" s="161">
        <f t="shared" ca="1" si="27"/>
        <v>51.346621342816277</v>
      </c>
      <c r="R58" s="161">
        <f t="shared" ca="1" si="27"/>
        <v>50.884501750730934</v>
      </c>
      <c r="S58" s="161">
        <f t="shared" ca="1" si="27"/>
        <v>50.426541234974358</v>
      </c>
      <c r="T58" s="161">
        <f t="shared" ca="1" si="27"/>
        <v>49.97270236385959</v>
      </c>
      <c r="U58" s="161">
        <f t="shared" ca="1" si="27"/>
        <v>49.522948042584851</v>
      </c>
      <c r="V58" s="161">
        <f t="shared" ca="1" si="28"/>
        <v>49.077241510201581</v>
      </c>
      <c r="W58" s="161">
        <f t="shared" ca="1" si="28"/>
        <v>48.635546336609778</v>
      </c>
      <c r="X58" s="161">
        <f t="shared" ca="1" si="28"/>
        <v>48.197826419580288</v>
      </c>
      <c r="Y58" s="161">
        <f t="shared" ca="1" si="28"/>
        <v>47.76404598180406</v>
      </c>
      <c r="Z58" s="161">
        <f t="shared" ca="1" si="28"/>
        <v>47.33416956796782</v>
      </c>
      <c r="AA58" s="161">
        <f t="shared" ca="1" si="28"/>
        <v>46.908162041856116</v>
      </c>
      <c r="AB58" s="161">
        <f t="shared" ca="1" si="28"/>
        <v>46.485988583479411</v>
      </c>
      <c r="AC58" s="161">
        <f t="shared" ca="1" si="28"/>
        <v>46.067614686228097</v>
      </c>
      <c r="AD58" s="161">
        <f t="shared" ca="1" si="28"/>
        <v>45.653006154052044</v>
      </c>
      <c r="AE58" s="192">
        <f t="shared" ca="1" si="28"/>
        <v>45.242129098665572</v>
      </c>
    </row>
    <row r="59" spans="2:31">
      <c r="B59" s="255" t="str">
        <f t="shared" si="17"/>
        <v>Com Forecast (Base Case)</v>
      </c>
      <c r="C59" s="255" t="str">
        <f t="shared" ca="1" si="24"/>
        <v>'Com Forecast (Base Case)'!$C$13:$CY$313</v>
      </c>
      <c r="D59" s="255" t="str">
        <f t="shared" ca="1" si="24"/>
        <v>'Com Forecast (Base Case)'!$B$13:$B$313</v>
      </c>
      <c r="E59" s="255" t="str">
        <f t="shared" ca="1" si="24"/>
        <v>'Com Forecast (Base Case)'!$C$12:$CY$12</v>
      </c>
      <c r="F59" s="150">
        <v>38</v>
      </c>
      <c r="G59" s="174" t="str">
        <f t="shared" si="21"/>
        <v>RegionMiniMartStock 2016</v>
      </c>
      <c r="H59" s="154" t="s">
        <v>5504</v>
      </c>
      <c r="I59" s="154" t="s">
        <v>60</v>
      </c>
      <c r="J59" s="154" t="s">
        <v>5456</v>
      </c>
      <c r="K59" s="154" t="str">
        <f>INDEX('Lists&amp;Tables'!$K$3:$K$15,MATCH('Forecast Switchboard'!H59,'Lists&amp;Tables'!$J$3:$J$10,0),1)</f>
        <v>Millions SqFt</v>
      </c>
      <c r="L59" s="161">
        <f t="shared" ca="1" si="27"/>
        <v>22.491017060912501</v>
      </c>
      <c r="M59" s="161">
        <f t="shared" ca="1" si="27"/>
        <v>22.384859460384995</v>
      </c>
      <c r="N59" s="161">
        <f t="shared" ca="1" si="27"/>
        <v>22.279202923731983</v>
      </c>
      <c r="O59" s="161">
        <f t="shared" ca="1" si="27"/>
        <v>22.174045085931969</v>
      </c>
      <c r="P59" s="161">
        <f t="shared" ca="1" si="27"/>
        <v>22.069383593126368</v>
      </c>
      <c r="Q59" s="161">
        <f t="shared" ca="1" si="27"/>
        <v>21.965216102566814</v>
      </c>
      <c r="R59" s="161">
        <f t="shared" ca="1" si="27"/>
        <v>21.8615402825627</v>
      </c>
      <c r="S59" s="161">
        <f t="shared" ca="1" si="27"/>
        <v>21.758353812429004</v>
      </c>
      <c r="T59" s="161">
        <f t="shared" ca="1" si="27"/>
        <v>21.655654382434342</v>
      </c>
      <c r="U59" s="161">
        <f t="shared" ca="1" si="27"/>
        <v>21.553439693749251</v>
      </c>
      <c r="V59" s="161">
        <f t="shared" ca="1" si="28"/>
        <v>21.451707458394754</v>
      </c>
      <c r="W59" s="161">
        <f t="shared" ca="1" si="28"/>
        <v>21.350455399191134</v>
      </c>
      <c r="X59" s="161">
        <f t="shared" ca="1" si="28"/>
        <v>21.249681249706953</v>
      </c>
      <c r="Y59" s="161">
        <f t="shared" ca="1" si="28"/>
        <v>21.149382754208336</v>
      </c>
      <c r="Z59" s="161">
        <f t="shared" ca="1" si="28"/>
        <v>21.049557667608472</v>
      </c>
      <c r="AA59" s="161">
        <f t="shared" ca="1" si="28"/>
        <v>20.950203755417366</v>
      </c>
      <c r="AB59" s="161">
        <f t="shared" ca="1" si="28"/>
        <v>20.851318793691796</v>
      </c>
      <c r="AC59" s="161">
        <f t="shared" ca="1" si="28"/>
        <v>20.75290056898557</v>
      </c>
      <c r="AD59" s="161">
        <f t="shared" ca="1" si="28"/>
        <v>20.654946878299963</v>
      </c>
      <c r="AE59" s="192">
        <f t="shared" ca="1" si="28"/>
        <v>20.557455529034385</v>
      </c>
    </row>
    <row r="60" spans="2:31">
      <c r="B60" s="255" t="str">
        <f t="shared" si="17"/>
        <v>Com Forecast (Base Case)</v>
      </c>
      <c r="C60" s="255" t="str">
        <f t="shared" ca="1" si="24"/>
        <v>'Com Forecast (Base Case)'!$C$13:$CY$313</v>
      </c>
      <c r="D60" s="255" t="str">
        <f t="shared" ca="1" si="24"/>
        <v>'Com Forecast (Base Case)'!$B$13:$B$313</v>
      </c>
      <c r="E60" s="255" t="str">
        <f t="shared" ca="1" si="24"/>
        <v>'Com Forecast (Base Case)'!$C$12:$CY$12</v>
      </c>
      <c r="F60" s="150">
        <v>39</v>
      </c>
      <c r="G60" s="174" t="str">
        <f t="shared" si="21"/>
        <v>RegionRestaurantStock 2016</v>
      </c>
      <c r="H60" s="154" t="s">
        <v>5504</v>
      </c>
      <c r="I60" s="154" t="s">
        <v>62</v>
      </c>
      <c r="J60" s="154" t="s">
        <v>5456</v>
      </c>
      <c r="K60" s="154" t="str">
        <f>INDEX('Lists&amp;Tables'!$K$3:$K$15,MATCH('Forecast Switchboard'!H60,'Lists&amp;Tables'!$J$3:$J$10,0),1)</f>
        <v>Millions SqFt</v>
      </c>
      <c r="L60" s="161">
        <f t="shared" ca="1" si="27"/>
        <v>51.550857208753726</v>
      </c>
      <c r="M60" s="161">
        <f t="shared" ca="1" si="27"/>
        <v>51.307537162728408</v>
      </c>
      <c r="N60" s="161">
        <f t="shared" ca="1" si="27"/>
        <v>51.065365587320336</v>
      </c>
      <c r="O60" s="161">
        <f t="shared" ca="1" si="27"/>
        <v>50.824337061748189</v>
      </c>
      <c r="P60" s="161">
        <f t="shared" ca="1" si="27"/>
        <v>50.584446190816735</v>
      </c>
      <c r="Q60" s="161">
        <f t="shared" ca="1" si="27"/>
        <v>50.345687604796083</v>
      </c>
      <c r="R60" s="161">
        <f t="shared" ca="1" si="27"/>
        <v>50.108055959301453</v>
      </c>
      <c r="S60" s="161">
        <f t="shared" ca="1" si="27"/>
        <v>49.871545935173543</v>
      </c>
      <c r="T60" s="161">
        <f t="shared" ca="1" si="27"/>
        <v>49.636152238359529</v>
      </c>
      <c r="U60" s="161">
        <f t="shared" ca="1" si="27"/>
        <v>49.40186959979448</v>
      </c>
      <c r="V60" s="161">
        <f t="shared" ca="1" si="28"/>
        <v>49.168692775283453</v>
      </c>
      <c r="W60" s="161">
        <f t="shared" ca="1" si="28"/>
        <v>48.936616545384119</v>
      </c>
      <c r="X60" s="161">
        <f t="shared" ca="1" si="28"/>
        <v>48.705635715289908</v>
      </c>
      <c r="Y60" s="161">
        <f t="shared" ca="1" si="28"/>
        <v>48.475745114713739</v>
      </c>
      <c r="Z60" s="161">
        <f t="shared" ca="1" si="28"/>
        <v>48.246939597772297</v>
      </c>
      <c r="AA60" s="161">
        <f t="shared" ca="1" si="28"/>
        <v>48.019214042870807</v>
      </c>
      <c r="AB60" s="161">
        <f t="shared" ca="1" si="28"/>
        <v>47.792563352588466</v>
      </c>
      <c r="AC60" s="161">
        <f t="shared" ca="1" si="28"/>
        <v>47.56698245356425</v>
      </c>
      <c r="AD60" s="161">
        <f t="shared" ca="1" si="28"/>
        <v>47.342466296383435</v>
      </c>
      <c r="AE60" s="192">
        <f t="shared" ca="1" si="28"/>
        <v>47.119009855464505</v>
      </c>
    </row>
    <row r="61" spans="2:31">
      <c r="B61" s="255" t="str">
        <f t="shared" si="17"/>
        <v>Com Forecast (Base Case)</v>
      </c>
      <c r="C61" s="255" t="str">
        <f t="shared" ca="1" si="24"/>
        <v>'Com Forecast (Base Case)'!$C$13:$CY$313</v>
      </c>
      <c r="D61" s="255" t="str">
        <f t="shared" ca="1" si="24"/>
        <v>'Com Forecast (Base Case)'!$B$13:$B$313</v>
      </c>
      <c r="E61" s="255" t="str">
        <f t="shared" ca="1" si="24"/>
        <v>'Com Forecast (Base Case)'!$C$12:$CY$12</v>
      </c>
      <c r="F61" s="150">
        <v>40</v>
      </c>
      <c r="G61" s="174" t="str">
        <f t="shared" si="21"/>
        <v>RegionLodgingStock 2016</v>
      </c>
      <c r="H61" s="154" t="s">
        <v>5504</v>
      </c>
      <c r="I61" s="154" t="s">
        <v>64</v>
      </c>
      <c r="J61" s="154" t="s">
        <v>5456</v>
      </c>
      <c r="K61" s="154" t="str">
        <f>INDEX('Lists&amp;Tables'!$K$3:$K$15,MATCH('Forecast Switchboard'!H61,'Lists&amp;Tables'!$J$3:$J$10,0),1)</f>
        <v>Millions SqFt</v>
      </c>
      <c r="L61" s="161">
        <f t="shared" ca="1" si="27"/>
        <v>170.15189589049527</v>
      </c>
      <c r="M61" s="161">
        <f t="shared" ca="1" si="27"/>
        <v>169.74353134035809</v>
      </c>
      <c r="N61" s="161">
        <f t="shared" ca="1" si="27"/>
        <v>169.33614686514122</v>
      </c>
      <c r="O61" s="161">
        <f t="shared" ca="1" si="27"/>
        <v>168.92974011266489</v>
      </c>
      <c r="P61" s="161">
        <f t="shared" ca="1" si="27"/>
        <v>168.52430873639449</v>
      </c>
      <c r="Q61" s="161">
        <f t="shared" ca="1" si="27"/>
        <v>168.11985039542716</v>
      </c>
      <c r="R61" s="161">
        <f t="shared" ca="1" si="27"/>
        <v>167.71636275447813</v>
      </c>
      <c r="S61" s="161">
        <f t="shared" ca="1" si="27"/>
        <v>167.31384348386743</v>
      </c>
      <c r="T61" s="161">
        <f t="shared" ca="1" si="27"/>
        <v>166.91229025950614</v>
      </c>
      <c r="U61" s="161">
        <f t="shared" ca="1" si="27"/>
        <v>166.51170076288332</v>
      </c>
      <c r="V61" s="161">
        <f t="shared" ca="1" si="28"/>
        <v>166.11207268105238</v>
      </c>
      <c r="W61" s="161">
        <f t="shared" ca="1" si="28"/>
        <v>165.7134037066179</v>
      </c>
      <c r="X61" s="161">
        <f t="shared" ca="1" si="28"/>
        <v>165.31569153772202</v>
      </c>
      <c r="Y61" s="161">
        <f t="shared" ca="1" si="28"/>
        <v>164.91893387803151</v>
      </c>
      <c r="Z61" s="161">
        <f t="shared" ca="1" si="28"/>
        <v>164.52312843672422</v>
      </c>
      <c r="AA61" s="161">
        <f t="shared" ca="1" si="28"/>
        <v>164.12827292847609</v>
      </c>
      <c r="AB61" s="161">
        <f t="shared" ca="1" si="28"/>
        <v>163.73436507344778</v>
      </c>
      <c r="AC61" s="161">
        <f t="shared" ca="1" si="28"/>
        <v>163.3414025972715</v>
      </c>
      <c r="AD61" s="161">
        <f t="shared" ca="1" si="28"/>
        <v>162.94938323103807</v>
      </c>
      <c r="AE61" s="192">
        <f t="shared" ca="1" si="28"/>
        <v>162.55830471128357</v>
      </c>
    </row>
    <row r="62" spans="2:31">
      <c r="B62" s="255" t="str">
        <f t="shared" si="17"/>
        <v>Com Forecast (Base Case)</v>
      </c>
      <c r="C62" s="255" t="str">
        <f t="shared" ca="1" si="24"/>
        <v>'Com Forecast (Base Case)'!$C$13:$CY$313</v>
      </c>
      <c r="D62" s="255" t="str">
        <f t="shared" ca="1" si="24"/>
        <v>'Com Forecast (Base Case)'!$B$13:$B$313</v>
      </c>
      <c r="E62" s="255" t="str">
        <f t="shared" ca="1" si="24"/>
        <v>'Com Forecast (Base Case)'!$C$12:$CY$12</v>
      </c>
      <c r="F62" s="150">
        <v>41</v>
      </c>
      <c r="G62" s="174" t="str">
        <f t="shared" si="21"/>
        <v>RegionHospitalStock 2016</v>
      </c>
      <c r="H62" s="154" t="s">
        <v>5504</v>
      </c>
      <c r="I62" s="154" t="s">
        <v>66</v>
      </c>
      <c r="J62" s="154" t="s">
        <v>5456</v>
      </c>
      <c r="K62" s="154" t="str">
        <f>INDEX('Lists&amp;Tables'!$K$3:$K$15,MATCH('Forecast Switchboard'!H62,'Lists&amp;Tables'!$J$3:$J$10,0),1)</f>
        <v>Millions SqFt</v>
      </c>
      <c r="L62" s="161">
        <f t="shared" ca="1" si="27"/>
        <v>105.02947953487826</v>
      </c>
      <c r="M62" s="161">
        <f t="shared" ca="1" si="27"/>
        <v>104.80891762785501</v>
      </c>
      <c r="N62" s="161">
        <f t="shared" ca="1" si="27"/>
        <v>104.58881890083651</v>
      </c>
      <c r="O62" s="161">
        <f t="shared" ca="1" si="27"/>
        <v>104.36918238114475</v>
      </c>
      <c r="P62" s="161">
        <f t="shared" ca="1" si="27"/>
        <v>104.15000709814436</v>
      </c>
      <c r="Q62" s="161">
        <f t="shared" ca="1" si="27"/>
        <v>103.93129208323826</v>
      </c>
      <c r="R62" s="161">
        <f t="shared" ca="1" si="27"/>
        <v>103.71303636986346</v>
      </c>
      <c r="S62" s="161">
        <f t="shared" ca="1" si="27"/>
        <v>103.49523899348674</v>
      </c>
      <c r="T62" s="161">
        <f t="shared" ca="1" si="27"/>
        <v>103.27789899160042</v>
      </c>
      <c r="U62" s="161">
        <f t="shared" ca="1" si="27"/>
        <v>103.06101540371807</v>
      </c>
      <c r="V62" s="161">
        <f t="shared" ca="1" si="28"/>
        <v>102.84458727137024</v>
      </c>
      <c r="W62" s="161">
        <f t="shared" ca="1" si="28"/>
        <v>102.62861363810038</v>
      </c>
      <c r="X62" s="161">
        <f t="shared" ca="1" si="28"/>
        <v>102.41309354946036</v>
      </c>
      <c r="Y62" s="161">
        <f t="shared" ca="1" si="28"/>
        <v>102.19802605300649</v>
      </c>
      <c r="Z62" s="161">
        <f t="shared" ca="1" si="28"/>
        <v>101.98341019829519</v>
      </c>
      <c r="AA62" s="161">
        <f t="shared" ca="1" si="28"/>
        <v>101.76924503687877</v>
      </c>
      <c r="AB62" s="161">
        <f t="shared" ca="1" si="28"/>
        <v>101.55552962230132</v>
      </c>
      <c r="AC62" s="161">
        <f t="shared" ca="1" si="28"/>
        <v>101.3422630100945</v>
      </c>
      <c r="AD62" s="161">
        <f t="shared" ca="1" si="28"/>
        <v>101.1294442577733</v>
      </c>
      <c r="AE62" s="192">
        <f t="shared" ca="1" si="28"/>
        <v>100.91707242483197</v>
      </c>
    </row>
    <row r="63" spans="2:31">
      <c r="B63" s="255" t="str">
        <f t="shared" si="17"/>
        <v>Com Forecast (Base Case)</v>
      </c>
      <c r="C63" s="255" t="str">
        <f t="shared" ca="1" si="24"/>
        <v>'Com Forecast (Base Case)'!$C$13:$CY$313</v>
      </c>
      <c r="D63" s="255" t="str">
        <f t="shared" ca="1" si="24"/>
        <v>'Com Forecast (Base Case)'!$B$13:$B$313</v>
      </c>
      <c r="E63" s="255" t="str">
        <f t="shared" ca="1" si="24"/>
        <v>'Com Forecast (Base Case)'!$C$12:$CY$12</v>
      </c>
      <c r="F63" s="150">
        <v>42</v>
      </c>
      <c r="G63" s="174" t="str">
        <f t="shared" si="21"/>
        <v>RegionResidential CareStock 2016</v>
      </c>
      <c r="H63" s="154" t="s">
        <v>5504</v>
      </c>
      <c r="I63" s="199" t="s">
        <v>5469</v>
      </c>
      <c r="J63" s="154" t="s">
        <v>5456</v>
      </c>
      <c r="K63" s="154" t="str">
        <f>INDEX('Lists&amp;Tables'!$K$3:$K$15,MATCH('Forecast Switchboard'!H63,'Lists&amp;Tables'!$J$3:$J$10,0),1)</f>
        <v>Millions SqFt</v>
      </c>
      <c r="L63" s="161">
        <f t="shared" ca="1" si="27"/>
        <v>128.74820917277606</v>
      </c>
      <c r="M63" s="161">
        <f t="shared" ca="1" si="27"/>
        <v>128.43921347076139</v>
      </c>
      <c r="N63" s="161">
        <f t="shared" ca="1" si="27"/>
        <v>128.1309593584316</v>
      </c>
      <c r="O63" s="161">
        <f t="shared" ca="1" si="27"/>
        <v>127.82344505597135</v>
      </c>
      <c r="P63" s="161">
        <f t="shared" ca="1" si="27"/>
        <v>127.51666878783702</v>
      </c>
      <c r="Q63" s="161">
        <f t="shared" ca="1" si="27"/>
        <v>127.21062878274621</v>
      </c>
      <c r="R63" s="161">
        <f t="shared" ca="1" si="27"/>
        <v>126.90532327366765</v>
      </c>
      <c r="S63" s="161">
        <f t="shared" ca="1" si="27"/>
        <v>126.60075049781085</v>
      </c>
      <c r="T63" s="161">
        <f t="shared" ca="1" si="27"/>
        <v>126.29690869661611</v>
      </c>
      <c r="U63" s="161">
        <f t="shared" ca="1" si="27"/>
        <v>125.99379611574425</v>
      </c>
      <c r="V63" s="161">
        <f t="shared" ca="1" si="28"/>
        <v>125.69141100506647</v>
      </c>
      <c r="W63" s="161">
        <f t="shared" ca="1" si="28"/>
        <v>125.3897516186543</v>
      </c>
      <c r="X63" s="161">
        <f t="shared" ca="1" si="28"/>
        <v>125.08881621476955</v>
      </c>
      <c r="Y63" s="161">
        <f t="shared" ca="1" si="28"/>
        <v>124.78860305585408</v>
      </c>
      <c r="Z63" s="161">
        <f t="shared" ca="1" si="28"/>
        <v>124.48911040852005</v>
      </c>
      <c r="AA63" s="161">
        <f t="shared" ca="1" si="28"/>
        <v>124.1903365435396</v>
      </c>
      <c r="AB63" s="161">
        <f t="shared" ca="1" si="28"/>
        <v>123.8922797358351</v>
      </c>
      <c r="AC63" s="161">
        <f t="shared" ca="1" si="28"/>
        <v>123.59493826446912</v>
      </c>
      <c r="AD63" s="161">
        <f t="shared" ca="1" si="28"/>
        <v>123.29831041263438</v>
      </c>
      <c r="AE63" s="192">
        <f t="shared" ca="1" si="28"/>
        <v>123.00239446764408</v>
      </c>
    </row>
    <row r="64" spans="2:31">
      <c r="B64" s="255" t="str">
        <f t="shared" si="17"/>
        <v>Com Forecast (Base Case)</v>
      </c>
      <c r="C64" s="255" t="str">
        <f t="shared" ca="1" si="24"/>
        <v>'Com Forecast (Base Case)'!$C$13:$CY$313</v>
      </c>
      <c r="D64" s="255" t="str">
        <f t="shared" ca="1" si="24"/>
        <v>'Com Forecast (Base Case)'!$B$13:$B$313</v>
      </c>
      <c r="E64" s="255" t="str">
        <f t="shared" ca="1" si="24"/>
        <v>'Com Forecast (Base Case)'!$C$12:$CY$12</v>
      </c>
      <c r="F64" s="150">
        <v>43</v>
      </c>
      <c r="G64" s="174" t="str">
        <f t="shared" si="21"/>
        <v>RegionAssemblyStock 2016</v>
      </c>
      <c r="H64" s="154" t="s">
        <v>5504</v>
      </c>
      <c r="I64" s="154" t="s">
        <v>69</v>
      </c>
      <c r="J64" s="154" t="s">
        <v>5456</v>
      </c>
      <c r="K64" s="154" t="str">
        <f>INDEX('Lists&amp;Tables'!$K$3:$K$15,MATCH('Forecast Switchboard'!H64,'Lists&amp;Tables'!$J$3:$J$10,0),1)</f>
        <v>Millions SqFt</v>
      </c>
      <c r="L64" s="161">
        <f t="shared" ca="1" si="27"/>
        <v>375.90224900649127</v>
      </c>
      <c r="M64" s="161">
        <f t="shared" ca="1" si="27"/>
        <v>374.21570091594884</v>
      </c>
      <c r="N64" s="161">
        <f t="shared" ca="1" si="27"/>
        <v>372.53671980450594</v>
      </c>
      <c r="O64" s="161">
        <f t="shared" ca="1" si="27"/>
        <v>370.86527172164978</v>
      </c>
      <c r="P64" s="161">
        <f t="shared" ca="1" si="27"/>
        <v>369.20132286919198</v>
      </c>
      <c r="Q64" s="161">
        <f t="shared" ca="1" si="27"/>
        <v>367.54483960058553</v>
      </c>
      <c r="R64" s="161">
        <f t="shared" ca="1" si="27"/>
        <v>365.89578842024423</v>
      </c>
      <c r="S64" s="161">
        <f t="shared" ca="1" si="27"/>
        <v>364.25413598286536</v>
      </c>
      <c r="T64" s="161">
        <f t="shared" ca="1" si="27"/>
        <v>362.6198490927556</v>
      </c>
      <c r="U64" s="161">
        <f t="shared" ca="1" si="27"/>
        <v>360.99289470315949</v>
      </c>
      <c r="V64" s="161">
        <f t="shared" ca="1" si="28"/>
        <v>359.37323991559134</v>
      </c>
      <c r="W64" s="161">
        <f t="shared" ca="1" si="28"/>
        <v>357.76085197917007</v>
      </c>
      <c r="X64" s="161">
        <f t="shared" ca="1" si="28"/>
        <v>356.15569828995689</v>
      </c>
      <c r="Y64" s="161">
        <f t="shared" ca="1" si="28"/>
        <v>354.55774639029596</v>
      </c>
      <c r="Z64" s="161">
        <f t="shared" ca="1" si="28"/>
        <v>352.96696396815821</v>
      </c>
      <c r="AA64" s="161">
        <f t="shared" ca="1" si="28"/>
        <v>351.38331885648773</v>
      </c>
      <c r="AB64" s="161">
        <f t="shared" ca="1" si="28"/>
        <v>349.80677903255156</v>
      </c>
      <c r="AC64" s="161">
        <f t="shared" ca="1" si="28"/>
        <v>348.23731261729228</v>
      </c>
      <c r="AD64" s="161">
        <f t="shared" ca="1" si="28"/>
        <v>346.67488787468267</v>
      </c>
      <c r="AE64" s="192">
        <f t="shared" ca="1" si="28"/>
        <v>345.11947321108494</v>
      </c>
    </row>
    <row r="65" spans="1:31" ht="13.5" thickBot="1">
      <c r="B65" s="255" t="str">
        <f t="shared" si="17"/>
        <v>Com Forecast (Base Case)</v>
      </c>
      <c r="C65" s="255" t="str">
        <f t="shared" ca="1" si="24"/>
        <v>'Com Forecast (Base Case)'!$C$13:$CY$313</v>
      </c>
      <c r="D65" s="255" t="str">
        <f t="shared" ca="1" si="24"/>
        <v>'Com Forecast (Base Case)'!$B$13:$B$313</v>
      </c>
      <c r="E65" s="255" t="str">
        <f t="shared" ca="1" si="24"/>
        <v>'Com Forecast (Base Case)'!$C$12:$CY$12</v>
      </c>
      <c r="F65" s="150">
        <v>44</v>
      </c>
      <c r="G65" s="174" t="str">
        <f t="shared" si="21"/>
        <v>RegionOtherStock 2016</v>
      </c>
      <c r="H65" s="154" t="s">
        <v>5504</v>
      </c>
      <c r="I65" s="154" t="s">
        <v>71</v>
      </c>
      <c r="J65" s="154" t="s">
        <v>5456</v>
      </c>
      <c r="K65" s="154" t="str">
        <f>INDEX('Lists&amp;Tables'!$K$3:$K$15,MATCH('Forecast Switchboard'!H65,'Lists&amp;Tables'!$J$3:$J$10,0),1)</f>
        <v>Millions SqFt</v>
      </c>
      <c r="L65" s="161">
        <f t="shared" ca="1" si="27"/>
        <v>342.64988330108076</v>
      </c>
      <c r="M65" s="161">
        <f t="shared" ca="1" si="27"/>
        <v>339.56603435137106</v>
      </c>
      <c r="N65" s="161">
        <f t="shared" ca="1" si="27"/>
        <v>336.50994004220871</v>
      </c>
      <c r="O65" s="161">
        <f t="shared" ca="1" si="27"/>
        <v>333.48135058182885</v>
      </c>
      <c r="P65" s="161">
        <f t="shared" ca="1" si="27"/>
        <v>330.48001842659238</v>
      </c>
      <c r="Q65" s="161">
        <f t="shared" ca="1" si="27"/>
        <v>327.50569826075304</v>
      </c>
      <c r="R65" s="161">
        <f t="shared" ca="1" si="27"/>
        <v>324.55814697640625</v>
      </c>
      <c r="S65" s="161">
        <f t="shared" ca="1" si="27"/>
        <v>321.63712365361863</v>
      </c>
      <c r="T65" s="161">
        <f t="shared" ca="1" si="27"/>
        <v>318.7423895407361</v>
      </c>
      <c r="U65" s="161">
        <f t="shared" ca="1" si="27"/>
        <v>315.87370803486942</v>
      </c>
      <c r="V65" s="161">
        <f t="shared" ca="1" si="28"/>
        <v>313.03084466255564</v>
      </c>
      <c r="W65" s="161">
        <f t="shared" ca="1" si="28"/>
        <v>310.21356706059254</v>
      </c>
      <c r="X65" s="161">
        <f t="shared" ca="1" si="28"/>
        <v>307.42164495704725</v>
      </c>
      <c r="Y65" s="161">
        <f t="shared" ca="1" si="28"/>
        <v>304.65485015243382</v>
      </c>
      <c r="Z65" s="161">
        <f t="shared" ca="1" si="28"/>
        <v>301.9129565010619</v>
      </c>
      <c r="AA65" s="161">
        <f t="shared" ca="1" si="28"/>
        <v>299.19573989255235</v>
      </c>
      <c r="AB65" s="161">
        <f t="shared" ca="1" si="28"/>
        <v>296.50297823351934</v>
      </c>
      <c r="AC65" s="161">
        <f t="shared" ca="1" si="28"/>
        <v>293.83445142941764</v>
      </c>
      <c r="AD65" s="161">
        <f t="shared" ca="1" si="28"/>
        <v>291.18994136655289</v>
      </c>
      <c r="AE65" s="192">
        <f t="shared" ca="1" si="28"/>
        <v>288.5692318942539</v>
      </c>
    </row>
    <row r="66" spans="1:31">
      <c r="B66" s="255" t="str">
        <f>INDEX(tbl_LookupParams,MATCH($H66,rng_ForecastPnters,0),MATCH(B$21,rng_ParamFields,0))</f>
        <v>Ag Forecast (Base Case)</v>
      </c>
      <c r="C66" s="255" t="str">
        <f t="shared" ca="1" si="24"/>
        <v>'Ag Forecast (Base Case)'!$C$26:$CY$326</v>
      </c>
      <c r="D66" s="255" t="str">
        <f t="shared" ca="1" si="24"/>
        <v>'Ag Forecast (Base Case)'!$B$26:$B$326</v>
      </c>
      <c r="E66" s="255" t="str">
        <f t="shared" ca="1" si="24"/>
        <v>'Ag Forecast (Base Case)'!$C$25:$CY$25</v>
      </c>
      <c r="F66" s="150">
        <v>45</v>
      </c>
      <c r="G66" s="184" t="str">
        <f t="shared" si="21"/>
        <v>RegionIdahoStock</v>
      </c>
      <c r="H66" s="185" t="s">
        <v>5506</v>
      </c>
      <c r="I66" s="185" t="s">
        <v>98</v>
      </c>
      <c r="J66" s="185" t="s">
        <v>6</v>
      </c>
      <c r="K66" s="185" t="str">
        <f>INDEX('Lists&amp;Tables'!$K$3:$K$15,MATCH('Forecast Switchboard'!H66,'Lists&amp;Tables'!$J$3:$J$10,0),1)</f>
        <v>% Growth</v>
      </c>
      <c r="L66" s="185">
        <f ca="1">INDEX(INDIRECT($C66),MATCH($G66,INDIRECT($D66),0),MATCH(L$21,INDIRECT($E66),0))</f>
        <v>0</v>
      </c>
      <c r="M66" s="263">
        <f t="shared" ca="1" si="27"/>
        <v>1.2504100211369894E-4</v>
      </c>
      <c r="N66" s="263">
        <f t="shared" ca="1" si="27"/>
        <v>1.7375879514796466E-4</v>
      </c>
      <c r="O66" s="263">
        <f t="shared" ca="1" si="27"/>
        <v>6.1210927779177624E-4</v>
      </c>
      <c r="P66" s="263">
        <f t="shared" ca="1" si="27"/>
        <v>8.8127487458086599E-4</v>
      </c>
      <c r="Q66" s="263">
        <f t="shared" ca="1" si="27"/>
        <v>1.1201972174019578E-3</v>
      </c>
      <c r="R66" s="263">
        <f t="shared" ca="1" si="27"/>
        <v>1.2717867360821197E-3</v>
      </c>
      <c r="S66" s="263">
        <f t="shared" ca="1" si="27"/>
        <v>1.4404642508513471E-3</v>
      </c>
      <c r="T66" s="263">
        <f t="shared" ca="1" si="27"/>
        <v>1.5874396385228723E-3</v>
      </c>
      <c r="U66" s="263">
        <f t="shared" ca="1" si="27"/>
        <v>1.7204636459112381E-3</v>
      </c>
      <c r="V66" s="263">
        <f t="shared" ca="1" si="27"/>
        <v>1.8289050040785739E-3</v>
      </c>
      <c r="W66" s="263">
        <f t="shared" ca="1" si="27"/>
        <v>1.9377539743383628E-3</v>
      </c>
      <c r="X66" s="263">
        <f t="shared" ca="1" si="27"/>
        <v>2.0316119038316116E-3</v>
      </c>
      <c r="Y66" s="263">
        <f t="shared" ca="1" si="27"/>
        <v>2.128079506222659E-3</v>
      </c>
      <c r="Z66" s="263">
        <f t="shared" ca="1" si="27"/>
        <v>2.2126572758413075E-3</v>
      </c>
      <c r="AA66" s="263">
        <f t="shared" ca="1" si="27"/>
        <v>2.2578225416429688E-3</v>
      </c>
      <c r="AB66" s="263">
        <f t="shared" ca="1" si="28"/>
        <v>2.3464540176612314E-3</v>
      </c>
      <c r="AC66" s="263">
        <f t="shared" ca="1" si="28"/>
        <v>2.414467009038601E-3</v>
      </c>
      <c r="AD66" s="263">
        <f t="shared" ca="1" si="28"/>
        <v>2.4848313911262653E-3</v>
      </c>
      <c r="AE66" s="264">
        <f t="shared" ca="1" si="28"/>
        <v>2.5344116000376449E-3</v>
      </c>
    </row>
    <row r="67" spans="1:31">
      <c r="B67" s="255" t="str">
        <f t="shared" si="17"/>
        <v>Ag Forecast (Base Case)</v>
      </c>
      <c r="C67" s="255" t="str">
        <f t="shared" ref="C67:E82" ca="1" si="29">CONCATENATE("'",$B67,"'!",INDEX(tbl_LookupParams,MATCH($H67,rng_ForecastPnters,0),MATCH(C$21,rng_ParamFields,0)))</f>
        <v>'Ag Forecast (Base Case)'!$C$26:$CY$326</v>
      </c>
      <c r="D67" s="255" t="str">
        <f t="shared" ca="1" si="29"/>
        <v>'Ag Forecast (Base Case)'!$B$26:$B$326</v>
      </c>
      <c r="E67" s="255" t="str">
        <f t="shared" ca="1" si="29"/>
        <v>'Ag Forecast (Base Case)'!$C$25:$CY$25</v>
      </c>
      <c r="F67" s="150">
        <v>46</v>
      </c>
      <c r="G67" s="174" t="str">
        <f t="shared" si="21"/>
        <v>RegionMontanaStock</v>
      </c>
      <c r="H67" s="154" t="s">
        <v>5506</v>
      </c>
      <c r="I67" s="154" t="s">
        <v>120</v>
      </c>
      <c r="J67" s="154" t="s">
        <v>6</v>
      </c>
      <c r="K67" s="154" t="str">
        <f>INDEX('Lists&amp;Tables'!$K$3:$K$15,MATCH('Forecast Switchboard'!H67,'Lists&amp;Tables'!$J$3:$J$10,0),1)</f>
        <v>% Growth</v>
      </c>
      <c r="L67" s="154">
        <f t="shared" ca="1" si="27"/>
        <v>0</v>
      </c>
      <c r="M67" s="200">
        <f t="shared" ca="1" si="27"/>
        <v>1.0848242299839954E-2</v>
      </c>
      <c r="N67" s="200">
        <f t="shared" ca="1" si="27"/>
        <v>1.059267655252486E-2</v>
      </c>
      <c r="O67" s="200">
        <f t="shared" ca="1" si="27"/>
        <v>1.0752312089181865E-2</v>
      </c>
      <c r="P67" s="200">
        <f t="shared" ca="1" si="27"/>
        <v>1.075849831916186E-2</v>
      </c>
      <c r="Q67" s="200">
        <f t="shared" ca="1" si="28"/>
        <v>7.6567396067742733E-3</v>
      </c>
      <c r="R67" s="200">
        <f t="shared" ca="1" si="28"/>
        <v>7.6532068711881581E-3</v>
      </c>
      <c r="S67" s="200">
        <f t="shared" ca="1" si="28"/>
        <v>7.9235679867256659E-3</v>
      </c>
      <c r="T67" s="200">
        <f t="shared" ca="1" si="28"/>
        <v>8.1459053842477987E-3</v>
      </c>
      <c r="U67" s="200">
        <f t="shared" ca="1" si="28"/>
        <v>8.331284422267278E-3</v>
      </c>
      <c r="V67" s="200">
        <f t="shared" ca="1" si="28"/>
        <v>8.47135846405455E-3</v>
      </c>
      <c r="W67" s="200">
        <f t="shared" ca="1" si="28"/>
        <v>8.5938864965773454E-3</v>
      </c>
      <c r="X67" s="200">
        <f t="shared" ca="1" si="28"/>
        <v>8.6866032784890905E-3</v>
      </c>
      <c r="Y67" s="200">
        <f t="shared" ca="1" si="28"/>
        <v>8.7680800681235963E-3</v>
      </c>
      <c r="Z67" s="200">
        <f t="shared" ca="1" si="28"/>
        <v>8.8271867856936984E-3</v>
      </c>
      <c r="AA67" s="200">
        <f t="shared" ca="1" si="28"/>
        <v>8.8355566433926322E-3</v>
      </c>
      <c r="AB67" s="200">
        <f t="shared" ca="1" si="28"/>
        <v>8.8812025924713319E-3</v>
      </c>
      <c r="AC67" s="200">
        <f t="shared" ca="1" si="28"/>
        <v>8.8979055290069331E-3</v>
      </c>
      <c r="AD67" s="200">
        <f t="shared" ca="1" si="28"/>
        <v>8.9118787925779024E-3</v>
      </c>
      <c r="AE67" s="265">
        <f t="shared" ca="1" si="28"/>
        <v>8.9015256915168112E-3</v>
      </c>
    </row>
    <row r="68" spans="1:31">
      <c r="B68" s="255" t="str">
        <f t="shared" si="17"/>
        <v>Ag Forecast (Base Case)</v>
      </c>
      <c r="C68" s="255" t="str">
        <f t="shared" ca="1" si="29"/>
        <v>'Ag Forecast (Base Case)'!$C$26:$CY$326</v>
      </c>
      <c r="D68" s="255" t="str">
        <f t="shared" ca="1" si="29"/>
        <v>'Ag Forecast (Base Case)'!$B$26:$B$326</v>
      </c>
      <c r="E68" s="255" t="str">
        <f t="shared" ca="1" si="29"/>
        <v>'Ag Forecast (Base Case)'!$C$25:$CY$25</v>
      </c>
      <c r="F68" s="150">
        <v>47</v>
      </c>
      <c r="G68" s="174" t="str">
        <f t="shared" si="21"/>
        <v>RegionOregonStock</v>
      </c>
      <c r="H68" s="154" t="s">
        <v>5506</v>
      </c>
      <c r="I68" s="154" t="s">
        <v>142</v>
      </c>
      <c r="J68" s="154" t="s">
        <v>6</v>
      </c>
      <c r="K68" s="154" t="str">
        <f>INDEX('Lists&amp;Tables'!$K$3:$K$15,MATCH('Forecast Switchboard'!H68,'Lists&amp;Tables'!$J$3:$J$10,0),1)</f>
        <v>% Growth</v>
      </c>
      <c r="L68" s="154">
        <f t="shared" ref="L68:AA83" ca="1" si="30">INDEX(INDIRECT($C68),MATCH($G68,INDIRECT($D68),0),MATCH(L$21,INDIRECT($E68),0))</f>
        <v>0</v>
      </c>
      <c r="M68" s="200">
        <f t="shared" ca="1" si="30"/>
        <v>1.0110842680911804E-2</v>
      </c>
      <c r="N68" s="200">
        <f t="shared" ca="1" si="30"/>
        <v>1.0059217505089263E-2</v>
      </c>
      <c r="O68" s="200">
        <f t="shared" ca="1" si="30"/>
        <v>1.1176866051223918E-2</v>
      </c>
      <c r="P68" s="200">
        <f t="shared" ca="1" si="30"/>
        <v>1.9803102619340613E-2</v>
      </c>
      <c r="Q68" s="200">
        <f t="shared" ca="1" si="30"/>
        <v>1.2078828157499845E-2</v>
      </c>
      <c r="R68" s="200">
        <f t="shared" ca="1" si="30"/>
        <v>1.2074917420983849E-2</v>
      </c>
      <c r="S68" s="200">
        <f t="shared" ca="1" si="30"/>
        <v>1.2823009061012478E-2</v>
      </c>
      <c r="T68" s="200">
        <f t="shared" ca="1" si="30"/>
        <v>1.2064646132519813E-2</v>
      </c>
      <c r="U68" s="200">
        <f t="shared" ca="1" si="30"/>
        <v>2.1359830411811859E-2</v>
      </c>
      <c r="V68" s="200">
        <f t="shared" ca="1" si="30"/>
        <v>1.1864279678250279E-2</v>
      </c>
      <c r="W68" s="200">
        <f t="shared" ca="1" si="30"/>
        <v>1.1811806122028052E-2</v>
      </c>
      <c r="X68" s="200">
        <f t="shared" ca="1" si="30"/>
        <v>1.1060463245174785E-2</v>
      </c>
      <c r="Y68" s="200">
        <f t="shared" ca="1" si="30"/>
        <v>1.1689201211084101E-2</v>
      </c>
      <c r="Z68" s="200">
        <f t="shared" ca="1" si="30"/>
        <v>1.9623204602959039E-2</v>
      </c>
      <c r="AA68" s="200">
        <f t="shared" ca="1" si="30"/>
        <v>1.2054155221857031E-2</v>
      </c>
      <c r="AB68" s="200">
        <f t="shared" ref="Q68:AE74" ca="1" si="31">INDEX(INDIRECT($C68),MATCH($G68,INDIRECT($D68),0),MATCH(AB$21,INDIRECT($E68),0))</f>
        <v>1.2615728823653952E-2</v>
      </c>
      <c r="AC68" s="200">
        <f t="shared" ca="1" si="31"/>
        <v>1.2496481187089379E-2</v>
      </c>
      <c r="AD68" s="200">
        <f t="shared" ca="1" si="31"/>
        <v>1.1753415892541448E-2</v>
      </c>
      <c r="AE68" s="265">
        <f t="shared" ca="1" si="31"/>
        <v>2.0946064887122692E-2</v>
      </c>
    </row>
    <row r="69" spans="1:31" ht="13.5" thickBot="1">
      <c r="B69" s="255" t="str">
        <f t="shared" si="17"/>
        <v>Ag Forecast (Base Case)</v>
      </c>
      <c r="C69" s="255" t="str">
        <f t="shared" ca="1" si="29"/>
        <v>'Ag Forecast (Base Case)'!$C$26:$CY$326</v>
      </c>
      <c r="D69" s="255" t="str">
        <f t="shared" ca="1" si="29"/>
        <v>'Ag Forecast (Base Case)'!$B$26:$B$326</v>
      </c>
      <c r="E69" s="255" t="str">
        <f t="shared" ca="1" si="29"/>
        <v>'Ag Forecast (Base Case)'!$C$25:$CY$25</v>
      </c>
      <c r="F69" s="150">
        <v>48</v>
      </c>
      <c r="G69" s="180" t="str">
        <f t="shared" si="21"/>
        <v>RegionWashingtonStock</v>
      </c>
      <c r="H69" s="181" t="s">
        <v>5506</v>
      </c>
      <c r="I69" s="181" t="s">
        <v>76</v>
      </c>
      <c r="J69" s="181" t="s">
        <v>6</v>
      </c>
      <c r="K69" s="181" t="str">
        <f>INDEX('Lists&amp;Tables'!$K$3:$K$15,MATCH('Forecast Switchboard'!H69,'Lists&amp;Tables'!$J$3:$J$10,0),1)</f>
        <v>% Growth</v>
      </c>
      <c r="L69" s="181">
        <f t="shared" ca="1" si="30"/>
        <v>0</v>
      </c>
      <c r="M69" s="266">
        <f t="shared" ca="1" si="30"/>
        <v>1.0662122206220235E-2</v>
      </c>
      <c r="N69" s="266">
        <f t="shared" ca="1" si="30"/>
        <v>1.0931258902780325E-2</v>
      </c>
      <c r="O69" s="266">
        <f t="shared" ca="1" si="30"/>
        <v>1.1173761515183053E-2</v>
      </c>
      <c r="P69" s="266">
        <f t="shared" ca="1" si="30"/>
        <v>1.811439906784525E-2</v>
      </c>
      <c r="Q69" s="266">
        <f t="shared" ca="1" si="31"/>
        <v>1.2399989211989764E-2</v>
      </c>
      <c r="R69" s="266">
        <f t="shared" ca="1" si="31"/>
        <v>1.1939862954954953E-2</v>
      </c>
      <c r="S69" s="266">
        <f t="shared" ca="1" si="31"/>
        <v>1.2288284859874222E-2</v>
      </c>
      <c r="T69" s="266">
        <f t="shared" ca="1" si="31"/>
        <v>1.1842226253476947E-2</v>
      </c>
      <c r="U69" s="266">
        <f t="shared" ca="1" si="31"/>
        <v>1.9682157833762929E-2</v>
      </c>
      <c r="V69" s="266">
        <f t="shared" ca="1" si="31"/>
        <v>1.1592234987503456E-2</v>
      </c>
      <c r="W69" s="266">
        <f t="shared" ca="1" si="31"/>
        <v>1.1147844023716795E-2</v>
      </c>
      <c r="X69" s="266">
        <f t="shared" ca="1" si="31"/>
        <v>1.1425985017752077E-2</v>
      </c>
      <c r="Y69" s="266">
        <f t="shared" ca="1" si="31"/>
        <v>1.0985810035676221E-2</v>
      </c>
      <c r="Z69" s="266">
        <f t="shared" ca="1" si="31"/>
        <v>1.7930228386922677E-2</v>
      </c>
      <c r="AA69" s="266">
        <f t="shared" ca="1" si="31"/>
        <v>1.1736355426763144E-2</v>
      </c>
      <c r="AB69" s="266">
        <f t="shared" ca="1" si="31"/>
        <v>1.1982095590114178E-2</v>
      </c>
      <c r="AC69" s="266">
        <f t="shared" ca="1" si="31"/>
        <v>1.1862624139313738E-2</v>
      </c>
      <c r="AD69" s="266">
        <f t="shared" ca="1" si="31"/>
        <v>1.1418033334772959E-2</v>
      </c>
      <c r="AE69" s="267">
        <f t="shared" ca="1" si="31"/>
        <v>1.8838157687553127E-2</v>
      </c>
    </row>
    <row r="70" spans="1:31" s="253" customFormat="1">
      <c r="A70" s="251"/>
      <c r="B70" s="255" t="str">
        <f t="shared" si="17"/>
        <v>Dairy Forecast (Base Case)</v>
      </c>
      <c r="C70" s="255" t="str">
        <f t="shared" ca="1" si="29"/>
        <v>'Dairy Forecast (Base Case)'!$B$157:$AZ$163</v>
      </c>
      <c r="D70" s="255" t="str">
        <f t="shared" ca="1" si="29"/>
        <v>'Dairy Forecast (Base Case)'!$A$157:$A$163</v>
      </c>
      <c r="E70" s="255" t="str">
        <f t="shared" ca="1" si="29"/>
        <v>'Dairy Forecast (Base Case)'!$B$156:$AZ$156</v>
      </c>
      <c r="F70" s="252">
        <v>49</v>
      </c>
      <c r="G70" s="184" t="str">
        <f t="shared" si="21"/>
        <v>RegionIdahoDairyStock</v>
      </c>
      <c r="H70" s="185" t="s">
        <v>1049</v>
      </c>
      <c r="I70" s="185" t="s">
        <v>5644</v>
      </c>
      <c r="J70" s="185" t="s">
        <v>6</v>
      </c>
      <c r="K70" s="185" t="str">
        <f>INDEX('Lists&amp;Tables'!$K$3:$K$15,MATCH('Forecast Switchboard'!H70,'Lists&amp;Tables'!$J$3:$J$10,0),1)</f>
        <v>1000lbs</v>
      </c>
      <c r="L70" s="268">
        <f ca="1">INDEX(INDIRECT($C70),MATCH($G70,INDIRECT($D70),0),MATCH(L$21,INDIRECT($E70),0))</f>
        <v>13629.012110609969</v>
      </c>
      <c r="M70" s="268">
        <f t="shared" ca="1" si="30"/>
        <v>13842.907114251881</v>
      </c>
      <c r="N70" s="268">
        <f t="shared" ca="1" si="30"/>
        <v>14023.216425344392</v>
      </c>
      <c r="O70" s="268">
        <f t="shared" ca="1" si="30"/>
        <v>14266.319353967396</v>
      </c>
      <c r="P70" s="268">
        <f t="shared" ca="1" si="30"/>
        <v>14513.683501515552</v>
      </c>
      <c r="Q70" s="268">
        <f t="shared" ca="1" si="30"/>
        <v>14784.738793280194</v>
      </c>
      <c r="R70" s="268">
        <f t="shared" ca="1" si="30"/>
        <v>15048.82150982591</v>
      </c>
      <c r="S70" s="268">
        <f t="shared" ca="1" si="30"/>
        <v>15351.081667959821</v>
      </c>
      <c r="T70" s="268">
        <f t="shared" ca="1" si="30"/>
        <v>15676.70161423125</v>
      </c>
      <c r="U70" s="268">
        <f t="shared" ca="1" si="30"/>
        <v>16022.910400199034</v>
      </c>
      <c r="V70" s="268">
        <f t="shared" ca="1" si="30"/>
        <v>16435.334001552066</v>
      </c>
      <c r="W70" s="268">
        <f t="shared" ca="1" si="30"/>
        <v>16796.9270935268</v>
      </c>
      <c r="X70" s="268">
        <f t="shared" ca="1" si="30"/>
        <v>17186.008838626629</v>
      </c>
      <c r="Y70" s="268">
        <f t="shared" ca="1" si="30"/>
        <v>17509.663776252026</v>
      </c>
      <c r="Z70" s="268">
        <f t="shared" ca="1" si="30"/>
        <v>17849.045518001847</v>
      </c>
      <c r="AA70" s="268">
        <f t="shared" ca="1" si="30"/>
        <v>18205.116228437721</v>
      </c>
      <c r="AB70" s="268">
        <f t="shared" ca="1" si="31"/>
        <v>18533.843580326749</v>
      </c>
      <c r="AC70" s="268">
        <f t="shared" ca="1" si="31"/>
        <v>18839.457555909743</v>
      </c>
      <c r="AD70" s="268">
        <f t="shared" ca="1" si="31"/>
        <v>19186.22471079613</v>
      </c>
      <c r="AE70" s="269">
        <f t="shared" ca="1" si="31"/>
        <v>19422.392838095242</v>
      </c>
    </row>
    <row r="71" spans="1:31" s="257" customFormat="1">
      <c r="A71" s="254"/>
      <c r="B71" s="255" t="str">
        <f t="shared" si="17"/>
        <v>Dairy Forecast (Base Case)</v>
      </c>
      <c r="C71" s="255" t="str">
        <f t="shared" ca="1" si="29"/>
        <v>'Dairy Forecast (Base Case)'!$B$157:$AZ$163</v>
      </c>
      <c r="D71" s="255" t="str">
        <f t="shared" ca="1" si="29"/>
        <v>'Dairy Forecast (Base Case)'!$A$157:$A$163</v>
      </c>
      <c r="E71" s="255" t="str">
        <f t="shared" ca="1" si="29"/>
        <v>'Dairy Forecast (Base Case)'!$B$156:$AZ$156</v>
      </c>
      <c r="F71" s="256">
        <v>50</v>
      </c>
      <c r="G71" s="174" t="str">
        <f t="shared" si="21"/>
        <v>RegionMontanaDairyStock</v>
      </c>
      <c r="H71" s="154" t="s">
        <v>1049</v>
      </c>
      <c r="I71" s="154" t="s">
        <v>5645</v>
      </c>
      <c r="J71" s="154" t="s">
        <v>6</v>
      </c>
      <c r="K71" s="154" t="str">
        <f>INDEX('Lists&amp;Tables'!$K$3:$K$15,MATCH('Forecast Switchboard'!H71,'Lists&amp;Tables'!$J$3:$J$10,0),1)</f>
        <v>1000lbs</v>
      </c>
      <c r="L71" s="155">
        <f t="shared" ca="1" si="30"/>
        <v>90.74529582059904</v>
      </c>
      <c r="M71" s="155">
        <f t="shared" ca="1" si="30"/>
        <v>90.898327903457215</v>
      </c>
      <c r="N71" s="155">
        <f t="shared" ca="1" si="30"/>
        <v>90.899562515809663</v>
      </c>
      <c r="O71" s="155">
        <f t="shared" ca="1" si="30"/>
        <v>91.013237267303055</v>
      </c>
      <c r="P71" s="155">
        <f t="shared" ca="1" si="30"/>
        <v>90.967755259326395</v>
      </c>
      <c r="Q71" s="155">
        <f t="shared" ca="1" si="31"/>
        <v>90.924506050749457</v>
      </c>
      <c r="R71" s="155">
        <f t="shared" ca="1" si="31"/>
        <v>91.025748037140048</v>
      </c>
      <c r="S71" s="155">
        <f t="shared" ca="1" si="31"/>
        <v>91.099301040678228</v>
      </c>
      <c r="T71" s="155">
        <f t="shared" ca="1" si="31"/>
        <v>90.915023147811965</v>
      </c>
      <c r="U71" s="155">
        <f t="shared" ca="1" si="31"/>
        <v>90.903023153329187</v>
      </c>
      <c r="V71" s="155">
        <f t="shared" ca="1" si="31"/>
        <v>90.903850245090197</v>
      </c>
      <c r="W71" s="155">
        <f t="shared" ca="1" si="31"/>
        <v>90.425722269176404</v>
      </c>
      <c r="X71" s="155">
        <f t="shared" ca="1" si="31"/>
        <v>90.371471553755299</v>
      </c>
      <c r="Y71" s="155">
        <f t="shared" ca="1" si="31"/>
        <v>90.264014484201496</v>
      </c>
      <c r="Z71" s="155">
        <f t="shared" ca="1" si="31"/>
        <v>90.097051493259059</v>
      </c>
      <c r="AA71" s="155">
        <f t="shared" ca="1" si="31"/>
        <v>89.896800203896433</v>
      </c>
      <c r="AB71" s="155">
        <f t="shared" ca="1" si="31"/>
        <v>89.896456479218287</v>
      </c>
      <c r="AC71" s="155">
        <f t="shared" ca="1" si="31"/>
        <v>89.606519803497406</v>
      </c>
      <c r="AD71" s="155">
        <f t="shared" ca="1" si="31"/>
        <v>89.325294250105614</v>
      </c>
      <c r="AE71" s="175">
        <f t="shared" ca="1" si="31"/>
        <v>89.328380794090677</v>
      </c>
    </row>
    <row r="72" spans="1:31" s="257" customFormat="1">
      <c r="A72" s="254"/>
      <c r="B72" s="255" t="str">
        <f t="shared" si="17"/>
        <v>Dairy Forecast (Base Case)</v>
      </c>
      <c r="C72" s="255" t="str">
        <f t="shared" ca="1" si="29"/>
        <v>'Dairy Forecast (Base Case)'!$B$157:$AZ$163</v>
      </c>
      <c r="D72" s="255" t="str">
        <f t="shared" ca="1" si="29"/>
        <v>'Dairy Forecast (Base Case)'!$A$157:$A$163</v>
      </c>
      <c r="E72" s="255" t="str">
        <f t="shared" ca="1" si="29"/>
        <v>'Dairy Forecast (Base Case)'!$B$156:$AZ$156</v>
      </c>
      <c r="F72" s="256">
        <v>51</v>
      </c>
      <c r="G72" s="174" t="str">
        <f t="shared" si="21"/>
        <v>RegionOregonDairyStock</v>
      </c>
      <c r="H72" s="154" t="s">
        <v>1049</v>
      </c>
      <c r="I72" s="154" t="s">
        <v>5646</v>
      </c>
      <c r="J72" s="154" t="s">
        <v>6</v>
      </c>
      <c r="K72" s="154" t="str">
        <f>INDEX('Lists&amp;Tables'!$K$3:$K$15,MATCH('Forecast Switchboard'!H72,'Lists&amp;Tables'!$J$3:$J$10,0),1)</f>
        <v>1000lbs</v>
      </c>
      <c r="L72" s="155">
        <f t="shared" ca="1" si="30"/>
        <v>2744.180551622544</v>
      </c>
      <c r="M72" s="155">
        <f t="shared" ca="1" si="30"/>
        <v>2781.3253166710429</v>
      </c>
      <c r="N72" s="155">
        <f t="shared" ca="1" si="30"/>
        <v>2817.8028576592669</v>
      </c>
      <c r="O72" s="155">
        <f t="shared" ca="1" si="30"/>
        <v>2852.4466796581391</v>
      </c>
      <c r="P72" s="155">
        <f t="shared" ca="1" si="30"/>
        <v>2887.2703785501863</v>
      </c>
      <c r="Q72" s="155">
        <f t="shared" ca="1" si="30"/>
        <v>2923.2055190854799</v>
      </c>
      <c r="R72" s="155">
        <f t="shared" ca="1" si="30"/>
        <v>2963.8717110873577</v>
      </c>
      <c r="S72" s="155">
        <f t="shared" ca="1" si="30"/>
        <v>3007.9285968792492</v>
      </c>
      <c r="T72" s="155">
        <f t="shared" ca="1" si="30"/>
        <v>3054.4586648127197</v>
      </c>
      <c r="U72" s="155">
        <f t="shared" ca="1" si="30"/>
        <v>3103.2723514737127</v>
      </c>
      <c r="V72" s="155">
        <f t="shared" ca="1" si="30"/>
        <v>3155.2926430989965</v>
      </c>
      <c r="W72" s="155">
        <f t="shared" ca="1" si="30"/>
        <v>3205.2179835947745</v>
      </c>
      <c r="X72" s="155">
        <f t="shared" ca="1" si="30"/>
        <v>3255.0785902298294</v>
      </c>
      <c r="Y72" s="155">
        <f t="shared" ca="1" si="30"/>
        <v>3304.2085620815005</v>
      </c>
      <c r="Z72" s="155">
        <f t="shared" ca="1" si="30"/>
        <v>3359.7128554945239</v>
      </c>
      <c r="AA72" s="155">
        <f t="shared" ca="1" si="30"/>
        <v>3405.0605171911329</v>
      </c>
      <c r="AB72" s="155">
        <f t="shared" ca="1" si="31"/>
        <v>3454.1652559274162</v>
      </c>
      <c r="AC72" s="155">
        <f t="shared" ca="1" si="31"/>
        <v>3509.2005551615157</v>
      </c>
      <c r="AD72" s="155">
        <f t="shared" ca="1" si="31"/>
        <v>3557.2266817524842</v>
      </c>
      <c r="AE72" s="175">
        <f t="shared" ca="1" si="31"/>
        <v>3610.3576666465606</v>
      </c>
    </row>
    <row r="73" spans="1:31" s="260" customFormat="1" ht="13.5" thickBot="1">
      <c r="A73" s="258"/>
      <c r="B73" s="255" t="str">
        <f t="shared" si="17"/>
        <v>Dairy Forecast (Base Case)</v>
      </c>
      <c r="C73" s="255" t="str">
        <f t="shared" ca="1" si="29"/>
        <v>'Dairy Forecast (Base Case)'!$B$157:$AZ$163</v>
      </c>
      <c r="D73" s="255" t="str">
        <f t="shared" ca="1" si="29"/>
        <v>'Dairy Forecast (Base Case)'!$A$157:$A$163</v>
      </c>
      <c r="E73" s="255" t="str">
        <f t="shared" ca="1" si="29"/>
        <v>'Dairy Forecast (Base Case)'!$B$156:$AZ$156</v>
      </c>
      <c r="F73" s="259">
        <v>52</v>
      </c>
      <c r="G73" s="180" t="str">
        <f t="shared" si="21"/>
        <v>RegionWashingtonDairyStock</v>
      </c>
      <c r="H73" s="181" t="s">
        <v>1049</v>
      </c>
      <c r="I73" s="181" t="s">
        <v>5647</v>
      </c>
      <c r="J73" s="181" t="s">
        <v>6</v>
      </c>
      <c r="K73" s="181" t="str">
        <f>INDEX('Lists&amp;Tables'!$K$3:$K$15,MATCH('Forecast Switchboard'!H73,'Lists&amp;Tables'!$J$3:$J$10,0),1)</f>
        <v>1000lbs</v>
      </c>
      <c r="L73" s="182">
        <f t="shared" ca="1" si="30"/>
        <v>6417.4166624736044</v>
      </c>
      <c r="M73" s="182">
        <f t="shared" ca="1" si="30"/>
        <v>6527.6845985495966</v>
      </c>
      <c r="N73" s="182">
        <f t="shared" ca="1" si="30"/>
        <v>6648.0748527559354</v>
      </c>
      <c r="O73" s="182">
        <f t="shared" ca="1" si="30"/>
        <v>6750.5768396680051</v>
      </c>
      <c r="P73" s="182">
        <f t="shared" ca="1" si="30"/>
        <v>6858.9947023924851</v>
      </c>
      <c r="Q73" s="182">
        <f t="shared" ca="1" si="31"/>
        <v>6950.9448303929594</v>
      </c>
      <c r="R73" s="182">
        <f t="shared" ca="1" si="31"/>
        <v>7066.5055116132971</v>
      </c>
      <c r="S73" s="182">
        <f t="shared" ca="1" si="31"/>
        <v>7154.1963866384513</v>
      </c>
      <c r="T73" s="182">
        <f t="shared" ca="1" si="31"/>
        <v>7260.5595150379595</v>
      </c>
      <c r="U73" s="182">
        <f t="shared" ca="1" si="31"/>
        <v>7382.1828771063319</v>
      </c>
      <c r="V73" s="182">
        <f t="shared" ca="1" si="31"/>
        <v>7515.612457778011</v>
      </c>
      <c r="W73" s="182">
        <f t="shared" ca="1" si="31"/>
        <v>7658.3815592644387</v>
      </c>
      <c r="X73" s="182">
        <f t="shared" ca="1" si="31"/>
        <v>7790.6041619373518</v>
      </c>
      <c r="Y73" s="182">
        <f t="shared" ca="1" si="31"/>
        <v>7925.9535611829233</v>
      </c>
      <c r="Z73" s="182">
        <f t="shared" ca="1" si="31"/>
        <v>8056.1594585167277</v>
      </c>
      <c r="AA73" s="182">
        <f t="shared" ca="1" si="31"/>
        <v>8212.3413257643278</v>
      </c>
      <c r="AB73" s="182">
        <f t="shared" ca="1" si="31"/>
        <v>8359.6360208598271</v>
      </c>
      <c r="AC73" s="182">
        <f t="shared" ca="1" si="31"/>
        <v>8487.3604780857568</v>
      </c>
      <c r="AD73" s="182">
        <f t="shared" ca="1" si="31"/>
        <v>8647.4216609802097</v>
      </c>
      <c r="AE73" s="183">
        <f t="shared" ca="1" si="31"/>
        <v>8766.8632794861296</v>
      </c>
    </row>
    <row r="74" spans="1:31">
      <c r="B74" s="255" t="str">
        <f t="shared" si="17"/>
        <v>Ind Forecast (Base Case)</v>
      </c>
      <c r="C74" s="255" t="str">
        <f t="shared" ca="1" si="29"/>
        <v>'Ind Forecast (Base Case)'!$C$13:$CY$313</v>
      </c>
      <c r="D74" s="255" t="str">
        <f t="shared" ca="1" si="29"/>
        <v>'Ind Forecast (Base Case)'!$B$13:$B$313</v>
      </c>
      <c r="E74" s="255" t="str">
        <f t="shared" ca="1" si="29"/>
        <v>'Ind Forecast (Base Case)'!$C$12:$CY$12</v>
      </c>
      <c r="F74" s="142">
        <v>53</v>
      </c>
      <c r="G74" s="184" t="str">
        <f t="shared" si="21"/>
        <v>RegionMechanical PulpStock</v>
      </c>
      <c r="H74" s="185" t="s">
        <v>5505</v>
      </c>
      <c r="I74" s="185" t="s">
        <v>148</v>
      </c>
      <c r="J74" s="185" t="s">
        <v>6</v>
      </c>
      <c r="K74" s="185" t="str">
        <f>INDEX('Lists&amp;Tables'!$K$3:$K$15,MATCH('Forecast Switchboard'!H74,'Lists&amp;Tables'!$J$3:$J$10,0),1)</f>
        <v>Consumption (MWh)</v>
      </c>
      <c r="L74" s="268">
        <f t="shared" ca="1" si="30"/>
        <v>2942.3885247078688</v>
      </c>
      <c r="M74" s="268">
        <f t="shared" ca="1" si="30"/>
        <v>2999.4923169466106</v>
      </c>
      <c r="N74" s="268">
        <f t="shared" ca="1" si="30"/>
        <v>3057.7991990647956</v>
      </c>
      <c r="O74" s="268">
        <f t="shared" ca="1" si="30"/>
        <v>3117.3356540499285</v>
      </c>
      <c r="P74" s="268">
        <f t="shared" ca="1" si="30"/>
        <v>3178.128760373258</v>
      </c>
      <c r="Q74" s="268">
        <f t="shared" ca="1" si="30"/>
        <v>3240.2062055118258</v>
      </c>
      <c r="R74" s="268">
        <f t="shared" ca="1" si="30"/>
        <v>3303.5962997789316</v>
      </c>
      <c r="S74" s="268">
        <f t="shared" ca="1" si="30"/>
        <v>3368.3279904700712</v>
      </c>
      <c r="T74" s="268">
        <f t="shared" ca="1" si="30"/>
        <v>3434.4308763315557</v>
      </c>
      <c r="U74" s="268">
        <f t="shared" ca="1" si="30"/>
        <v>3501.9352223591818</v>
      </c>
      <c r="V74" s="268">
        <f t="shared" ca="1" si="30"/>
        <v>3570.8719749345073</v>
      </c>
      <c r="W74" s="268">
        <f t="shared" ca="1" si="30"/>
        <v>3641.272777306438</v>
      </c>
      <c r="X74" s="268">
        <f t="shared" ca="1" si="30"/>
        <v>3713.1699854260205</v>
      </c>
      <c r="Y74" s="268">
        <f t="shared" ca="1" si="30"/>
        <v>3786.5966841425206</v>
      </c>
      <c r="Z74" s="268">
        <f t="shared" ca="1" si="30"/>
        <v>3861.5867037690391</v>
      </c>
      <c r="AA74" s="268">
        <f t="shared" ca="1" si="30"/>
        <v>3938.1746370261103</v>
      </c>
      <c r="AB74" s="268">
        <f t="shared" ca="1" si="31"/>
        <v>4016.3958563719311</v>
      </c>
      <c r="AC74" s="268">
        <f t="shared" ca="1" si="31"/>
        <v>4096.2865317280484</v>
      </c>
      <c r="AD74" s="268">
        <f t="shared" ca="1" si="31"/>
        <v>4177.8836486095533</v>
      </c>
      <c r="AE74" s="269">
        <f t="shared" ca="1" si="31"/>
        <v>4261.2250266690271</v>
      </c>
    </row>
    <row r="75" spans="1:31">
      <c r="B75" s="255" t="str">
        <f t="shared" si="17"/>
        <v>Ind Forecast (Base Case)</v>
      </c>
      <c r="C75" s="255" t="str">
        <f t="shared" ca="1" si="29"/>
        <v>'Ind Forecast (Base Case)'!$C$13:$CY$313</v>
      </c>
      <c r="D75" s="255" t="str">
        <f t="shared" ca="1" si="29"/>
        <v>'Ind Forecast (Base Case)'!$B$13:$B$313</v>
      </c>
      <c r="E75" s="255" t="str">
        <f t="shared" ca="1" si="29"/>
        <v>'Ind Forecast (Base Case)'!$C$12:$CY$12</v>
      </c>
      <c r="F75" s="142">
        <v>54</v>
      </c>
      <c r="G75" s="174" t="str">
        <f t="shared" si="21"/>
        <v>RegionKraft PulpStock</v>
      </c>
      <c r="H75" s="154" t="s">
        <v>5505</v>
      </c>
      <c r="I75" s="154" t="s">
        <v>149</v>
      </c>
      <c r="J75" s="154" t="s">
        <v>6</v>
      </c>
      <c r="K75" s="154" t="str">
        <f>INDEX('Lists&amp;Tables'!$K$3:$K$15,MATCH('Forecast Switchboard'!H75,'Lists&amp;Tables'!$J$3:$J$10,0),1)</f>
        <v>Consumption (MWh)</v>
      </c>
      <c r="L75" s="155">
        <f t="shared" ca="1" si="30"/>
        <v>1840.4686066002805</v>
      </c>
      <c r="M75" s="155">
        <f t="shared" ref="M75:AE89" ca="1" si="32">INDEX(INDIRECT($C75),MATCH($G75,INDIRECT($D75),0),MATCH(M$21,INDIRECT($E75),0))</f>
        <v>1873.4989778495669</v>
      </c>
      <c r="N75" s="155">
        <f t="shared" ca="1" si="32"/>
        <v>1907.1920216976423</v>
      </c>
      <c r="O75" s="155">
        <f t="shared" ca="1" si="32"/>
        <v>1941.56194814743</v>
      </c>
      <c r="P75" s="155">
        <f t="shared" ca="1" si="32"/>
        <v>1976.623282632949</v>
      </c>
      <c r="Q75" s="155">
        <f t="shared" ca="1" si="32"/>
        <v>2012.3908731386696</v>
      </c>
      <c r="R75" s="155">
        <f t="shared" ca="1" si="32"/>
        <v>2048.879897480801</v>
      </c>
      <c r="S75" s="155">
        <f t="shared" ca="1" si="32"/>
        <v>2086.1058707542029</v>
      </c>
      <c r="T75" s="155">
        <f t="shared" ca="1" si="32"/>
        <v>2124.084652948703</v>
      </c>
      <c r="U75" s="155">
        <f t="shared" ca="1" si="32"/>
        <v>2162.8324567386876</v>
      </c>
      <c r="V75" s="155">
        <f t="shared" ca="1" si="32"/>
        <v>2202.3658554499198</v>
      </c>
      <c r="W75" s="155">
        <f t="shared" ca="1" si="32"/>
        <v>2242.7017912076312</v>
      </c>
      <c r="X75" s="155">
        <f t="shared" ca="1" si="32"/>
        <v>2283.8575832700294</v>
      </c>
      <c r="Y75" s="155">
        <f t="shared" ca="1" si="32"/>
        <v>2325.8509365514437</v>
      </c>
      <c r="Z75" s="155">
        <f t="shared" ca="1" si="32"/>
        <v>2368.6999503394532</v>
      </c>
      <c r="AA75" s="155">
        <f t="shared" ca="1" si="32"/>
        <v>2412.4231272104116</v>
      </c>
      <c r="AB75" s="155">
        <f t="shared" ca="1" si="32"/>
        <v>2457.0393821479101</v>
      </c>
      <c r="AC75" s="155">
        <f t="shared" ca="1" si="32"/>
        <v>2502.5680518688064</v>
      </c>
      <c r="AD75" s="155">
        <f t="shared" ca="1" si="32"/>
        <v>2549.0289043615553</v>
      </c>
      <c r="AE75" s="175">
        <f t="shared" ca="1" si="32"/>
        <v>2596.4421486417004</v>
      </c>
    </row>
    <row r="76" spans="1:31">
      <c r="B76" s="255" t="str">
        <f t="shared" si="17"/>
        <v>Ind Forecast (Base Case)</v>
      </c>
      <c r="C76" s="255" t="str">
        <f t="shared" ca="1" si="29"/>
        <v>'Ind Forecast (Base Case)'!$C$13:$CY$313</v>
      </c>
      <c r="D76" s="255" t="str">
        <f t="shared" ca="1" si="29"/>
        <v>'Ind Forecast (Base Case)'!$B$13:$B$313</v>
      </c>
      <c r="E76" s="255" t="str">
        <f t="shared" ca="1" si="29"/>
        <v>'Ind Forecast (Base Case)'!$C$12:$CY$12</v>
      </c>
      <c r="F76" s="142">
        <v>55</v>
      </c>
      <c r="G76" s="174" t="str">
        <f t="shared" si="21"/>
        <v>RegionPaperStock</v>
      </c>
      <c r="H76" s="154" t="s">
        <v>5505</v>
      </c>
      <c r="I76" s="154" t="s">
        <v>150</v>
      </c>
      <c r="J76" s="154" t="s">
        <v>6</v>
      </c>
      <c r="K76" s="154" t="str">
        <f>INDEX('Lists&amp;Tables'!$K$3:$K$15,MATCH('Forecast Switchboard'!H76,'Lists&amp;Tables'!$J$3:$J$10,0),1)</f>
        <v>Consumption (MWh)</v>
      </c>
      <c r="L76" s="155">
        <f t="shared" ca="1" si="30"/>
        <v>3534.455980801014</v>
      </c>
      <c r="M76" s="155">
        <f t="shared" ca="1" si="32"/>
        <v>3609.0607251246697</v>
      </c>
      <c r="N76" s="155">
        <f t="shared" ca="1" si="32"/>
        <v>3685.2873551199091</v>
      </c>
      <c r="O76" s="155">
        <f t="shared" ca="1" si="32"/>
        <v>3763.1719559855069</v>
      </c>
      <c r="P76" s="155">
        <f t="shared" ca="1" si="32"/>
        <v>3842.7514323040018</v>
      </c>
      <c r="Q76" s="155">
        <f t="shared" ca="1" si="32"/>
        <v>3924.0635270143184</v>
      </c>
      <c r="R76" s="155">
        <f t="shared" ca="1" si="32"/>
        <v>4007.1468408323385</v>
      </c>
      <c r="S76" s="155">
        <f t="shared" ca="1" si="32"/>
        <v>4092.0408521302074</v>
      </c>
      <c r="T76" s="155">
        <f t="shared" ca="1" si="32"/>
        <v>4178.7859372854182</v>
      </c>
      <c r="U76" s="155">
        <f t="shared" ca="1" si="32"/>
        <v>4267.4233915110017</v>
      </c>
      <c r="V76" s="155">
        <f t="shared" ca="1" si="32"/>
        <v>4357.9954501784177</v>
      </c>
      <c r="W76" s="155">
        <f t="shared" ca="1" si="32"/>
        <v>4450.5453106450295</v>
      </c>
      <c r="X76" s="155">
        <f t="shared" ca="1" si="32"/>
        <v>4545.1171545983407</v>
      </c>
      <c r="Y76" s="155">
        <f t="shared" ca="1" si="32"/>
        <v>4641.756170929466</v>
      </c>
      <c r="Z76" s="155">
        <f t="shared" ca="1" si="32"/>
        <v>4740.5085791486254</v>
      </c>
      <c r="AA76" s="155">
        <f t="shared" ca="1" si="32"/>
        <v>4841.4216533557483</v>
      </c>
      <c r="AB76" s="155">
        <f t="shared" ca="1" si="32"/>
        <v>4944.5437467796155</v>
      </c>
      <c r="AC76" s="155">
        <f t="shared" ca="1" si="32"/>
        <v>5049.9243168992871</v>
      </c>
      <c r="AD76" s="155">
        <f t="shared" ca="1" si="32"/>
        <v>5157.6139511619058</v>
      </c>
      <c r="AE76" s="175">
        <f t="shared" ca="1" si="32"/>
        <v>5267.6643933113082</v>
      </c>
    </row>
    <row r="77" spans="1:31">
      <c r="B77" s="255" t="str">
        <f t="shared" si="17"/>
        <v>Ind Forecast (Base Case)</v>
      </c>
      <c r="C77" s="255" t="str">
        <f t="shared" ca="1" si="29"/>
        <v>'Ind Forecast (Base Case)'!$C$13:$CY$313</v>
      </c>
      <c r="D77" s="255" t="str">
        <f t="shared" ca="1" si="29"/>
        <v>'Ind Forecast (Base Case)'!$B$13:$B$313</v>
      </c>
      <c r="E77" s="255" t="str">
        <f t="shared" ca="1" si="29"/>
        <v>'Ind Forecast (Base Case)'!$C$12:$CY$12</v>
      </c>
      <c r="F77" s="142">
        <v>56</v>
      </c>
      <c r="G77" s="174" t="str">
        <f t="shared" si="21"/>
        <v>RegionFoundriesStock</v>
      </c>
      <c r="H77" s="154" t="s">
        <v>5505</v>
      </c>
      <c r="I77" s="154" t="s">
        <v>151</v>
      </c>
      <c r="J77" s="154" t="s">
        <v>6</v>
      </c>
      <c r="K77" s="154" t="str">
        <f>INDEX('Lists&amp;Tables'!$K$3:$K$15,MATCH('Forecast Switchboard'!H77,'Lists&amp;Tables'!$J$3:$J$10,0),1)</f>
        <v>Consumption (MWh)</v>
      </c>
      <c r="L77" s="155">
        <f t="shared" ca="1" si="30"/>
        <v>919.01449596775626</v>
      </c>
      <c r="M77" s="155">
        <f t="shared" ca="1" si="32"/>
        <v>903.79676737453269</v>
      </c>
      <c r="N77" s="155">
        <f t="shared" ca="1" si="32"/>
        <v>888.86373699824867</v>
      </c>
      <c r="O77" s="155">
        <f t="shared" ca="1" si="32"/>
        <v>874.20939857684175</v>
      </c>
      <c r="P77" s="155">
        <f t="shared" ca="1" si="32"/>
        <v>859.82788649165502</v>
      </c>
      <c r="Q77" s="155">
        <f t="shared" ca="1" si="32"/>
        <v>845.71347215339779</v>
      </c>
      <c r="R77" s="155">
        <f t="shared" ca="1" si="32"/>
        <v>831.86056049053298</v>
      </c>
      <c r="S77" s="155">
        <f t="shared" ca="1" si="32"/>
        <v>818.26368653683164</v>
      </c>
      <c r="T77" s="155">
        <f t="shared" ca="1" si="32"/>
        <v>804.91751211495261</v>
      </c>
      <c r="U77" s="155">
        <f t="shared" ca="1" si="32"/>
        <v>791.81682261301614</v>
      </c>
      <c r="V77" s="155">
        <f t="shared" ca="1" si="32"/>
        <v>778.9565238512514</v>
      </c>
      <c r="W77" s="155">
        <f t="shared" ca="1" si="32"/>
        <v>766.33163903590253</v>
      </c>
      <c r="X77" s="155">
        <f t="shared" ca="1" si="32"/>
        <v>753.93730579767646</v>
      </c>
      <c r="Y77" s="155">
        <f t="shared" ca="1" si="32"/>
        <v>741.76877331211233</v>
      </c>
      <c r="Z77" s="155">
        <f t="shared" ca="1" si="32"/>
        <v>729.82139949934617</v>
      </c>
      <c r="AA77" s="155">
        <f t="shared" ca="1" si="32"/>
        <v>718.09064830083094</v>
      </c>
      <c r="AB77" s="155">
        <f t="shared" ca="1" si="32"/>
        <v>706.57208703065726</v>
      </c>
      <c r="AC77" s="155">
        <f t="shared" ca="1" si="32"/>
        <v>695.26138379920462</v>
      </c>
      <c r="AD77" s="155">
        <f t="shared" ca="1" si="32"/>
        <v>684.1543050069281</v>
      </c>
      <c r="AE77" s="175">
        <f t="shared" ca="1" si="32"/>
        <v>673.24671290616118</v>
      </c>
    </row>
    <row r="78" spans="1:31">
      <c r="B78" s="255" t="str">
        <f t="shared" si="17"/>
        <v>Ind Forecast (Base Case)</v>
      </c>
      <c r="C78" s="255" t="str">
        <f t="shared" ca="1" si="29"/>
        <v>'Ind Forecast (Base Case)'!$C$13:$CY$313</v>
      </c>
      <c r="D78" s="255" t="str">
        <f t="shared" ca="1" si="29"/>
        <v>'Ind Forecast (Base Case)'!$B$13:$B$313</v>
      </c>
      <c r="E78" s="255" t="str">
        <f t="shared" ca="1" si="29"/>
        <v>'Ind Forecast (Base Case)'!$C$12:$CY$12</v>
      </c>
      <c r="F78" s="142">
        <v>57</v>
      </c>
      <c r="G78" s="174" t="str">
        <f t="shared" si="21"/>
        <v>RegionFrozen FoodStock</v>
      </c>
      <c r="H78" s="154" t="s">
        <v>5505</v>
      </c>
      <c r="I78" s="154" t="s">
        <v>152</v>
      </c>
      <c r="J78" s="154" t="s">
        <v>6</v>
      </c>
      <c r="K78" s="154" t="str">
        <f>INDEX('Lists&amp;Tables'!$K$3:$K$15,MATCH('Forecast Switchboard'!H78,'Lists&amp;Tables'!$J$3:$J$10,0),1)</f>
        <v>Consumption (MWh)</v>
      </c>
      <c r="L78" s="155">
        <f t="shared" ca="1" si="30"/>
        <v>1324.3206687825375</v>
      </c>
      <c r="M78" s="155">
        <f t="shared" ca="1" si="32"/>
        <v>1321.0591107197035</v>
      </c>
      <c r="N78" s="155">
        <f t="shared" ca="1" si="32"/>
        <v>1313.8715588171435</v>
      </c>
      <c r="O78" s="155">
        <f t="shared" ca="1" si="32"/>
        <v>1305.8660085520557</v>
      </c>
      <c r="P78" s="155">
        <f t="shared" ca="1" si="32"/>
        <v>1299.4527253901501</v>
      </c>
      <c r="Q78" s="155">
        <f t="shared" ca="1" si="32"/>
        <v>1293.8704220283462</v>
      </c>
      <c r="R78" s="155">
        <f t="shared" ca="1" si="32"/>
        <v>1288.7384147958671</v>
      </c>
      <c r="S78" s="155">
        <f t="shared" ca="1" si="32"/>
        <v>1283.1685849059777</v>
      </c>
      <c r="T78" s="155">
        <f t="shared" ca="1" si="32"/>
        <v>1278.1757704107879</v>
      </c>
      <c r="U78" s="155">
        <f t="shared" ca="1" si="32"/>
        <v>1273.2524730997047</v>
      </c>
      <c r="V78" s="155">
        <f t="shared" ca="1" si="32"/>
        <v>1268.7158191200151</v>
      </c>
      <c r="W78" s="155">
        <f t="shared" ca="1" si="32"/>
        <v>1264.8195202790864</v>
      </c>
      <c r="X78" s="155">
        <f t="shared" ca="1" si="32"/>
        <v>1261.3098548763107</v>
      </c>
      <c r="Y78" s="155">
        <f t="shared" ca="1" si="32"/>
        <v>1258.0599816596655</v>
      </c>
      <c r="Z78" s="155">
        <f t="shared" ca="1" si="32"/>
        <v>1255.450528359032</v>
      </c>
      <c r="AA78" s="155">
        <f t="shared" ca="1" si="32"/>
        <v>1251.7054749812521</v>
      </c>
      <c r="AB78" s="155">
        <f t="shared" ca="1" si="32"/>
        <v>1248.7912706454952</v>
      </c>
      <c r="AC78" s="155">
        <f t="shared" ca="1" si="32"/>
        <v>1246.3274234998678</v>
      </c>
      <c r="AD78" s="155">
        <f t="shared" ca="1" si="32"/>
        <v>1244.6946377737877</v>
      </c>
      <c r="AE78" s="175">
        <f t="shared" ca="1" si="32"/>
        <v>1243.7661870458371</v>
      </c>
    </row>
    <row r="79" spans="1:31">
      <c r="B79" s="255" t="str">
        <f t="shared" si="17"/>
        <v>Ind Forecast (Base Case)</v>
      </c>
      <c r="C79" s="255" t="str">
        <f t="shared" ca="1" si="29"/>
        <v>'Ind Forecast (Base Case)'!$C$13:$CY$313</v>
      </c>
      <c r="D79" s="255" t="str">
        <f t="shared" ca="1" si="29"/>
        <v>'Ind Forecast (Base Case)'!$B$13:$B$313</v>
      </c>
      <c r="E79" s="255" t="str">
        <f t="shared" ca="1" si="29"/>
        <v>'Ind Forecast (Base Case)'!$C$12:$CY$12</v>
      </c>
      <c r="F79" s="142">
        <v>58</v>
      </c>
      <c r="G79" s="174" t="str">
        <f t="shared" si="21"/>
        <v>RegionOther FoodStock</v>
      </c>
      <c r="H79" s="154" t="s">
        <v>5505</v>
      </c>
      <c r="I79" s="154" t="s">
        <v>153</v>
      </c>
      <c r="J79" s="154" t="s">
        <v>6</v>
      </c>
      <c r="K79" s="154" t="str">
        <f>INDEX('Lists&amp;Tables'!$K$3:$K$15,MATCH('Forecast Switchboard'!H79,'Lists&amp;Tables'!$J$3:$J$10,0),1)</f>
        <v>Consumption (MWh)</v>
      </c>
      <c r="L79" s="155">
        <f t="shared" ca="1" si="30"/>
        <v>2411.1660539662394</v>
      </c>
      <c r="M79" s="155">
        <f t="shared" ca="1" si="32"/>
        <v>2450.4569412140777</v>
      </c>
      <c r="N79" s="155">
        <f t="shared" ca="1" si="32"/>
        <v>2488.4114649554663</v>
      </c>
      <c r="O79" s="155">
        <f t="shared" ca="1" si="32"/>
        <v>2523.6061920415254</v>
      </c>
      <c r="P79" s="155">
        <f t="shared" ca="1" si="32"/>
        <v>2562.1092719578933</v>
      </c>
      <c r="Q79" s="155">
        <f t="shared" ca="1" si="32"/>
        <v>2598.2919846277987</v>
      </c>
      <c r="R79" s="155">
        <f t="shared" ca="1" si="32"/>
        <v>2636.7412574019095</v>
      </c>
      <c r="S79" s="155">
        <f t="shared" ca="1" si="32"/>
        <v>2673.3916888556396</v>
      </c>
      <c r="T79" s="155">
        <f t="shared" ca="1" si="32"/>
        <v>2711.8297470558905</v>
      </c>
      <c r="U79" s="155">
        <f t="shared" ca="1" si="32"/>
        <v>2750.6750641158515</v>
      </c>
      <c r="V79" s="155">
        <f t="shared" ca="1" si="32"/>
        <v>2789.0285312434262</v>
      </c>
      <c r="W79" s="155">
        <f t="shared" ca="1" si="32"/>
        <v>2830.1577794767813</v>
      </c>
      <c r="X79" s="155">
        <f t="shared" ca="1" si="32"/>
        <v>2872.403704551703</v>
      </c>
      <c r="Y79" s="155">
        <f t="shared" ca="1" si="32"/>
        <v>2915.8704051275868</v>
      </c>
      <c r="Z79" s="155">
        <f t="shared" ca="1" si="32"/>
        <v>2960.101751006488</v>
      </c>
      <c r="AA79" s="155">
        <f t="shared" ca="1" si="32"/>
        <v>3003.4003881033614</v>
      </c>
      <c r="AB79" s="155">
        <f t="shared" ca="1" si="32"/>
        <v>3048.4360733455792</v>
      </c>
      <c r="AC79" s="155">
        <f t="shared" ca="1" si="32"/>
        <v>3093.8332116101201</v>
      </c>
      <c r="AD79" s="155">
        <f t="shared" ca="1" si="32"/>
        <v>3140.8207364366767</v>
      </c>
      <c r="AE79" s="175">
        <f t="shared" ca="1" si="32"/>
        <v>3189.4665409465333</v>
      </c>
    </row>
    <row r="80" spans="1:31">
      <c r="B80" s="255" t="str">
        <f t="shared" si="17"/>
        <v>Ind Forecast (Base Case)</v>
      </c>
      <c r="C80" s="255" t="str">
        <f t="shared" ca="1" si="29"/>
        <v>'Ind Forecast (Base Case)'!$C$13:$CY$313</v>
      </c>
      <c r="D80" s="255" t="str">
        <f t="shared" ca="1" si="29"/>
        <v>'Ind Forecast (Base Case)'!$B$13:$B$313</v>
      </c>
      <c r="E80" s="255" t="str">
        <f t="shared" ca="1" si="29"/>
        <v>'Ind Forecast (Base Case)'!$C$12:$CY$12</v>
      </c>
      <c r="F80" s="142">
        <v>59</v>
      </c>
      <c r="G80" s="174" t="str">
        <f t="shared" si="21"/>
        <v>RegionWood - LumberStock</v>
      </c>
      <c r="H80" s="154" t="s">
        <v>5505</v>
      </c>
      <c r="I80" s="154" t="s">
        <v>154</v>
      </c>
      <c r="J80" s="154" t="s">
        <v>6</v>
      </c>
      <c r="K80" s="154" t="str">
        <f>INDEX('Lists&amp;Tables'!$K$3:$K$15,MATCH('Forecast Switchboard'!H80,'Lists&amp;Tables'!$J$3:$J$10,0),1)</f>
        <v>Consumption (MWh)</v>
      </c>
      <c r="L80" s="155">
        <f t="shared" ca="1" si="30"/>
        <v>896.96729322463875</v>
      </c>
      <c r="M80" s="155">
        <f t="shared" ca="1" si="32"/>
        <v>879.48359510176044</v>
      </c>
      <c r="N80" s="155">
        <f t="shared" ca="1" si="32"/>
        <v>862.36674638001614</v>
      </c>
      <c r="O80" s="155">
        <f t="shared" ca="1" si="32"/>
        <v>845.60857947833108</v>
      </c>
      <c r="P80" s="155">
        <f t="shared" ca="1" si="32"/>
        <v>829.20111686492294</v>
      </c>
      <c r="Q80" s="155">
        <f t="shared" ca="1" si="32"/>
        <v>813.13656649502366</v>
      </c>
      <c r="R80" s="155">
        <f t="shared" ca="1" si="32"/>
        <v>797.40731736048997</v>
      </c>
      <c r="S80" s="155">
        <f t="shared" ca="1" si="32"/>
        <v>782.00593514851505</v>
      </c>
      <c r="T80" s="155">
        <f t="shared" ca="1" si="32"/>
        <v>766.92515800673186</v>
      </c>
      <c r="U80" s="155">
        <f t="shared" ca="1" si="32"/>
        <v>752.15789241205903</v>
      </c>
      <c r="V80" s="155">
        <f t="shared" ca="1" si="32"/>
        <v>737.69720914071036</v>
      </c>
      <c r="W80" s="155">
        <f t="shared" ca="1" si="32"/>
        <v>723.53633933685592</v>
      </c>
      <c r="X80" s="155">
        <f t="shared" ca="1" si="32"/>
        <v>709.66867067748035</v>
      </c>
      <c r="Y80" s="155">
        <f t="shared" ca="1" si="32"/>
        <v>696.08774363104999</v>
      </c>
      <c r="Z80" s="155">
        <f t="shared" ca="1" si="32"/>
        <v>682.78724780765822</v>
      </c>
      <c r="AA80" s="155">
        <f t="shared" ca="1" si="32"/>
        <v>669.76101839837941</v>
      </c>
      <c r="AB80" s="155">
        <f t="shared" ca="1" si="32"/>
        <v>657.00303270161351</v>
      </c>
      <c r="AC80" s="155">
        <f t="shared" ca="1" si="32"/>
        <v>644.50740673426651</v>
      </c>
      <c r="AD80" s="155">
        <f t="shared" ca="1" si="32"/>
        <v>632.26839192565876</v>
      </c>
      <c r="AE80" s="175">
        <f t="shared" ca="1" si="32"/>
        <v>620.28037189211091</v>
      </c>
    </row>
    <row r="81" spans="2:33">
      <c r="B81" s="255" t="str">
        <f t="shared" si="17"/>
        <v>Ind Forecast (Base Case)</v>
      </c>
      <c r="C81" s="255" t="str">
        <f t="shared" ca="1" si="29"/>
        <v>'Ind Forecast (Base Case)'!$C$13:$CY$313</v>
      </c>
      <c r="D81" s="255" t="str">
        <f t="shared" ca="1" si="29"/>
        <v>'Ind Forecast (Base Case)'!$B$13:$B$313</v>
      </c>
      <c r="E81" s="255" t="str">
        <f t="shared" ca="1" si="29"/>
        <v>'Ind Forecast (Base Case)'!$C$12:$CY$12</v>
      </c>
      <c r="F81" s="142">
        <v>60</v>
      </c>
      <c r="G81" s="174" t="str">
        <f t="shared" si="21"/>
        <v>RegionWood - PanelStock</v>
      </c>
      <c r="H81" s="154" t="s">
        <v>5505</v>
      </c>
      <c r="I81" s="154" t="s">
        <v>155</v>
      </c>
      <c r="J81" s="154" t="s">
        <v>6</v>
      </c>
      <c r="K81" s="154" t="str">
        <f>INDEX('Lists&amp;Tables'!$K$3:$K$15,MATCH('Forecast Switchboard'!H81,'Lists&amp;Tables'!$J$3:$J$10,0),1)</f>
        <v>Consumption (MWh)</v>
      </c>
      <c r="L81" s="155">
        <f t="shared" ca="1" si="30"/>
        <v>1188.7654437610786</v>
      </c>
      <c r="M81" s="155">
        <f t="shared" ca="1" si="32"/>
        <v>1156.8804266382649</v>
      </c>
      <c r="N81" s="155">
        <f t="shared" ca="1" si="32"/>
        <v>1125.9526502419524</v>
      </c>
      <c r="O81" s="155">
        <f t="shared" ca="1" si="32"/>
        <v>1095.9488048785481</v>
      </c>
      <c r="P81" s="155">
        <f t="shared" ca="1" si="32"/>
        <v>1066.8369252348673</v>
      </c>
      <c r="Q81" s="155">
        <f t="shared" ca="1" si="32"/>
        <v>1038.5863295578097</v>
      </c>
      <c r="R81" s="155">
        <f t="shared" ca="1" si="32"/>
        <v>1011.1675617888843</v>
      </c>
      <c r="S81" s="155">
        <f t="shared" ca="1" si="32"/>
        <v>984.5523365043</v>
      </c>
      <c r="T81" s="155">
        <f t="shared" ca="1" si="32"/>
        <v>958.71348651903031</v>
      </c>
      <c r="U81" s="155">
        <f t="shared" ca="1" si="32"/>
        <v>933.62491302056549</v>
      </c>
      <c r="V81" s="155">
        <f t="shared" ca="1" si="32"/>
        <v>909.26153810496839</v>
      </c>
      <c r="W81" s="155">
        <f t="shared" ca="1" si="32"/>
        <v>885.59925959441807</v>
      </c>
      <c r="X81" s="155">
        <f t="shared" ca="1" si="32"/>
        <v>862.61490802163064</v>
      </c>
      <c r="Y81" s="155">
        <f t="shared" ca="1" si="32"/>
        <v>840.28620567243854</v>
      </c>
      <c r="Z81" s="155">
        <f t="shared" ca="1" si="32"/>
        <v>818.59172758340208</v>
      </c>
      <c r="AA81" s="155">
        <f t="shared" ca="1" si="32"/>
        <v>797.51086439660924</v>
      </c>
      <c r="AB81" s="155">
        <f t="shared" ca="1" si="32"/>
        <v>777.02378697884865</v>
      </c>
      <c r="AC81" s="155">
        <f t="shared" ca="1" si="32"/>
        <v>757.11141271709414</v>
      </c>
      <c r="AD81" s="155">
        <f t="shared" ca="1" si="32"/>
        <v>737.75537340675055</v>
      </c>
      <c r="AE81" s="175">
        <f t="shared" ca="1" si="32"/>
        <v>718.93798465338989</v>
      </c>
    </row>
    <row r="82" spans="2:33">
      <c r="B82" s="255" t="str">
        <f t="shared" si="17"/>
        <v>Ind Forecast (Base Case)</v>
      </c>
      <c r="C82" s="255" t="str">
        <f t="shared" ca="1" si="29"/>
        <v>'Ind Forecast (Base Case)'!$C$13:$CY$313</v>
      </c>
      <c r="D82" s="255" t="str">
        <f t="shared" ca="1" si="29"/>
        <v>'Ind Forecast (Base Case)'!$B$13:$B$313</v>
      </c>
      <c r="E82" s="255" t="str">
        <f t="shared" ca="1" si="29"/>
        <v>'Ind Forecast (Base Case)'!$C$12:$CY$12</v>
      </c>
      <c r="F82" s="142">
        <v>61</v>
      </c>
      <c r="G82" s="174" t="str">
        <f t="shared" si="21"/>
        <v>RegionWood - OtherStock</v>
      </c>
      <c r="H82" s="154" t="s">
        <v>5505</v>
      </c>
      <c r="I82" s="154" t="s">
        <v>156</v>
      </c>
      <c r="J82" s="154" t="s">
        <v>6</v>
      </c>
      <c r="K82" s="154" t="str">
        <f>INDEX('Lists&amp;Tables'!$K$3:$K$15,MATCH('Forecast Switchboard'!H82,'Lists&amp;Tables'!$J$3:$J$10,0),1)</f>
        <v>Consumption (MWh)</v>
      </c>
      <c r="L82" s="155">
        <f t="shared" ca="1" si="30"/>
        <v>2190.3888717655045</v>
      </c>
      <c r="M82" s="155">
        <f t="shared" ca="1" si="32"/>
        <v>2148.1306604895863</v>
      </c>
      <c r="N82" s="155">
        <f t="shared" ca="1" si="32"/>
        <v>2106.7934261991795</v>
      </c>
      <c r="O82" s="155">
        <f t="shared" ca="1" si="32"/>
        <v>2066.3546549915977</v>
      </c>
      <c r="P82" s="155">
        <f t="shared" ca="1" si="32"/>
        <v>2026.7924531183542</v>
      </c>
      <c r="Q82" s="155">
        <f t="shared" ca="1" si="32"/>
        <v>1988.085527475364</v>
      </c>
      <c r="R82" s="155">
        <f t="shared" ca="1" si="32"/>
        <v>1950.2131667970759</v>
      </c>
      <c r="S82" s="155">
        <f t="shared" ca="1" si="32"/>
        <v>1913.1552235259451</v>
      </c>
      <c r="T82" s="155">
        <f t="shared" ca="1" si="32"/>
        <v>1876.8920963299061</v>
      </c>
      <c r="U82" s="155">
        <f t="shared" ca="1" si="32"/>
        <v>1841.4047132417386</v>
      </c>
      <c r="V82" s="155">
        <f t="shared" ca="1" si="32"/>
        <v>1806.6745153953393</v>
      </c>
      <c r="W82" s="155">
        <f t="shared" ca="1" si="32"/>
        <v>1772.6834413350252</v>
      </c>
      <c r="X82" s="155">
        <f t="shared" ca="1" si="32"/>
        <v>1739.4139118750359</v>
      </c>
      <c r="Y82" s="155">
        <f t="shared" ca="1" si="32"/>
        <v>1706.8488154873935</v>
      </c>
      <c r="Z82" s="155">
        <f t="shared" ca="1" si="32"/>
        <v>1674.9714941972354</v>
      </c>
      <c r="AA82" s="155">
        <f t="shared" ca="1" si="32"/>
        <v>1643.765729965641</v>
      </c>
      <c r="AB82" s="155">
        <f t="shared" ca="1" si="32"/>
        <v>1613.2157315408288</v>
      </c>
      <c r="AC82" s="155">
        <f t="shared" ca="1" si="32"/>
        <v>1583.3061217594463</v>
      </c>
      <c r="AD82" s="155">
        <f t="shared" ca="1" si="32"/>
        <v>1554.021925280435</v>
      </c>
      <c r="AE82" s="175">
        <f t="shared" ca="1" si="32"/>
        <v>1525.3485567347291</v>
      </c>
    </row>
    <row r="83" spans="2:33">
      <c r="B83" s="255" t="str">
        <f t="shared" si="17"/>
        <v>Ind Forecast (Base Case)</v>
      </c>
      <c r="C83" s="255" t="str">
        <f t="shared" ref="C83:E96" ca="1" si="33">CONCATENATE("'",$B83,"'!",INDEX(tbl_LookupParams,MATCH($H83,rng_ForecastPnters,0),MATCH(C$21,rng_ParamFields,0)))</f>
        <v>'Ind Forecast (Base Case)'!$C$13:$CY$313</v>
      </c>
      <c r="D83" s="255" t="str">
        <f t="shared" ca="1" si="33"/>
        <v>'Ind Forecast (Base Case)'!$B$13:$B$313</v>
      </c>
      <c r="E83" s="255" t="str">
        <f t="shared" ca="1" si="33"/>
        <v>'Ind Forecast (Base Case)'!$C$12:$CY$12</v>
      </c>
      <c r="F83" s="142">
        <v>62</v>
      </c>
      <c r="G83" s="174" t="str">
        <f t="shared" si="21"/>
        <v>RegionSugarStock</v>
      </c>
      <c r="H83" s="154" t="s">
        <v>5505</v>
      </c>
      <c r="I83" s="154" t="s">
        <v>157</v>
      </c>
      <c r="J83" s="154" t="s">
        <v>6</v>
      </c>
      <c r="K83" s="154" t="str">
        <f>INDEX('Lists&amp;Tables'!$K$3:$K$15,MATCH('Forecast Switchboard'!H83,'Lists&amp;Tables'!$J$3:$J$10,0),1)</f>
        <v>Consumption (MWh)</v>
      </c>
      <c r="L83" s="155">
        <f t="shared" ca="1" si="30"/>
        <v>418.21008276222733</v>
      </c>
      <c r="M83" s="155">
        <f t="shared" ca="1" si="32"/>
        <v>425.03709595246266</v>
      </c>
      <c r="N83" s="155">
        <f t="shared" ca="1" si="32"/>
        <v>432.03488996454973</v>
      </c>
      <c r="O83" s="155">
        <f t="shared" ca="1" si="32"/>
        <v>439.20849737015453</v>
      </c>
      <c r="P83" s="155">
        <f t="shared" ca="1" si="32"/>
        <v>446.56310939056141</v>
      </c>
      <c r="Q83" s="155">
        <f t="shared" ca="1" si="32"/>
        <v>454.10408109706395</v>
      </c>
      <c r="R83" s="155">
        <f t="shared" ca="1" si="32"/>
        <v>461.83693678637411</v>
      </c>
      <c r="S83" s="155">
        <f t="shared" ca="1" si="32"/>
        <v>469.76737553704612</v>
      </c>
      <c r="T83" s="155">
        <f t="shared" ca="1" si="32"/>
        <v>477.90127695312259</v>
      </c>
      <c r="U83" s="155">
        <f t="shared" ca="1" si="32"/>
        <v>486.24470710142145</v>
      </c>
      <c r="V83" s="155">
        <f t="shared" ca="1" si="32"/>
        <v>494.80392464911006</v>
      </c>
      <c r="W83" s="155">
        <f t="shared" ca="1" si="32"/>
        <v>503.58538720843927</v>
      </c>
      <c r="X83" s="155">
        <f t="shared" ca="1" si="32"/>
        <v>512.59575789575115</v>
      </c>
      <c r="Y83" s="155">
        <f t="shared" ca="1" si="32"/>
        <v>521.8419121121218</v>
      </c>
      <c r="Z83" s="155">
        <f t="shared" ca="1" si="32"/>
        <v>531.33094455325283</v>
      </c>
      <c r="AA83" s="155">
        <f t="shared" ca="1" si="32"/>
        <v>541.07017645649535</v>
      </c>
      <c r="AB83" s="155">
        <f t="shared" ca="1" si="32"/>
        <v>551.06716309315811</v>
      </c>
      <c r="AC83" s="155">
        <f t="shared" ca="1" si="32"/>
        <v>561.32970151454037</v>
      </c>
      <c r="AD83" s="155">
        <f t="shared" ca="1" si="32"/>
        <v>571.86583856041943</v>
      </c>
      <c r="AE83" s="175">
        <f t="shared" ca="1" si="32"/>
        <v>582.68387913902927</v>
      </c>
    </row>
    <row r="84" spans="2:33">
      <c r="B84" s="255" t="str">
        <f t="shared" si="17"/>
        <v>Ind Forecast (Base Case)</v>
      </c>
      <c r="C84" s="255" t="str">
        <f t="shared" ca="1" si="33"/>
        <v>'Ind Forecast (Base Case)'!$C$13:$CY$313</v>
      </c>
      <c r="D84" s="255" t="str">
        <f t="shared" ca="1" si="33"/>
        <v>'Ind Forecast (Base Case)'!$B$13:$B$313</v>
      </c>
      <c r="E84" s="255" t="str">
        <f t="shared" ca="1" si="33"/>
        <v>'Ind Forecast (Base Case)'!$C$12:$CY$12</v>
      </c>
      <c r="F84" s="142">
        <v>63</v>
      </c>
      <c r="G84" s="174" t="str">
        <f t="shared" si="21"/>
        <v>RegionHi Tech - Chip FabStock</v>
      </c>
      <c r="H84" s="154" t="s">
        <v>5505</v>
      </c>
      <c r="I84" s="154" t="s">
        <v>158</v>
      </c>
      <c r="J84" s="154" t="s">
        <v>6</v>
      </c>
      <c r="K84" s="154" t="str">
        <f>INDEX('Lists&amp;Tables'!$K$3:$K$15,MATCH('Forecast Switchboard'!H84,'Lists&amp;Tables'!$J$3:$J$10,0),1)</f>
        <v>Consumption (MWh)</v>
      </c>
      <c r="L84" s="155">
        <f t="shared" ref="L84:AA93" ca="1" si="34">INDEX(INDIRECT($C84),MATCH($G84,INDIRECT($D84),0),MATCH(L$21,INDIRECT($E84),0))</f>
        <v>1006.0460601146721</v>
      </c>
      <c r="M84" s="155">
        <f t="shared" ca="1" si="34"/>
        <v>1000.3329509481151</v>
      </c>
      <c r="N84" s="155">
        <f t="shared" ca="1" si="34"/>
        <v>994.89158283732945</v>
      </c>
      <c r="O84" s="155">
        <f t="shared" ca="1" si="34"/>
        <v>989.7482068086025</v>
      </c>
      <c r="P84" s="155">
        <f t="shared" ca="1" si="34"/>
        <v>984.93353757072975</v>
      </c>
      <c r="Q84" s="155">
        <f t="shared" ca="1" si="34"/>
        <v>980.48348619000922</v>
      </c>
      <c r="R84" s="155">
        <f t="shared" ca="1" si="34"/>
        <v>976.44001337591533</v>
      </c>
      <c r="S84" s="155">
        <f t="shared" ca="1" si="34"/>
        <v>972.8521232290575</v>
      </c>
      <c r="T84" s="155">
        <f t="shared" ca="1" si="34"/>
        <v>969.77702057049214</v>
      </c>
      <c r="U84" s="155">
        <f t="shared" ca="1" si="34"/>
        <v>967.28145877672466</v>
      </c>
      <c r="V84" s="155">
        <f t="shared" ca="1" si="34"/>
        <v>965.44330947633159</v>
      </c>
      <c r="W84" s="155">
        <f t="shared" ca="1" si="34"/>
        <v>964.35339062514197</v>
      </c>
      <c r="X84" s="155">
        <f t="shared" ca="1" si="34"/>
        <v>964.11759548739883</v>
      </c>
      <c r="Y84" s="155">
        <f t="shared" ca="1" si="34"/>
        <v>964.85937205009338</v>
      </c>
      <c r="Z84" s="155">
        <f t="shared" ca="1" si="34"/>
        <v>966.72261054955777</v>
      </c>
      <c r="AA84" s="155">
        <f t="shared" ca="1" si="34"/>
        <v>969.87500628305759</v>
      </c>
      <c r="AB84" s="155">
        <f t="shared" ca="1" si="32"/>
        <v>974.5119759343653</v>
      </c>
      <c r="AC84" s="155">
        <f t="shared" ca="1" si="32"/>
        <v>980.86121851835412</v>
      </c>
      <c r="AD84" s="155">
        <f t="shared" ca="1" si="32"/>
        <v>989.1880270450107</v>
      </c>
      <c r="AE84" s="175">
        <f t="shared" ca="1" si="32"/>
        <v>999.80147446679428</v>
      </c>
    </row>
    <row r="85" spans="2:33">
      <c r="B85" s="255" t="str">
        <f t="shared" si="17"/>
        <v>Ind Forecast (Base Case)</v>
      </c>
      <c r="C85" s="255" t="str">
        <f t="shared" ca="1" si="33"/>
        <v>'Ind Forecast (Base Case)'!$C$13:$CY$313</v>
      </c>
      <c r="D85" s="255" t="str">
        <f t="shared" ca="1" si="33"/>
        <v>'Ind Forecast (Base Case)'!$B$13:$B$313</v>
      </c>
      <c r="E85" s="255" t="str">
        <f t="shared" ca="1" si="33"/>
        <v>'Ind Forecast (Base Case)'!$C$12:$CY$12</v>
      </c>
      <c r="F85" s="142">
        <v>64</v>
      </c>
      <c r="G85" s="174" t="str">
        <f t="shared" si="21"/>
        <v>RegionHi Tech - SiliconStock</v>
      </c>
      <c r="H85" s="154" t="s">
        <v>5505</v>
      </c>
      <c r="I85" s="154" t="s">
        <v>159</v>
      </c>
      <c r="J85" s="154" t="s">
        <v>6</v>
      </c>
      <c r="K85" s="154" t="str">
        <f>INDEX('Lists&amp;Tables'!$K$3:$K$15,MATCH('Forecast Switchboard'!H85,'Lists&amp;Tables'!$J$3:$J$10,0),1)</f>
        <v>Consumption (MWh)</v>
      </c>
      <c r="L85" s="155">
        <f t="shared" ca="1" si="34"/>
        <v>284.34499034738553</v>
      </c>
      <c r="M85" s="155">
        <f t="shared" ca="1" si="32"/>
        <v>287.29976313860476</v>
      </c>
      <c r="N85" s="155">
        <f t="shared" ca="1" si="32"/>
        <v>290.29160813525334</v>
      </c>
      <c r="O85" s="155">
        <f t="shared" ca="1" si="32"/>
        <v>293.32107827772393</v>
      </c>
      <c r="P85" s="155">
        <f t="shared" ca="1" si="32"/>
        <v>296.38873581768416</v>
      </c>
      <c r="Q85" s="155">
        <f t="shared" ca="1" si="32"/>
        <v>299.4951524900074</v>
      </c>
      <c r="R85" s="155">
        <f t="shared" ca="1" si="32"/>
        <v>302.6409096802866</v>
      </c>
      <c r="S85" s="155">
        <f t="shared" ca="1" si="32"/>
        <v>305.82659860171441</v>
      </c>
      <c r="T85" s="155">
        <f t="shared" ca="1" si="32"/>
        <v>309.05282047256748</v>
      </c>
      <c r="U85" s="155">
        <f t="shared" ca="1" si="32"/>
        <v>312.32018669687864</v>
      </c>
      <c r="V85" s="155">
        <f t="shared" ca="1" si="32"/>
        <v>315.62931904723939</v>
      </c>
      <c r="W85" s="155">
        <f t="shared" ca="1" si="32"/>
        <v>318.98084985679924</v>
      </c>
      <c r="X85" s="155">
        <f t="shared" ca="1" si="32"/>
        <v>322.37542220680399</v>
      </c>
      <c r="Y85" s="155">
        <f t="shared" ca="1" si="32"/>
        <v>325.81369012346352</v>
      </c>
      <c r="Z85" s="155">
        <f t="shared" ca="1" si="32"/>
        <v>329.29631877679583</v>
      </c>
      <c r="AA85" s="155">
        <f t="shared" ca="1" si="32"/>
        <v>332.82398468207651</v>
      </c>
      <c r="AB85" s="155">
        <f t="shared" ca="1" si="32"/>
        <v>336.39737590718551</v>
      </c>
      <c r="AC85" s="155">
        <f t="shared" ca="1" si="32"/>
        <v>340.01719228172311</v>
      </c>
      <c r="AD85" s="155">
        <f t="shared" ca="1" si="32"/>
        <v>343.68414561160887</v>
      </c>
      <c r="AE85" s="175">
        <f t="shared" ca="1" si="32"/>
        <v>347.39895989699852</v>
      </c>
    </row>
    <row r="86" spans="2:33">
      <c r="B86" s="255" t="str">
        <f t="shared" ref="B86:B96" si="35">INDEX(tbl_LookupParams,MATCH($H86,rng_ForecastPnters,0),MATCH(B$21,rng_ParamFields,0))</f>
        <v>Ind Forecast (Base Case)</v>
      </c>
      <c r="C86" s="255" t="str">
        <f t="shared" ca="1" si="33"/>
        <v>'Ind Forecast (Base Case)'!$C$13:$CY$313</v>
      </c>
      <c r="D86" s="255" t="str">
        <f t="shared" ca="1" si="33"/>
        <v>'Ind Forecast (Base Case)'!$B$13:$B$313</v>
      </c>
      <c r="E86" s="255" t="str">
        <f t="shared" ca="1" si="33"/>
        <v>'Ind Forecast (Base Case)'!$C$12:$CY$12</v>
      </c>
      <c r="F86" s="142">
        <v>65</v>
      </c>
      <c r="G86" s="174" t="str">
        <f t="shared" si="21"/>
        <v>RegionMetal FabStock</v>
      </c>
      <c r="H86" s="154" t="s">
        <v>5505</v>
      </c>
      <c r="I86" s="154" t="s">
        <v>160</v>
      </c>
      <c r="J86" s="154" t="s">
        <v>6</v>
      </c>
      <c r="K86" s="154" t="str">
        <f>INDEX('Lists&amp;Tables'!$K$3:$K$15,MATCH('Forecast Switchboard'!H86,'Lists&amp;Tables'!$J$3:$J$10,0),1)</f>
        <v>Consumption (MWh)</v>
      </c>
      <c r="L86" s="155">
        <f t="shared" ca="1" si="34"/>
        <v>1217.7065320192728</v>
      </c>
      <c r="M86" s="155">
        <f t="shared" ca="1" si="32"/>
        <v>1179.4160318853844</v>
      </c>
      <c r="N86" s="155">
        <f t="shared" ca="1" si="32"/>
        <v>1142.3770893386957</v>
      </c>
      <c r="O86" s="155">
        <f t="shared" ca="1" si="32"/>
        <v>1106.5472689403477</v>
      </c>
      <c r="P86" s="155">
        <f t="shared" ca="1" si="32"/>
        <v>1071.8856224795945</v>
      </c>
      <c r="Q86" s="155">
        <f t="shared" ca="1" si="32"/>
        <v>1038.35263533641</v>
      </c>
      <c r="R86" s="155">
        <f t="shared" ca="1" si="32"/>
        <v>1005.9101748255557</v>
      </c>
      <c r="S86" s="155">
        <f t="shared" ca="1" si="32"/>
        <v>974.52144044746103</v>
      </c>
      <c r="T86" s="155">
        <f t="shared" ca="1" si="32"/>
        <v>944.15091597410878</v>
      </c>
      <c r="U86" s="155">
        <f t="shared" ca="1" si="32"/>
        <v>914.76432330088289</v>
      </c>
      <c r="V86" s="155">
        <f t="shared" ca="1" si="32"/>
        <v>886.32857799796386</v>
      </c>
      <c r="W86" s="155">
        <f t="shared" ca="1" si="32"/>
        <v>858.81174649740069</v>
      </c>
      <c r="X86" s="155">
        <f t="shared" ca="1" si="32"/>
        <v>832.18300485443342</v>
      </c>
      <c r="Y86" s="155">
        <f t="shared" ca="1" si="32"/>
        <v>806.4125990239736</v>
      </c>
      <c r="Z86" s="155">
        <f t="shared" ca="1" si="32"/>
        <v>781.47180659541982</v>
      </c>
      <c r="AA86" s="155">
        <f t="shared" ca="1" si="32"/>
        <v>757.33289993114045</v>
      </c>
      <c r="AB86" s="155">
        <f t="shared" ca="1" si="32"/>
        <v>733.96911065604934</v>
      </c>
      <c r="AC86" s="155">
        <f t="shared" ca="1" si="32"/>
        <v>711.35459544769526</v>
      </c>
      <c r="AD86" s="155">
        <f t="shared" ca="1" si="32"/>
        <v>689.46440307822058</v>
      </c>
      <c r="AE86" s="175">
        <f t="shared" ca="1" si="32"/>
        <v>668.27444266138707</v>
      </c>
    </row>
    <row r="87" spans="2:33">
      <c r="B87" s="255" t="str">
        <f t="shared" si="35"/>
        <v>Ind Forecast (Base Case)</v>
      </c>
      <c r="C87" s="255" t="str">
        <f t="shared" ca="1" si="33"/>
        <v>'Ind Forecast (Base Case)'!$C$13:$CY$313</v>
      </c>
      <c r="D87" s="255" t="str">
        <f t="shared" ca="1" si="33"/>
        <v>'Ind Forecast (Base Case)'!$B$13:$B$313</v>
      </c>
      <c r="E87" s="255" t="str">
        <f t="shared" ca="1" si="33"/>
        <v>'Ind Forecast (Base Case)'!$C$12:$CY$12</v>
      </c>
      <c r="F87" s="142">
        <v>66</v>
      </c>
      <c r="G87" s="174" t="str">
        <f t="shared" ref="G87:G96" si="36">IF(I87="","",CONCATENATE($H$4,I87,J87))</f>
        <v>RegionTransportation, EquipStock</v>
      </c>
      <c r="H87" s="154" t="s">
        <v>5505</v>
      </c>
      <c r="I87" s="154" t="s">
        <v>161</v>
      </c>
      <c r="J87" s="154" t="s">
        <v>6</v>
      </c>
      <c r="K87" s="154" t="str">
        <f>INDEX('Lists&amp;Tables'!$K$3:$K$15,MATCH('Forecast Switchboard'!H87,'Lists&amp;Tables'!$J$3:$J$10,0),1)</f>
        <v>Consumption (MWh)</v>
      </c>
      <c r="L87" s="155">
        <f t="shared" ca="1" si="34"/>
        <v>1076.6667628215623</v>
      </c>
      <c r="M87" s="155">
        <f t="shared" ca="1" si="32"/>
        <v>1098.0350726149293</v>
      </c>
      <c r="N87" s="155">
        <f t="shared" ca="1" si="32"/>
        <v>1121.3672719254876</v>
      </c>
      <c r="O87" s="155">
        <f t="shared" ca="1" si="32"/>
        <v>1146.153563831145</v>
      </c>
      <c r="P87" s="155">
        <f t="shared" ca="1" si="32"/>
        <v>1172.150501733289</v>
      </c>
      <c r="Q87" s="155">
        <f t="shared" ca="1" si="32"/>
        <v>1199.2483594108337</v>
      </c>
      <c r="R87" s="155">
        <f t="shared" ca="1" si="32"/>
        <v>1227.404767400378</v>
      </c>
      <c r="S87" s="155">
        <f t="shared" ca="1" si="32"/>
        <v>1256.6115123270588</v>
      </c>
      <c r="T87" s="155">
        <f t="shared" ca="1" si="32"/>
        <v>1286.8779328266905</v>
      </c>
      <c r="U87" s="155">
        <f t="shared" ca="1" si="32"/>
        <v>1318.2226215417572</v>
      </c>
      <c r="V87" s="155">
        <f t="shared" ca="1" si="32"/>
        <v>1350.6692842652571</v>
      </c>
      <c r="W87" s="155">
        <f t="shared" ca="1" si="32"/>
        <v>1384.244679939135</v>
      </c>
      <c r="X87" s="155">
        <f t="shared" ca="1" si="32"/>
        <v>1418.977602449992</v>
      </c>
      <c r="Y87" s="155">
        <f t="shared" ca="1" si="32"/>
        <v>1454.8983842430932</v>
      </c>
      <c r="Z87" s="155">
        <f t="shared" ca="1" si="32"/>
        <v>1492.0386615455068</v>
      </c>
      <c r="AA87" s="155">
        <f t="shared" ca="1" si="32"/>
        <v>1530.431270989727</v>
      </c>
      <c r="AB87" s="155">
        <f t="shared" ca="1" si="32"/>
        <v>1570.1102124874969</v>
      </c>
      <c r="AC87" s="155">
        <f t="shared" ca="1" si="32"/>
        <v>1611.1106457620235</v>
      </c>
      <c r="AD87" s="155">
        <f t="shared" ca="1" si="32"/>
        <v>1653.4689042409216</v>
      </c>
      <c r="AE87" s="175">
        <f t="shared" ca="1" si="32"/>
        <v>1697.2225181669867</v>
      </c>
    </row>
    <row r="88" spans="2:33">
      <c r="B88" s="255" t="str">
        <f t="shared" si="35"/>
        <v>Ind Forecast (Base Case)</v>
      </c>
      <c r="C88" s="255" t="str">
        <f t="shared" ca="1" si="33"/>
        <v>'Ind Forecast (Base Case)'!$C$13:$CY$313</v>
      </c>
      <c r="D88" s="255" t="str">
        <f t="shared" ca="1" si="33"/>
        <v>'Ind Forecast (Base Case)'!$B$13:$B$313</v>
      </c>
      <c r="E88" s="255" t="str">
        <f t="shared" ca="1" si="33"/>
        <v>'Ind Forecast (Base Case)'!$C$12:$CY$12</v>
      </c>
      <c r="F88" s="142">
        <v>67</v>
      </c>
      <c r="G88" s="174" t="str">
        <f t="shared" si="36"/>
        <v>RegionRefineryStock</v>
      </c>
      <c r="H88" s="154" t="s">
        <v>5505</v>
      </c>
      <c r="I88" s="154" t="s">
        <v>162</v>
      </c>
      <c r="J88" s="154" t="s">
        <v>6</v>
      </c>
      <c r="K88" s="154" t="str">
        <f>INDEX('Lists&amp;Tables'!$K$3:$K$15,MATCH('Forecast Switchboard'!H88,'Lists&amp;Tables'!$J$3:$J$10,0),1)</f>
        <v>Consumption (MWh)</v>
      </c>
      <c r="L88" s="155">
        <f t="shared" ca="1" si="34"/>
        <v>765.22818377294288</v>
      </c>
      <c r="M88" s="155">
        <f t="shared" ca="1" si="32"/>
        <v>781.3947611399982</v>
      </c>
      <c r="N88" s="155">
        <f t="shared" ca="1" si="32"/>
        <v>797.92353135944916</v>
      </c>
      <c r="O88" s="155">
        <f t="shared" ca="1" si="32"/>
        <v>814.8228635626707</v>
      </c>
      <c r="P88" s="155">
        <f t="shared" ca="1" si="32"/>
        <v>832.10132328695011</v>
      </c>
      <c r="Q88" s="155">
        <f t="shared" ca="1" si="32"/>
        <v>849.76767712050173</v>
      </c>
      <c r="R88" s="155">
        <f t="shared" ca="1" si="32"/>
        <v>867.83089745777204</v>
      </c>
      <c r="S88" s="155">
        <f t="shared" ca="1" si="32"/>
        <v>886.30016736765776</v>
      </c>
      <c r="T88" s="155">
        <f t="shared" ca="1" si="32"/>
        <v>905.18488557732178</v>
      </c>
      <c r="U88" s="155">
        <f t="shared" ca="1" si="32"/>
        <v>924.49467157436095</v>
      </c>
      <c r="V88" s="155">
        <f t="shared" ca="1" si="32"/>
        <v>944.23937083013925</v>
      </c>
      <c r="W88" s="155">
        <f t="shared" ca="1" si="32"/>
        <v>964.4290601471705</v>
      </c>
      <c r="X88" s="155">
        <f t="shared" ca="1" si="32"/>
        <v>985.07405313350262</v>
      </c>
      <c r="Y88" s="155">
        <f t="shared" ca="1" si="32"/>
        <v>1006.1849058071258</v>
      </c>
      <c r="Z88" s="155">
        <f t="shared" ca="1" si="32"/>
        <v>1027.7724223334981</v>
      </c>
      <c r="AA88" s="155">
        <f t="shared" ca="1" si="32"/>
        <v>1049.8476608993565</v>
      </c>
      <c r="AB88" s="155">
        <f t="shared" ca="1" si="32"/>
        <v>1072.421939726059</v>
      </c>
      <c r="AC88" s="155">
        <f t="shared" ca="1" si="32"/>
        <v>1095.5068432257744</v>
      </c>
      <c r="AD88" s="155">
        <f t="shared" ca="1" si="32"/>
        <v>1119.1142283039237</v>
      </c>
      <c r="AE88" s="175">
        <f t="shared" ca="1" si="32"/>
        <v>1143.2562308113509</v>
      </c>
    </row>
    <row r="89" spans="2:33">
      <c r="B89" s="255" t="str">
        <f t="shared" si="35"/>
        <v>Ind Forecast (Base Case)</v>
      </c>
      <c r="C89" s="255" t="str">
        <f t="shared" ca="1" si="33"/>
        <v>'Ind Forecast (Base Case)'!$C$13:$CY$313</v>
      </c>
      <c r="D89" s="255" t="str">
        <f t="shared" ca="1" si="33"/>
        <v>'Ind Forecast (Base Case)'!$B$13:$B$313</v>
      </c>
      <c r="E89" s="255" t="str">
        <f t="shared" ca="1" si="33"/>
        <v>'Ind Forecast (Base Case)'!$C$12:$CY$12</v>
      </c>
      <c r="F89" s="142">
        <v>68</v>
      </c>
      <c r="G89" s="174" t="str">
        <f t="shared" si="36"/>
        <v>RegionCold StorageStock</v>
      </c>
      <c r="H89" s="154" t="s">
        <v>5505</v>
      </c>
      <c r="I89" s="154" t="s">
        <v>163</v>
      </c>
      <c r="J89" s="154" t="s">
        <v>6</v>
      </c>
      <c r="K89" s="154" t="str">
        <f>INDEX('Lists&amp;Tables'!$K$3:$K$15,MATCH('Forecast Switchboard'!H89,'Lists&amp;Tables'!$J$3:$J$10,0),1)</f>
        <v>Consumption (MWh)</v>
      </c>
      <c r="L89" s="155">
        <f t="shared" ca="1" si="34"/>
        <v>760.26684943858231</v>
      </c>
      <c r="M89" s="155">
        <f t="shared" ca="1" si="32"/>
        <v>776.05620214175406</v>
      </c>
      <c r="N89" s="155">
        <f t="shared" ca="1" si="32"/>
        <v>792.19621159046847</v>
      </c>
      <c r="O89" s="155">
        <f t="shared" ca="1" si="32"/>
        <v>808.69515588075546</v>
      </c>
      <c r="P89" s="155">
        <f t="shared" ca="1" si="32"/>
        <v>825.56151893558535</v>
      </c>
      <c r="Q89" s="155">
        <f t="shared" ref="M89:AE96" ca="1" si="37">INDEX(INDIRECT($C89),MATCH($G89,INDIRECT($D89),0),MATCH(Q$21,INDIRECT($E89),0))</f>
        <v>842.80399583575695</v>
      </c>
      <c r="R89" s="155">
        <f t="shared" ca="1" si="37"/>
        <v>860.43149829306708</v>
      </c>
      <c r="S89" s="155">
        <f t="shared" ca="1" si="37"/>
        <v>878.45316026963599</v>
      </c>
      <c r="T89" s="155">
        <f t="shared" ca="1" si="37"/>
        <v>896.87834374738043</v>
      </c>
      <c r="U89" s="155">
        <f t="shared" ca="1" si="37"/>
        <v>915.71664465172375</v>
      </c>
      <c r="V89" s="155">
        <f t="shared" ca="1" si="37"/>
        <v>934.97789893375375</v>
      </c>
      <c r="W89" s="155">
        <f t="shared" ca="1" si="37"/>
        <v>954.6721888151551</v>
      </c>
      <c r="X89" s="155">
        <f t="shared" ca="1" si="37"/>
        <v>974.80984920035939</v>
      </c>
      <c r="Y89" s="155">
        <f t="shared" ca="1" si="37"/>
        <v>995.40147426047997</v>
      </c>
      <c r="Z89" s="155">
        <f t="shared" ca="1" si="37"/>
        <v>1016.4579241937281</v>
      </c>
      <c r="AA89" s="155">
        <f t="shared" ca="1" si="37"/>
        <v>1037.9903321671334</v>
      </c>
      <c r="AB89" s="155">
        <f t="shared" ca="1" si="37"/>
        <v>1060.0101114445256</v>
      </c>
      <c r="AC89" s="155">
        <f t="shared" ca="1" si="37"/>
        <v>1082.5289627058755</v>
      </c>
      <c r="AD89" s="155">
        <f t="shared" ca="1" si="37"/>
        <v>1105.5588815632291</v>
      </c>
      <c r="AE89" s="175">
        <f t="shared" ca="1" si="37"/>
        <v>1129.1121662786165</v>
      </c>
    </row>
    <row r="90" spans="2:33">
      <c r="B90" s="255" t="str">
        <f t="shared" si="35"/>
        <v>Ind Forecast (Base Case)</v>
      </c>
      <c r="C90" s="255" t="str">
        <f t="shared" ca="1" si="33"/>
        <v>'Ind Forecast (Base Case)'!$C$13:$CY$313</v>
      </c>
      <c r="D90" s="255" t="str">
        <f t="shared" ca="1" si="33"/>
        <v>'Ind Forecast (Base Case)'!$B$13:$B$313</v>
      </c>
      <c r="E90" s="255" t="str">
        <f t="shared" ca="1" si="33"/>
        <v>'Ind Forecast (Base Case)'!$C$12:$CY$12</v>
      </c>
      <c r="F90" s="142">
        <v>69</v>
      </c>
      <c r="G90" s="174" t="str">
        <f t="shared" si="36"/>
        <v>RegionFruit StorageStock</v>
      </c>
      <c r="H90" s="154" t="s">
        <v>5505</v>
      </c>
      <c r="I90" s="154" t="s">
        <v>164</v>
      </c>
      <c r="J90" s="154" t="s">
        <v>6</v>
      </c>
      <c r="K90" s="154" t="str">
        <f>INDEX('Lists&amp;Tables'!$K$3:$K$15,MATCH('Forecast Switchboard'!H90,'Lists&amp;Tables'!$J$3:$J$10,0),1)</f>
        <v>Consumption (MWh)</v>
      </c>
      <c r="L90" s="155">
        <f t="shared" ca="1" si="34"/>
        <v>1661.0268711577528</v>
      </c>
      <c r="M90" s="155">
        <f t="shared" ca="1" si="37"/>
        <v>1721.9365513000373</v>
      </c>
      <c r="N90" s="155">
        <f t="shared" ca="1" si="37"/>
        <v>1785.3002617974537</v>
      </c>
      <c r="O90" s="155">
        <f t="shared" ca="1" si="37"/>
        <v>1851.2328648546179</v>
      </c>
      <c r="P90" s="155">
        <f t="shared" ca="1" si="37"/>
        <v>1919.8556581123303</v>
      </c>
      <c r="Q90" s="155">
        <f t="shared" ca="1" si="37"/>
        <v>1991.2967956982475</v>
      </c>
      <c r="R90" s="155">
        <f t="shared" ca="1" si="37"/>
        <v>2065.6917397134598</v>
      </c>
      <c r="S90" s="155">
        <f t="shared" ca="1" si="37"/>
        <v>2143.1837444731686</v>
      </c>
      <c r="T90" s="155">
        <f t="shared" ca="1" si="37"/>
        <v>2223.9243760005988</v>
      </c>
      <c r="U90" s="155">
        <f t="shared" ca="1" si="37"/>
        <v>2308.0740694684932</v>
      </c>
      <c r="V90" s="155">
        <f t="shared" ca="1" si="37"/>
        <v>2395.8027274931774</v>
      </c>
      <c r="W90" s="155">
        <f t="shared" ca="1" si="37"/>
        <v>2487.290362413426</v>
      </c>
      <c r="X90" s="155">
        <f t="shared" ca="1" si="37"/>
        <v>2582.7277859315755</v>
      </c>
      <c r="Y90" s="155">
        <f t="shared" ca="1" si="37"/>
        <v>2682.3173497589064</v>
      </c>
      <c r="Z90" s="155">
        <f t="shared" ca="1" si="37"/>
        <v>2786.2737411928069</v>
      </c>
      <c r="AA90" s="155">
        <f t="shared" ca="1" si="37"/>
        <v>2894.8248378612784</v>
      </c>
      <c r="AB90" s="155">
        <f t="shared" ca="1" si="37"/>
        <v>3008.21262620276</v>
      </c>
      <c r="AC90" s="155">
        <f t="shared" ca="1" si="37"/>
        <v>3126.6941886079612</v>
      </c>
      <c r="AD90" s="155">
        <f t="shared" ca="1" si="37"/>
        <v>3250.5427645374466</v>
      </c>
      <c r="AE90" s="175">
        <f t="shared" ca="1" si="37"/>
        <v>3380.0488913464646</v>
      </c>
    </row>
    <row r="91" spans="2:33">
      <c r="B91" s="255" t="str">
        <f t="shared" si="35"/>
        <v>Ind Forecast (Base Case)</v>
      </c>
      <c r="C91" s="255" t="str">
        <f t="shared" ca="1" si="33"/>
        <v>'Ind Forecast (Base Case)'!$C$13:$CY$313</v>
      </c>
      <c r="D91" s="255" t="str">
        <f t="shared" ca="1" si="33"/>
        <v>'Ind Forecast (Base Case)'!$B$13:$B$313</v>
      </c>
      <c r="E91" s="255" t="str">
        <f t="shared" ca="1" si="33"/>
        <v>'Ind Forecast (Base Case)'!$C$12:$CY$12</v>
      </c>
      <c r="F91" s="142">
        <v>70</v>
      </c>
      <c r="G91" s="174" t="str">
        <f t="shared" si="36"/>
        <v>RegionChemicalStock</v>
      </c>
      <c r="H91" s="154" t="s">
        <v>5505</v>
      </c>
      <c r="I91" s="154" t="s">
        <v>165</v>
      </c>
      <c r="J91" s="154" t="s">
        <v>6</v>
      </c>
      <c r="K91" s="154" t="str">
        <f>INDEX('Lists&amp;Tables'!$K$3:$K$15,MATCH('Forecast Switchboard'!H91,'Lists&amp;Tables'!$J$3:$J$10,0),1)</f>
        <v>Consumption (MWh)</v>
      </c>
      <c r="L91" s="155">
        <f t="shared" ca="1" si="34"/>
        <v>2313.5691860381849</v>
      </c>
      <c r="M91" s="155">
        <f t="shared" ca="1" si="37"/>
        <v>2381.2548571292859</v>
      </c>
      <c r="N91" s="155">
        <f t="shared" ca="1" si="37"/>
        <v>2450.6208230832663</v>
      </c>
      <c r="O91" s="155">
        <f t="shared" ca="1" si="37"/>
        <v>2522.9211058695414</v>
      </c>
      <c r="P91" s="155">
        <f t="shared" ca="1" si="37"/>
        <v>2599.2435735916865</v>
      </c>
      <c r="Q91" s="155">
        <f t="shared" ca="1" si="37"/>
        <v>2679.5483548584343</v>
      </c>
      <c r="R91" s="155">
        <f t="shared" ca="1" si="37"/>
        <v>2765.6163507857527</v>
      </c>
      <c r="S91" s="155">
        <f t="shared" ca="1" si="37"/>
        <v>2857.2605009938256</v>
      </c>
      <c r="T91" s="155">
        <f t="shared" ca="1" si="37"/>
        <v>2954.0111713352512</v>
      </c>
      <c r="U91" s="155">
        <f t="shared" ca="1" si="37"/>
        <v>3057.0422254285559</v>
      </c>
      <c r="V91" s="155">
        <f t="shared" ca="1" si="37"/>
        <v>3167.1269688611228</v>
      </c>
      <c r="W91" s="155">
        <f t="shared" ca="1" si="37"/>
        <v>3282.6543220971407</v>
      </c>
      <c r="X91" s="155">
        <f t="shared" ca="1" si="37"/>
        <v>3404.3222220260527</v>
      </c>
      <c r="Y91" s="155">
        <f t="shared" ca="1" si="37"/>
        <v>3535.0789014552142</v>
      </c>
      <c r="Z91" s="155">
        <f t="shared" ca="1" si="37"/>
        <v>3673.2667986299771</v>
      </c>
      <c r="AA91" s="155">
        <f t="shared" ca="1" si="37"/>
        <v>3819.8427148505148</v>
      </c>
      <c r="AB91" s="155">
        <f t="shared" ca="1" si="37"/>
        <v>3974.4694892549323</v>
      </c>
      <c r="AC91" s="155">
        <f t="shared" ca="1" si="37"/>
        <v>4137.3826123403705</v>
      </c>
      <c r="AD91" s="155">
        <f t="shared" ca="1" si="37"/>
        <v>4311.3171070297012</v>
      </c>
      <c r="AE91" s="175">
        <f t="shared" ca="1" si="37"/>
        <v>4496.5769164393305</v>
      </c>
    </row>
    <row r="92" spans="2:33" ht="13.5" thickBot="1">
      <c r="B92" s="255" t="str">
        <f t="shared" si="35"/>
        <v>Ind Forecast (Base Case)</v>
      </c>
      <c r="C92" s="255" t="str">
        <f t="shared" ca="1" si="33"/>
        <v>'Ind Forecast (Base Case)'!$C$13:$CY$313</v>
      </c>
      <c r="D92" s="255" t="str">
        <f t="shared" ca="1" si="33"/>
        <v>'Ind Forecast (Base Case)'!$B$13:$B$313</v>
      </c>
      <c r="E92" s="255" t="str">
        <f t="shared" ca="1" si="33"/>
        <v>'Ind Forecast (Base Case)'!$C$12:$CY$12</v>
      </c>
      <c r="F92" s="142">
        <v>71</v>
      </c>
      <c r="G92" s="180" t="str">
        <f t="shared" si="36"/>
        <v>RegionMisc ManfStock</v>
      </c>
      <c r="H92" s="181" t="s">
        <v>5505</v>
      </c>
      <c r="I92" s="181" t="s">
        <v>166</v>
      </c>
      <c r="J92" s="181" t="s">
        <v>6</v>
      </c>
      <c r="K92" s="181" t="str">
        <f>INDEX('Lists&amp;Tables'!$K$3:$K$15,MATCH('Forecast Switchboard'!H92,'Lists&amp;Tables'!$J$3:$J$10,0),1)</f>
        <v>Consumption (MWh)</v>
      </c>
      <c r="L92" s="182">
        <f t="shared" ca="1" si="34"/>
        <v>4029.7558279101399</v>
      </c>
      <c r="M92" s="182">
        <f t="shared" ca="1" si="37"/>
        <v>4061.1910818360939</v>
      </c>
      <c r="N92" s="182">
        <f t="shared" ca="1" si="37"/>
        <v>4058.4654273795722</v>
      </c>
      <c r="O92" s="182">
        <f t="shared" ca="1" si="37"/>
        <v>4113.7583987330581</v>
      </c>
      <c r="P92" s="182">
        <f t="shared" ca="1" si="37"/>
        <v>4130.3622345522963</v>
      </c>
      <c r="Q92" s="182">
        <f t="shared" ca="1" si="37"/>
        <v>4198.8642466957572</v>
      </c>
      <c r="R92" s="182">
        <f t="shared" ca="1" si="37"/>
        <v>4288.306491397725</v>
      </c>
      <c r="S92" s="182">
        <f t="shared" ca="1" si="37"/>
        <v>4367.7996888494363</v>
      </c>
      <c r="T92" s="182">
        <f t="shared" ca="1" si="37"/>
        <v>4426.1853462245726</v>
      </c>
      <c r="U92" s="182">
        <f t="shared" ca="1" si="37"/>
        <v>4505.1090976811183</v>
      </c>
      <c r="V92" s="182">
        <f t="shared" ca="1" si="37"/>
        <v>4555.4729287637538</v>
      </c>
      <c r="W92" s="182">
        <f t="shared" ca="1" si="37"/>
        <v>4601.8853096609728</v>
      </c>
      <c r="X92" s="182">
        <f t="shared" ca="1" si="37"/>
        <v>4622.5247614175132</v>
      </c>
      <c r="Y92" s="182">
        <f t="shared" ca="1" si="37"/>
        <v>4646.0108756316795</v>
      </c>
      <c r="Z92" s="182">
        <f t="shared" ca="1" si="37"/>
        <v>4677.8520706630579</v>
      </c>
      <c r="AA92" s="182">
        <f t="shared" ca="1" si="37"/>
        <v>4700.3098199950737</v>
      </c>
      <c r="AB92" s="182">
        <f t="shared" ca="1" si="37"/>
        <v>4713.6660942004319</v>
      </c>
      <c r="AC92" s="182">
        <f t="shared" ca="1" si="37"/>
        <v>4708.4749062275614</v>
      </c>
      <c r="AD92" s="182">
        <f t="shared" ca="1" si="37"/>
        <v>4718.6237419429335</v>
      </c>
      <c r="AE92" s="183">
        <f t="shared" ca="1" si="37"/>
        <v>4717.7861333754263</v>
      </c>
    </row>
    <row r="93" spans="2:33" ht="13.5" thickBot="1">
      <c r="B93" s="255" t="str">
        <f t="shared" si="35"/>
        <v>EV Forecast (Base Case)</v>
      </c>
      <c r="C93" s="255" t="str">
        <f t="shared" ca="1" si="33"/>
        <v>'EV Forecast (Base Case)'!$C$5:$BA$10</v>
      </c>
      <c r="D93" s="255" t="str">
        <f t="shared" ca="1" si="33"/>
        <v>'EV Forecast (Base Case)'!$B$5:$B$10</v>
      </c>
      <c r="E93" s="255" t="str">
        <f t="shared" ca="1" si="33"/>
        <v>'EV Forecast (Base Case)'!$C$4:$BA$4</v>
      </c>
      <c r="F93" s="142">
        <v>72</v>
      </c>
      <c r="G93" s="307" t="str">
        <f t="shared" si="36"/>
        <v>RegionEVStock</v>
      </c>
      <c r="H93" s="308" t="s">
        <v>5649</v>
      </c>
      <c r="I93" s="308" t="s">
        <v>5649</v>
      </c>
      <c r="J93" s="308" t="s">
        <v>6</v>
      </c>
      <c r="K93" s="308" t="str">
        <f>INDEX('Lists&amp;Tables'!$K$3:$K$15,MATCH('Forecast Switchboard'!H93,'Lists&amp;Tables'!$J$3:$J$10,0),1)</f>
        <v>1000 Cars</v>
      </c>
      <c r="L93" s="309">
        <f t="shared" ca="1" si="34"/>
        <v>60.183986956923889</v>
      </c>
      <c r="M93" s="309">
        <f t="shared" ca="1" si="37"/>
        <v>91.985039267783762</v>
      </c>
      <c r="N93" s="309">
        <f t="shared" ca="1" si="37"/>
        <v>131.71899349682545</v>
      </c>
      <c r="O93" s="309">
        <f t="shared" ca="1" si="37"/>
        <v>179.31931215654896</v>
      </c>
      <c r="P93" s="309">
        <f t="shared" ca="1" si="37"/>
        <v>234.46894197990883</v>
      </c>
      <c r="Q93" s="309">
        <f t="shared" ca="1" si="37"/>
        <v>296.9378027583823</v>
      </c>
      <c r="R93" s="309">
        <f t="shared" ca="1" si="37"/>
        <v>366.00059330503768</v>
      </c>
      <c r="S93" s="309">
        <f t="shared" ca="1" si="37"/>
        <v>441.25939468635204</v>
      </c>
      <c r="T93" s="309">
        <f t="shared" ca="1" si="37"/>
        <v>522.62506581198477</v>
      </c>
      <c r="U93" s="309">
        <f t="shared" ca="1" si="37"/>
        <v>610.52396116716261</v>
      </c>
      <c r="V93" s="309">
        <f t="shared" ca="1" si="37"/>
        <v>705.01906985870437</v>
      </c>
      <c r="W93" s="309">
        <f t="shared" ca="1" si="37"/>
        <v>801.72374571842784</v>
      </c>
      <c r="X93" s="309">
        <f t="shared" ca="1" si="37"/>
        <v>899.84995621451503</v>
      </c>
      <c r="Y93" s="309">
        <f t="shared" ca="1" si="37"/>
        <v>998.49290967026104</v>
      </c>
      <c r="Z93" s="309">
        <f t="shared" ca="1" si="37"/>
        <v>1096.4275699987345</v>
      </c>
      <c r="AA93" s="309">
        <f t="shared" ca="1" si="37"/>
        <v>1187.7661760902763</v>
      </c>
      <c r="AB93" s="309">
        <f t="shared" ca="1" si="37"/>
        <v>1272.9815546454543</v>
      </c>
      <c r="AC93" s="309">
        <f t="shared" ca="1" si="37"/>
        <v>1351.8588013409089</v>
      </c>
      <c r="AD93" s="309">
        <f t="shared" ca="1" si="37"/>
        <v>1433.0587465545455</v>
      </c>
      <c r="AE93" s="310">
        <f t="shared" ca="1" si="37"/>
        <v>1500.0488473772725</v>
      </c>
    </row>
    <row r="94" spans="2:33" ht="13.5" thickBot="1">
      <c r="B94" s="255" t="str">
        <f t="shared" si="35"/>
        <v>Pop Forecast (Base Case)</v>
      </c>
      <c r="C94" s="255" t="str">
        <f t="shared" ca="1" si="33"/>
        <v>'Pop Forecast (Base Case)'!$C$6:$CY$306</v>
      </c>
      <c r="D94" s="255" t="str">
        <f t="shared" ca="1" si="33"/>
        <v>'Pop Forecast (Base Case)'!$B$6:$B$306</v>
      </c>
      <c r="E94" s="255" t="str">
        <f t="shared" ca="1" si="33"/>
        <v>'Pop Forecast (Base Case)'!$C$5:$CY$5</v>
      </c>
      <c r="F94" s="142">
        <v>73</v>
      </c>
      <c r="G94" s="307" t="str">
        <f t="shared" si="36"/>
        <v>RegionPopStock</v>
      </c>
      <c r="H94" s="308" t="s">
        <v>5508</v>
      </c>
      <c r="I94" s="308" t="s">
        <v>5508</v>
      </c>
      <c r="J94" s="308" t="s">
        <v>6</v>
      </c>
      <c r="K94" s="308" t="str">
        <f>INDEX('Lists&amp;Tables'!$K$3:$K$15,MATCH('Forecast Switchboard'!H94,'Lists&amp;Tables'!$J$3:$J$10,0),1)</f>
        <v># of people</v>
      </c>
      <c r="L94" s="309">
        <f ca="1">INDEX(INDIRECT($C94),MATCH($G94,INDIRECT($D94),0),MATCH(L$21,INDIRECT($E94),0))</f>
        <v>13520.68111</v>
      </c>
      <c r="M94" s="309">
        <f t="shared" ca="1" si="37"/>
        <v>13661.840299999998</v>
      </c>
      <c r="N94" s="309">
        <f t="shared" ca="1" si="37"/>
        <v>13803.691440000001</v>
      </c>
      <c r="O94" s="309">
        <f t="shared" ca="1" si="37"/>
        <v>13944.276469999999</v>
      </c>
      <c r="P94" s="309">
        <f t="shared" ca="1" si="37"/>
        <v>14082.801340000002</v>
      </c>
      <c r="Q94" s="309">
        <f t="shared" ca="1" si="37"/>
        <v>14218.715590000002</v>
      </c>
      <c r="R94" s="309">
        <f t="shared" ca="1" si="37"/>
        <v>14351.918940000001</v>
      </c>
      <c r="S94" s="309">
        <f t="shared" ca="1" si="37"/>
        <v>14482.437540000003</v>
      </c>
      <c r="T94" s="309">
        <f t="shared" ca="1" si="37"/>
        <v>14610.4211</v>
      </c>
      <c r="U94" s="309">
        <f t="shared" ca="1" si="37"/>
        <v>14736.24631</v>
      </c>
      <c r="V94" s="309">
        <f t="shared" ca="1" si="37"/>
        <v>14860.320880000001</v>
      </c>
      <c r="W94" s="309">
        <f t="shared" ca="1" si="37"/>
        <v>14983.078860000001</v>
      </c>
      <c r="X94" s="309">
        <f t="shared" ca="1" si="37"/>
        <v>15104.70127</v>
      </c>
      <c r="Y94" s="309">
        <f t="shared" ca="1" si="37"/>
        <v>15225.195700000002</v>
      </c>
      <c r="Z94" s="309">
        <f t="shared" ca="1" si="37"/>
        <v>15344.62486</v>
      </c>
      <c r="AA94" s="309">
        <f t="shared" ca="1" si="37"/>
        <v>15463.089019999998</v>
      </c>
      <c r="AB94" s="309">
        <f t="shared" ca="1" si="37"/>
        <v>15580.68845</v>
      </c>
      <c r="AC94" s="309">
        <f t="shared" ca="1" si="37"/>
        <v>15697.50913</v>
      </c>
      <c r="AD94" s="309">
        <f t="shared" ca="1" si="37"/>
        <v>15813.626329999999</v>
      </c>
      <c r="AE94" s="309">
        <f t="shared" ca="1" si="37"/>
        <v>15929.254489999999</v>
      </c>
      <c r="AF94" s="311"/>
      <c r="AG94" s="311"/>
    </row>
    <row r="95" spans="2:33" ht="13.5" thickBot="1">
      <c r="B95" s="255" t="str">
        <f t="shared" si="35"/>
        <v>DataCenter Forecast (Base Case)</v>
      </c>
      <c r="C95" s="255" t="str">
        <f t="shared" ca="1" si="33"/>
        <v>'DataCenter Forecast (Base Case)'!$D$7:$BB$12</v>
      </c>
      <c r="D95" s="255" t="str">
        <f t="shared" ca="1" si="33"/>
        <v>'DataCenter Forecast (Base Case)'!$C$7:$C$12</v>
      </c>
      <c r="E95" s="255" t="str">
        <f t="shared" ca="1" si="33"/>
        <v>'DataCenter Forecast (Base Case)'!$D$6:$BB$6</v>
      </c>
      <c r="F95" s="142">
        <v>74</v>
      </c>
      <c r="G95" s="307" t="str">
        <f t="shared" si="36"/>
        <v>RegionDataCenterStock</v>
      </c>
      <c r="H95" s="308" t="s">
        <v>5692</v>
      </c>
      <c r="I95" s="308" t="s">
        <v>5692</v>
      </c>
      <c r="J95" s="308" t="s">
        <v>6</v>
      </c>
      <c r="K95" s="308" t="str">
        <f>INDEX('Lists&amp;Tables'!$K$3:$K$15,MATCH('Forecast Switchboard'!H95,'Lists&amp;Tables'!$J$3:$J$15,0),1)</f>
        <v>Consumption (aMW)</v>
      </c>
      <c r="L95" s="309">
        <f ca="1">INDEX(INDIRECT($C95),MATCH($G95,INDIRECT($D95),0),MATCH(L$21,INDIRECT($E95),0))</f>
        <v>381.60143269415096</v>
      </c>
      <c r="M95" s="309">
        <f t="shared" ca="1" si="37"/>
        <v>404.69885906229592</v>
      </c>
      <c r="N95" s="309">
        <f t="shared" ca="1" si="37"/>
        <v>421.46039895133885</v>
      </c>
      <c r="O95" s="309">
        <f t="shared" ca="1" si="37"/>
        <v>419.64642143844253</v>
      </c>
      <c r="P95" s="309">
        <f t="shared" ca="1" si="37"/>
        <v>423.66562864853898</v>
      </c>
      <c r="Q95" s="309">
        <f t="shared" ca="1" si="37"/>
        <v>432.76092390952061</v>
      </c>
      <c r="R95" s="309">
        <f t="shared" ca="1" si="37"/>
        <v>446.31531189522576</v>
      </c>
      <c r="S95" s="309">
        <f t="shared" ca="1" si="37"/>
        <v>450.98222620533323</v>
      </c>
      <c r="T95" s="309">
        <f t="shared" ca="1" si="37"/>
        <v>459.05126073815245</v>
      </c>
      <c r="U95" s="309">
        <f t="shared" ca="1" si="37"/>
        <v>470.19601765719887</v>
      </c>
      <c r="V95" s="309">
        <f t="shared" ca="1" si="37"/>
        <v>484.16208251533135</v>
      </c>
      <c r="W95" s="309">
        <f t="shared" ca="1" si="37"/>
        <v>494.21069266812788</v>
      </c>
      <c r="X95" s="309">
        <f t="shared" ca="1" si="37"/>
        <v>506.64189476780371</v>
      </c>
      <c r="Y95" s="309">
        <f t="shared" ca="1" si="37"/>
        <v>521.35392484293436</v>
      </c>
      <c r="Z95" s="309">
        <f t="shared" ca="1" si="37"/>
        <v>538.28523642117</v>
      </c>
      <c r="AA95" s="309">
        <f t="shared" ca="1" si="37"/>
        <v>554.01935267425768</v>
      </c>
      <c r="AB95" s="309">
        <f t="shared" ca="1" si="37"/>
        <v>571.88182312772415</v>
      </c>
      <c r="AC95" s="309">
        <f t="shared" ca="1" si="37"/>
        <v>591.90212163156946</v>
      </c>
      <c r="AD95" s="309">
        <f t="shared" ca="1" si="37"/>
        <v>614.13634434495953</v>
      </c>
      <c r="AE95" s="309">
        <f t="shared" ca="1" si="37"/>
        <v>636.87438282107769</v>
      </c>
    </row>
    <row r="96" spans="2:33" ht="13.5" thickBot="1">
      <c r="B96" s="255" t="str">
        <f t="shared" si="35"/>
        <v>DEI Forecast (Base Case)</v>
      </c>
      <c r="C96" s="255" t="str">
        <f t="shared" ca="1" si="33"/>
        <v>'DEI Forecast (Base Case)'!$D$9:$BB$14</v>
      </c>
      <c r="D96" s="255" t="str">
        <f t="shared" ca="1" si="33"/>
        <v>'DEI Forecast (Base Case)'!$C$9:$C$14</v>
      </c>
      <c r="E96" s="255" t="str">
        <f t="shared" ca="1" si="33"/>
        <v>'DEI Forecast (Base Case)'!$D$8:$BB$8</v>
      </c>
      <c r="F96" s="142">
        <v>75</v>
      </c>
      <c r="G96" s="307" t="str">
        <f t="shared" si="36"/>
        <v>RegionTotalLoadStock</v>
      </c>
      <c r="H96" s="308" t="s">
        <v>5507</v>
      </c>
      <c r="I96" s="308" t="s">
        <v>5695</v>
      </c>
      <c r="J96" s="308" t="s">
        <v>6</v>
      </c>
      <c r="K96" s="308" t="str">
        <f>INDEX('Lists&amp;Tables'!$K$3:$K$15,MATCH('Forecast Switchboard'!H96,'Lists&amp;Tables'!$J$3:$J$15,0),1)</f>
        <v>Consumption (aMW)</v>
      </c>
      <c r="L96" s="309">
        <f ca="1">INDEX(INDIRECT($C96),MATCH($G96,INDIRECT($D96),0),MATCH(L$21,INDIRECT($E96),0))</f>
        <v>21071.66</v>
      </c>
      <c r="M96" s="309">
        <f t="shared" ca="1" si="37"/>
        <v>21195.54</v>
      </c>
      <c r="N96" s="309">
        <f t="shared" ca="1" si="37"/>
        <v>21410</v>
      </c>
      <c r="O96" s="309">
        <f t="shared" ca="1" si="37"/>
        <v>21551.43</v>
      </c>
      <c r="P96" s="309">
        <f t="shared" ca="1" si="37"/>
        <v>21679.64</v>
      </c>
      <c r="Q96" s="309">
        <f t="shared" ca="1" si="37"/>
        <v>21827.78</v>
      </c>
      <c r="R96" s="309">
        <f t="shared" ca="1" si="37"/>
        <v>21990.98</v>
      </c>
      <c r="S96" s="309">
        <f t="shared" ca="1" si="37"/>
        <v>22168.240000000002</v>
      </c>
      <c r="T96" s="309">
        <f t="shared" ca="1" si="37"/>
        <v>22361.75</v>
      </c>
      <c r="U96" s="309">
        <f t="shared" ca="1" si="37"/>
        <v>22575.51</v>
      </c>
      <c r="V96" s="309">
        <f t="shared" ca="1" si="37"/>
        <v>22799.94</v>
      </c>
      <c r="W96" s="309">
        <f t="shared" ca="1" si="37"/>
        <v>23044.44</v>
      </c>
      <c r="X96" s="309">
        <f t="shared" ca="1" si="37"/>
        <v>23305.64</v>
      </c>
      <c r="Y96" s="309">
        <f t="shared" ca="1" si="37"/>
        <v>23567.14</v>
      </c>
      <c r="Z96" s="309">
        <f t="shared" ca="1" si="37"/>
        <v>23843.91</v>
      </c>
      <c r="AA96" s="309">
        <f t="shared" ca="1" si="37"/>
        <v>24084.7</v>
      </c>
      <c r="AB96" s="309">
        <f t="shared" ca="1" si="37"/>
        <v>24359.31</v>
      </c>
      <c r="AC96" s="309">
        <f t="shared" ca="1" si="37"/>
        <v>24636.46</v>
      </c>
      <c r="AD96" s="309">
        <f t="shared" ca="1" si="37"/>
        <v>24918.69</v>
      </c>
      <c r="AE96" s="309">
        <f t="shared" ca="1" si="37"/>
        <v>25207.16</v>
      </c>
    </row>
    <row r="97" spans="7:31">
      <c r="G97" s="128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</row>
    <row r="98" spans="7:31">
      <c r="G98" s="128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</row>
    <row r="99" spans="7:31">
      <c r="G99" s="128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</row>
    <row r="100" spans="7:31">
      <c r="G100" s="128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</row>
    <row r="101" spans="7:31">
      <c r="G101" s="128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</row>
    <row r="102" spans="7:31">
      <c r="G102" s="128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</row>
    <row r="103" spans="7:31">
      <c r="G103" s="128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</row>
    <row r="104" spans="7:31">
      <c r="G104" s="128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</row>
    <row r="105" spans="7:31">
      <c r="G105" s="128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</row>
    <row r="106" spans="7:31">
      <c r="G106" s="128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</row>
    <row r="107" spans="7:31">
      <c r="G107" s="128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</row>
    <row r="108" spans="7:31">
      <c r="G108" s="128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</row>
    <row r="109" spans="7:31">
      <c r="G109" s="128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</row>
    <row r="110" spans="7:31">
      <c r="G110" s="128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</row>
    <row r="111" spans="7:31">
      <c r="G111" s="128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</row>
    <row r="112" spans="7:31">
      <c r="G112" s="128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</row>
    <row r="113" spans="7:31">
      <c r="G113" s="128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</row>
    <row r="114" spans="7:31">
      <c r="G114" s="128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</row>
    <row r="115" spans="7:31">
      <c r="G115" s="128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</row>
    <row r="116" spans="7:31">
      <c r="G116" s="128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</row>
    <row r="117" spans="7:31">
      <c r="G117" s="128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</row>
    <row r="118" spans="7:31">
      <c r="G118" s="128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</row>
    <row r="119" spans="7:31">
      <c r="G119" s="128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</row>
    <row r="120" spans="7:31">
      <c r="G120" s="128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</row>
    <row r="121" spans="7:31">
      <c r="G121" s="128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7:31">
      <c r="G122" s="128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7:31">
      <c r="G123" s="128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</row>
    <row r="124" spans="7:31">
      <c r="G124" s="128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7:31">
      <c r="G125" s="128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7:31">
      <c r="G126" s="128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</row>
    <row r="127" spans="7:31">
      <c r="G127" s="128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</row>
    <row r="128" spans="7:31">
      <c r="G128" s="128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7:31">
      <c r="G129" s="128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</row>
    <row r="130" spans="7:31">
      <c r="G130" s="128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7:31">
      <c r="G131" s="128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</row>
    <row r="132" spans="7:31">
      <c r="G132" s="128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</row>
    <row r="133" spans="7:31">
      <c r="G133" s="128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</row>
    <row r="134" spans="7:31">
      <c r="G134" s="128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</row>
    <row r="135" spans="7:31">
      <c r="G135" s="128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</row>
    <row r="136" spans="7:31">
      <c r="G136" s="128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</row>
    <row r="137" spans="7:31">
      <c r="G137" s="128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</row>
    <row r="138" spans="7:31">
      <c r="G138" s="128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</row>
    <row r="139" spans="7:31">
      <c r="G139" s="128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</row>
    <row r="140" spans="7:31">
      <c r="G140" s="128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</row>
    <row r="141" spans="7:31">
      <c r="G141" s="128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</row>
    <row r="142" spans="7:31">
      <c r="G142" s="128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</row>
    <row r="143" spans="7:31">
      <c r="G143" s="128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65"/>
      <c r="AE143" s="165"/>
    </row>
    <row r="144" spans="7:31">
      <c r="G144" s="128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65"/>
      <c r="AE144" s="165"/>
    </row>
    <row r="145" spans="7:31">
      <c r="G145" s="128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65"/>
      <c r="AE145" s="165"/>
    </row>
    <row r="146" spans="7:31">
      <c r="G146" s="128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65"/>
      <c r="AE146" s="165"/>
    </row>
    <row r="147" spans="7:31">
      <c r="G147" s="128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65"/>
      <c r="AE147" s="165"/>
    </row>
    <row r="148" spans="7:31">
      <c r="G148" s="128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65"/>
      <c r="AE148" s="165"/>
    </row>
    <row r="149" spans="7:31">
      <c r="G149" s="128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</row>
    <row r="150" spans="7:31">
      <c r="G150" s="128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65"/>
      <c r="AE150" s="165"/>
    </row>
    <row r="151" spans="7:31">
      <c r="G151" s="128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</row>
    <row r="152" spans="7:31">
      <c r="G152" s="128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</row>
    <row r="153" spans="7:31">
      <c r="G153" s="128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</row>
    <row r="154" spans="7:31">
      <c r="G154" s="128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</row>
    <row r="155" spans="7:31">
      <c r="G155" s="128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</row>
    <row r="156" spans="7:31">
      <c r="G156" s="128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</row>
    <row r="157" spans="7:31">
      <c r="G157" s="128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</row>
    <row r="158" spans="7:31">
      <c r="G158" s="128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</row>
    <row r="159" spans="7:31">
      <c r="G159" s="128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</row>
    <row r="160" spans="7:31">
      <c r="G160" s="128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165"/>
      <c r="AE160" s="165"/>
    </row>
    <row r="161" spans="7:31">
      <c r="G161" s="128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</row>
    <row r="162" spans="7:31">
      <c r="G162" s="128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165"/>
      <c r="AE162" s="165"/>
    </row>
    <row r="163" spans="7:31">
      <c r="G163" s="128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165"/>
      <c r="AD163" s="165"/>
      <c r="AE163" s="165"/>
    </row>
    <row r="164" spans="7:31">
      <c r="G164" s="128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  <c r="AA164" s="165"/>
      <c r="AB164" s="165"/>
      <c r="AC164" s="165"/>
      <c r="AD164" s="165"/>
      <c r="AE164" s="165"/>
    </row>
    <row r="165" spans="7:31">
      <c r="G165" s="128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</row>
    <row r="166" spans="7:31">
      <c r="G166" s="128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  <c r="AA166" s="165"/>
      <c r="AB166" s="165"/>
      <c r="AC166" s="165"/>
      <c r="AD166" s="165"/>
      <c r="AE166" s="165"/>
    </row>
    <row r="167" spans="7:31">
      <c r="G167" s="128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</row>
    <row r="168" spans="7:31">
      <c r="G168" s="128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</row>
    <row r="169" spans="7:31">
      <c r="G169" s="128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</row>
    <row r="170" spans="7:31">
      <c r="G170" s="128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</row>
    <row r="171" spans="7:31">
      <c r="G171" s="128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</row>
    <row r="172" spans="7:31">
      <c r="G172" s="128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</row>
    <row r="173" spans="7:31">
      <c r="G173" s="128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</row>
    <row r="174" spans="7:31">
      <c r="G174" s="128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</row>
    <row r="175" spans="7:31">
      <c r="G175" s="128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</row>
    <row r="176" spans="7:31">
      <c r="G176" s="128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</row>
    <row r="177" spans="7:31">
      <c r="G177" s="128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</row>
    <row r="178" spans="7:31">
      <c r="G178" s="128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</row>
    <row r="179" spans="7:31">
      <c r="G179" s="128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</row>
    <row r="180" spans="7:31">
      <c r="G180" s="128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</row>
    <row r="181" spans="7:31">
      <c r="G181" s="128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</row>
    <row r="182" spans="7:31">
      <c r="G182" s="128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</row>
    <row r="183" spans="7:31">
      <c r="G183" s="128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</row>
    <row r="184" spans="7:31">
      <c r="G184" s="128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</row>
    <row r="185" spans="7:31">
      <c r="G185" s="128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</row>
    <row r="186" spans="7:31">
      <c r="G186" s="128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</row>
    <row r="187" spans="7:31">
      <c r="G187" s="128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</row>
    <row r="188" spans="7:31">
      <c r="G188" s="128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</row>
    <row r="189" spans="7:31">
      <c r="G189" s="128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</row>
    <row r="190" spans="7:31">
      <c r="G190" s="128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</row>
    <row r="191" spans="7:31">
      <c r="G191" s="128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</row>
    <row r="192" spans="7:31">
      <c r="G192" s="128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</row>
    <row r="193" spans="7:31">
      <c r="G193" s="128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</row>
    <row r="194" spans="7:31">
      <c r="G194" s="128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</row>
    <row r="195" spans="7:31">
      <c r="G195" s="128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</row>
    <row r="196" spans="7:31">
      <c r="G196" s="128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</row>
    <row r="197" spans="7:31">
      <c r="G197" s="128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</row>
    <row r="198" spans="7:31">
      <c r="G198" s="128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</row>
    <row r="199" spans="7:31">
      <c r="G199" s="128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</row>
    <row r="200" spans="7:31">
      <c r="G200" s="128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</row>
    <row r="201" spans="7:31">
      <c r="G201" s="128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</row>
    <row r="202" spans="7:31">
      <c r="G202" s="128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</row>
    <row r="203" spans="7:31">
      <c r="G203" s="128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</row>
    <row r="204" spans="7:31">
      <c r="G204" s="128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</row>
    <row r="205" spans="7:31">
      <c r="G205" s="128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</row>
    <row r="206" spans="7:31">
      <c r="G206" s="128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</row>
    <row r="207" spans="7:31">
      <c r="G207" s="128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</row>
    <row r="208" spans="7:31">
      <c r="G208" s="128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</row>
    <row r="209" spans="7:31">
      <c r="G209" s="128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</row>
    <row r="210" spans="7:31">
      <c r="G210" s="128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</row>
    <row r="211" spans="7:31">
      <c r="G211" s="128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</row>
    <row r="212" spans="7:31">
      <c r="G212" s="128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</row>
    <row r="213" spans="7:31">
      <c r="G213" s="128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</row>
    <row r="214" spans="7:31">
      <c r="G214" s="128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</row>
    <row r="215" spans="7:31">
      <c r="G215" s="128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</row>
    <row r="216" spans="7:31">
      <c r="G216" s="128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  <c r="AD216" s="165"/>
      <c r="AE216" s="165"/>
    </row>
    <row r="217" spans="7:31">
      <c r="G217" s="128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</row>
    <row r="218" spans="7:31">
      <c r="G218" s="128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</row>
    <row r="219" spans="7:31">
      <c r="G219" s="128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</row>
    <row r="220" spans="7:31">
      <c r="G220" s="128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</row>
    <row r="221" spans="7:31">
      <c r="G221" s="128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</row>
    <row r="222" spans="7:31">
      <c r="G222" s="128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</row>
    <row r="223" spans="7:31">
      <c r="G223" s="128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</row>
    <row r="224" spans="7:31">
      <c r="G224" s="128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</row>
    <row r="225" spans="7:31">
      <c r="G225" s="128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</row>
    <row r="226" spans="7:31">
      <c r="G226" s="128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</row>
    <row r="227" spans="7:31">
      <c r="G227" s="128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</row>
    <row r="228" spans="7:31">
      <c r="G228" s="128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</row>
    <row r="229" spans="7:31">
      <c r="G229" s="128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</row>
    <row r="230" spans="7:31">
      <c r="G230" s="128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</row>
    <row r="231" spans="7:31">
      <c r="G231" s="128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</row>
    <row r="232" spans="7:31">
      <c r="G232" s="128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</row>
    <row r="233" spans="7:31">
      <c r="G233" s="128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</row>
    <row r="234" spans="7:31">
      <c r="G234" s="128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</row>
    <row r="235" spans="7:31">
      <c r="G235" s="128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</row>
    <row r="236" spans="7:31">
      <c r="G236" s="128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</row>
    <row r="237" spans="7:31">
      <c r="G237" s="128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</row>
    <row r="238" spans="7:31">
      <c r="G238" s="128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</row>
    <row r="239" spans="7:31">
      <c r="G239" s="128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  <c r="AC239" s="165"/>
      <c r="AD239" s="165"/>
      <c r="AE239" s="165"/>
    </row>
    <row r="240" spans="7:31">
      <c r="G240" s="128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</row>
    <row r="241" spans="7:31">
      <c r="G241" s="128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</row>
    <row r="242" spans="7:31">
      <c r="G242" s="128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</row>
    <row r="243" spans="7:31">
      <c r="G243" s="128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</row>
    <row r="244" spans="7:31">
      <c r="G244" s="128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</row>
    <row r="245" spans="7:31">
      <c r="G245" s="128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</row>
    <row r="246" spans="7:31">
      <c r="G246" s="128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</row>
    <row r="247" spans="7:31">
      <c r="G247" s="128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</row>
    <row r="248" spans="7:31">
      <c r="G248" s="128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</row>
    <row r="249" spans="7:31">
      <c r="G249" s="128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</row>
    <row r="250" spans="7:31">
      <c r="G250" s="128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</row>
    <row r="251" spans="7:31">
      <c r="G251" s="128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</row>
    <row r="252" spans="7:31">
      <c r="G252" s="128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  <c r="AC252" s="165"/>
      <c r="AD252" s="165"/>
      <c r="AE252" s="165"/>
    </row>
    <row r="253" spans="7:31">
      <c r="G253" s="128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</row>
    <row r="254" spans="7:31">
      <c r="G254" s="128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</row>
    <row r="255" spans="7:31">
      <c r="G255" s="128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</row>
    <row r="256" spans="7:31">
      <c r="G256" s="128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</row>
    <row r="257" spans="7:31">
      <c r="G257" s="128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</row>
    <row r="258" spans="7:31">
      <c r="G258" s="128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</row>
    <row r="259" spans="7:31">
      <c r="G259" s="128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</row>
    <row r="260" spans="7:31">
      <c r="G260" s="128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</row>
    <row r="261" spans="7:31">
      <c r="G261" s="128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</row>
    <row r="262" spans="7:31">
      <c r="G262" s="128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</row>
    <row r="263" spans="7:31">
      <c r="G263" s="128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</row>
    <row r="264" spans="7:31">
      <c r="G264" s="128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</row>
    <row r="265" spans="7:31">
      <c r="G265" s="128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</row>
    <row r="266" spans="7:31">
      <c r="G266" s="128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</row>
    <row r="267" spans="7:31">
      <c r="G267" s="128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</row>
    <row r="268" spans="7:31">
      <c r="G268" s="128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</row>
    <row r="269" spans="7:31">
      <c r="G269" s="128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</row>
    <row r="270" spans="7:31">
      <c r="G270" s="128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</row>
    <row r="271" spans="7:31">
      <c r="G271" s="128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</row>
    <row r="272" spans="7:31">
      <c r="G272" s="128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</row>
    <row r="273" spans="7:31">
      <c r="G273" s="128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</row>
    <row r="274" spans="7:31">
      <c r="G274" s="128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</row>
    <row r="275" spans="7:31">
      <c r="G275" s="128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</row>
    <row r="276" spans="7:31">
      <c r="G276" s="128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</row>
    <row r="277" spans="7:31">
      <c r="G277" s="128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</row>
    <row r="278" spans="7:31">
      <c r="G278" s="128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</row>
    <row r="279" spans="7:31">
      <c r="G279" s="128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</row>
    <row r="280" spans="7:31">
      <c r="G280" s="128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</row>
    <row r="281" spans="7:31">
      <c r="G281" s="128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</row>
    <row r="282" spans="7:31">
      <c r="G282" s="128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</row>
    <row r="283" spans="7:31">
      <c r="G283" s="128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</row>
    <row r="284" spans="7:31">
      <c r="G284" s="128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</row>
    <row r="285" spans="7:31">
      <c r="G285" s="128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</row>
    <row r="286" spans="7:31">
      <c r="G286" s="128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</row>
    <row r="287" spans="7:31">
      <c r="G287" s="128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</row>
    <row r="288" spans="7:31">
      <c r="G288" s="128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</row>
    <row r="289" spans="7:31">
      <c r="G289" s="128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</row>
    <row r="290" spans="7:31">
      <c r="G290" s="128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</row>
    <row r="291" spans="7:31">
      <c r="G291" s="128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</row>
    <row r="292" spans="7:31">
      <c r="G292" s="128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</row>
    <row r="293" spans="7:31">
      <c r="G293" s="128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</row>
    <row r="294" spans="7:31">
      <c r="G294" s="128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</row>
    <row r="295" spans="7:31">
      <c r="G295" s="128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</row>
    <row r="296" spans="7:31">
      <c r="G296" s="128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</row>
    <row r="297" spans="7:31">
      <c r="G297" s="128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</row>
    <row r="298" spans="7:31">
      <c r="G298" s="128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</row>
    <row r="299" spans="7:31">
      <c r="G299" s="128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</row>
    <row r="300" spans="7:31">
      <c r="G300" s="128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</row>
    <row r="301" spans="7:31">
      <c r="G301" s="128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</row>
    <row r="302" spans="7:31">
      <c r="G302" s="128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</row>
    <row r="303" spans="7:31">
      <c r="G303" s="128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</row>
    <row r="304" spans="7:31">
      <c r="G304" s="128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</row>
    <row r="305" spans="7:31">
      <c r="G305" s="128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</row>
    <row r="306" spans="7:31">
      <c r="G306" s="128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</row>
    <row r="307" spans="7:31">
      <c r="G307" s="128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</row>
    <row r="308" spans="7:31">
      <c r="G308" s="128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  <c r="AA308" s="165"/>
      <c r="AB308" s="165"/>
      <c r="AC308" s="165"/>
      <c r="AD308" s="165"/>
      <c r="AE308" s="165"/>
    </row>
    <row r="309" spans="7:31">
      <c r="G309" s="128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  <c r="AA309" s="165"/>
      <c r="AB309" s="165"/>
      <c r="AC309" s="165"/>
      <c r="AD309" s="165"/>
      <c r="AE309" s="165"/>
    </row>
    <row r="310" spans="7:31">
      <c r="G310" s="128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  <c r="AA310" s="165"/>
      <c r="AB310" s="165"/>
      <c r="AC310" s="165"/>
      <c r="AD310" s="165"/>
      <c r="AE310" s="165"/>
    </row>
    <row r="311" spans="7:31">
      <c r="G311" s="128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  <c r="AA311" s="165"/>
      <c r="AB311" s="165"/>
      <c r="AC311" s="165"/>
      <c r="AD311" s="165"/>
      <c r="AE311" s="165"/>
    </row>
    <row r="312" spans="7:31">
      <c r="G312" s="128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</row>
    <row r="313" spans="7:31">
      <c r="G313" s="128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</row>
    <row r="314" spans="7:31">
      <c r="G314" s="128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</row>
    <row r="315" spans="7:31">
      <c r="G315" s="128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</row>
    <row r="316" spans="7:31">
      <c r="G316" s="128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</row>
    <row r="317" spans="7:31">
      <c r="G317" s="128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</row>
    <row r="318" spans="7:31">
      <c r="G318" s="128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</row>
    <row r="319" spans="7:31">
      <c r="G319" s="128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</row>
    <row r="320" spans="7:31">
      <c r="G320" s="128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</row>
    <row r="321" spans="7:31">
      <c r="G321" s="128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  <c r="AA321" s="165"/>
      <c r="AB321" s="165"/>
      <c r="AC321" s="165"/>
      <c r="AD321" s="165"/>
      <c r="AE321" s="165"/>
    </row>
    <row r="322" spans="7:31">
      <c r="G322" s="128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</row>
    <row r="323" spans="7:31">
      <c r="G323" s="128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5"/>
      <c r="AE323" s="165"/>
    </row>
    <row r="324" spans="7:31">
      <c r="G324" s="128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  <c r="AA324" s="165"/>
      <c r="AB324" s="165"/>
      <c r="AC324" s="165"/>
      <c r="AD324" s="165"/>
      <c r="AE324" s="165"/>
    </row>
    <row r="325" spans="7:31">
      <c r="G325" s="128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5"/>
      <c r="AE325" s="165"/>
    </row>
    <row r="326" spans="7:31">
      <c r="G326" s="128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  <c r="AA326" s="165"/>
      <c r="AB326" s="165"/>
      <c r="AC326" s="165"/>
      <c r="AD326" s="165"/>
      <c r="AE326" s="165"/>
    </row>
    <row r="327" spans="7:31">
      <c r="G327" s="128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  <c r="AA327" s="165"/>
      <c r="AB327" s="165"/>
      <c r="AC327" s="165"/>
      <c r="AD327" s="165"/>
      <c r="AE327" s="165"/>
    </row>
    <row r="328" spans="7:31">
      <c r="G328" s="128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  <c r="AA328" s="165"/>
      <c r="AB328" s="165"/>
      <c r="AC328" s="165"/>
      <c r="AD328" s="165"/>
      <c r="AE328" s="165"/>
    </row>
    <row r="329" spans="7:31">
      <c r="G329" s="128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</row>
    <row r="330" spans="7:31">
      <c r="G330" s="128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</row>
    <row r="331" spans="7:31">
      <c r="G331" s="128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</row>
    <row r="332" spans="7:31">
      <c r="G332" s="128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</row>
    <row r="333" spans="7:31">
      <c r="G333" s="128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</row>
    <row r="334" spans="7:31">
      <c r="G334" s="128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</row>
    <row r="335" spans="7:31">
      <c r="G335" s="128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</row>
    <row r="336" spans="7:31">
      <c r="G336" s="128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</row>
    <row r="337" spans="7:31">
      <c r="G337" s="128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</row>
    <row r="338" spans="7:31">
      <c r="G338" s="128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</row>
    <row r="339" spans="7:31">
      <c r="G339" s="128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</row>
    <row r="340" spans="7:31">
      <c r="G340" s="128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</row>
    <row r="341" spans="7:31">
      <c r="G341" s="128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</row>
    <row r="342" spans="7:31">
      <c r="G342" s="128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</row>
    <row r="343" spans="7:31">
      <c r="G343" s="128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</row>
    <row r="344" spans="7:31">
      <c r="G344" s="128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</row>
    <row r="345" spans="7:31">
      <c r="G345" s="128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</row>
    <row r="346" spans="7:31">
      <c r="G346" s="128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</row>
    <row r="347" spans="7:31">
      <c r="G347" s="128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  <c r="AA347" s="165"/>
      <c r="AB347" s="165"/>
      <c r="AC347" s="165"/>
      <c r="AD347" s="165"/>
      <c r="AE347" s="165"/>
    </row>
    <row r="348" spans="7:31">
      <c r="G348" s="128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  <c r="AA348" s="165"/>
      <c r="AB348" s="165"/>
      <c r="AC348" s="165"/>
      <c r="AD348" s="165"/>
      <c r="AE348" s="165"/>
    </row>
    <row r="349" spans="7:31">
      <c r="G349" s="128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</row>
    <row r="350" spans="7:31">
      <c r="G350" s="128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</row>
    <row r="351" spans="7:31">
      <c r="G351" s="128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</row>
    <row r="352" spans="7:31">
      <c r="G352" s="128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</row>
    <row r="353" spans="7:31">
      <c r="G353" s="128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</row>
    <row r="354" spans="7:31">
      <c r="G354" s="128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</row>
    <row r="355" spans="7:31">
      <c r="G355" s="128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</row>
    <row r="356" spans="7:31">
      <c r="G356" s="128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</row>
    <row r="357" spans="7:31">
      <c r="G357" s="128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</row>
    <row r="358" spans="7:31">
      <c r="G358" s="128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</row>
    <row r="359" spans="7:31">
      <c r="G359" s="128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</row>
    <row r="360" spans="7:31">
      <c r="G360" s="128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  <c r="AA360" s="165"/>
      <c r="AB360" s="165"/>
      <c r="AC360" s="165"/>
      <c r="AD360" s="165"/>
      <c r="AE360" s="165"/>
    </row>
    <row r="361" spans="7:31">
      <c r="G361" s="128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  <c r="AA361" s="165"/>
      <c r="AB361" s="165"/>
      <c r="AC361" s="165"/>
      <c r="AD361" s="165"/>
      <c r="AE361" s="165"/>
    </row>
    <row r="362" spans="7:31">
      <c r="G362" s="128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  <c r="AA362" s="165"/>
      <c r="AB362" s="165"/>
      <c r="AC362" s="165"/>
      <c r="AD362" s="165"/>
      <c r="AE362" s="165"/>
    </row>
    <row r="363" spans="7:31">
      <c r="G363" s="128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  <c r="AA363" s="165"/>
      <c r="AB363" s="165"/>
      <c r="AC363" s="165"/>
      <c r="AD363" s="165"/>
      <c r="AE363" s="165"/>
    </row>
    <row r="364" spans="7:31">
      <c r="G364" s="128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  <c r="AA364" s="165"/>
      <c r="AB364" s="165"/>
      <c r="AC364" s="165"/>
      <c r="AD364" s="165"/>
      <c r="AE364" s="165"/>
    </row>
    <row r="365" spans="7:31">
      <c r="G365" s="128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  <c r="AA365" s="165"/>
      <c r="AB365" s="165"/>
      <c r="AC365" s="165"/>
      <c r="AD365" s="165"/>
      <c r="AE365" s="165"/>
    </row>
    <row r="366" spans="7:31">
      <c r="G366" s="128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  <c r="AA366" s="165"/>
      <c r="AB366" s="165"/>
      <c r="AC366" s="165"/>
      <c r="AD366" s="165"/>
      <c r="AE366" s="165"/>
    </row>
    <row r="367" spans="7:31">
      <c r="G367" s="128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</row>
    <row r="368" spans="7:31">
      <c r="G368" s="128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</row>
    <row r="369" spans="7:31">
      <c r="G369" s="128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  <c r="AA369" s="165"/>
      <c r="AB369" s="165"/>
      <c r="AC369" s="165"/>
      <c r="AD369" s="165"/>
      <c r="AE369" s="165"/>
    </row>
    <row r="370" spans="7:31">
      <c r="G370" s="128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</row>
    <row r="371" spans="7:31">
      <c r="G371" s="128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  <c r="AA371" s="165"/>
      <c r="AB371" s="165"/>
      <c r="AC371" s="165"/>
      <c r="AD371" s="165"/>
      <c r="AE371" s="165"/>
    </row>
    <row r="372" spans="7:31">
      <c r="G372" s="128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  <c r="AA372" s="165"/>
      <c r="AB372" s="165"/>
      <c r="AC372" s="165"/>
      <c r="AD372" s="165"/>
      <c r="AE372" s="165"/>
    </row>
    <row r="373" spans="7:31">
      <c r="G373" s="128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  <c r="AA373" s="165"/>
      <c r="AB373" s="165"/>
      <c r="AC373" s="165"/>
      <c r="AD373" s="165"/>
      <c r="AE373" s="165"/>
    </row>
    <row r="374" spans="7:31">
      <c r="G374" s="128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  <c r="AA374" s="165"/>
      <c r="AB374" s="165"/>
      <c r="AC374" s="165"/>
      <c r="AD374" s="165"/>
      <c r="AE374" s="165"/>
    </row>
    <row r="375" spans="7:31">
      <c r="G375" s="128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  <c r="AA375" s="165"/>
      <c r="AB375" s="165"/>
      <c r="AC375" s="165"/>
      <c r="AD375" s="165"/>
      <c r="AE375" s="165"/>
    </row>
    <row r="376" spans="7:31">
      <c r="G376" s="128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</row>
    <row r="377" spans="7:31">
      <c r="G377" s="128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  <c r="AA377" s="165"/>
      <c r="AB377" s="165"/>
      <c r="AC377" s="165"/>
      <c r="AD377" s="165"/>
      <c r="AE377" s="165"/>
    </row>
    <row r="378" spans="7:31">
      <c r="G378" s="128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  <c r="AA378" s="165"/>
      <c r="AB378" s="165"/>
      <c r="AC378" s="165"/>
      <c r="AD378" s="165"/>
      <c r="AE378" s="165"/>
    </row>
    <row r="379" spans="7:31">
      <c r="G379" s="128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  <c r="AA379" s="165"/>
      <c r="AB379" s="165"/>
      <c r="AC379" s="165"/>
      <c r="AD379" s="165"/>
      <c r="AE379" s="165"/>
    </row>
    <row r="380" spans="7:31">
      <c r="G380" s="128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  <c r="AA380" s="165"/>
      <c r="AB380" s="165"/>
      <c r="AC380" s="165"/>
      <c r="AD380" s="165"/>
      <c r="AE380" s="165"/>
    </row>
    <row r="381" spans="7:31">
      <c r="G381" s="128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  <c r="AA381" s="165"/>
      <c r="AB381" s="165"/>
      <c r="AC381" s="165"/>
      <c r="AD381" s="165"/>
      <c r="AE381" s="165"/>
    </row>
    <row r="382" spans="7:31">
      <c r="G382" s="128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  <c r="AA382" s="165"/>
      <c r="AB382" s="165"/>
      <c r="AC382" s="165"/>
      <c r="AD382" s="165"/>
      <c r="AE382" s="165"/>
    </row>
    <row r="383" spans="7:31">
      <c r="G383" s="128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  <c r="AA383" s="165"/>
      <c r="AB383" s="165"/>
      <c r="AC383" s="165"/>
      <c r="AD383" s="165"/>
      <c r="AE383" s="165"/>
    </row>
    <row r="384" spans="7:31">
      <c r="G384" s="128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</row>
    <row r="385" spans="7:31">
      <c r="G385" s="128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</row>
    <row r="386" spans="7:31">
      <c r="G386" s="128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</row>
    <row r="387" spans="7:31">
      <c r="G387" s="128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</row>
    <row r="388" spans="7:31">
      <c r="G388" s="128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</row>
    <row r="389" spans="7:31">
      <c r="G389" s="128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</row>
    <row r="390" spans="7:31">
      <c r="G390" s="128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</row>
    <row r="391" spans="7:31">
      <c r="G391" s="128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</row>
    <row r="392" spans="7:31">
      <c r="G392" s="128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  <c r="AA392" s="165"/>
      <c r="AB392" s="165"/>
      <c r="AC392" s="165"/>
      <c r="AD392" s="165"/>
      <c r="AE392" s="165"/>
    </row>
    <row r="393" spans="7:31">
      <c r="G393" s="128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  <c r="AA393" s="165"/>
      <c r="AB393" s="165"/>
      <c r="AC393" s="165"/>
      <c r="AD393" s="165"/>
      <c r="AE393" s="165"/>
    </row>
    <row r="394" spans="7:31">
      <c r="G394" s="128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  <c r="AA394" s="165"/>
      <c r="AB394" s="165"/>
      <c r="AC394" s="165"/>
      <c r="AD394" s="165"/>
      <c r="AE394" s="165"/>
    </row>
    <row r="395" spans="7:31">
      <c r="G395" s="128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  <c r="AA395" s="165"/>
      <c r="AB395" s="165"/>
      <c r="AC395" s="165"/>
      <c r="AD395" s="165"/>
      <c r="AE395" s="165"/>
    </row>
    <row r="396" spans="7:31">
      <c r="G396" s="128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  <c r="AA396" s="165"/>
      <c r="AB396" s="165"/>
      <c r="AC396" s="165"/>
      <c r="AD396" s="165"/>
      <c r="AE396" s="165"/>
    </row>
    <row r="397" spans="7:31">
      <c r="G397" s="128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</row>
    <row r="398" spans="7:31">
      <c r="G398" s="128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</row>
    <row r="399" spans="7:31">
      <c r="G399" s="128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</row>
    <row r="400" spans="7:31">
      <c r="G400" s="128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</row>
    <row r="401" spans="7:31">
      <c r="G401" s="128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  <c r="AA401" s="165"/>
      <c r="AB401" s="165"/>
      <c r="AC401" s="165"/>
      <c r="AD401" s="165"/>
      <c r="AE401" s="165"/>
    </row>
    <row r="402" spans="7:31">
      <c r="G402" s="128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</row>
    <row r="403" spans="7:31">
      <c r="G403" s="128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</row>
    <row r="404" spans="7:31">
      <c r="G404" s="128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</row>
    <row r="405" spans="7:31">
      <c r="G405" s="128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</row>
    <row r="406" spans="7:31">
      <c r="G406" s="128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</row>
    <row r="407" spans="7:31">
      <c r="G407" s="128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</row>
    <row r="408" spans="7:31">
      <c r="G408" s="128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</row>
    <row r="409" spans="7:31">
      <c r="G409" s="128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</row>
    <row r="410" spans="7:31">
      <c r="G410" s="128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</row>
    <row r="411" spans="7:31">
      <c r="G411" s="128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  <c r="AA411" s="165"/>
      <c r="AB411" s="165"/>
      <c r="AC411" s="165"/>
      <c r="AD411" s="165"/>
      <c r="AE411" s="165"/>
    </row>
    <row r="412" spans="7:31">
      <c r="G412" s="128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  <c r="AA412" s="165"/>
      <c r="AB412" s="165"/>
      <c r="AC412" s="165"/>
      <c r="AD412" s="165"/>
      <c r="AE412" s="165"/>
    </row>
    <row r="413" spans="7:31">
      <c r="G413" s="128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  <c r="AA413" s="165"/>
      <c r="AB413" s="165"/>
      <c r="AC413" s="165"/>
      <c r="AD413" s="165"/>
      <c r="AE413" s="165"/>
    </row>
    <row r="414" spans="7:31">
      <c r="G414" s="128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  <c r="AA414" s="165"/>
      <c r="AB414" s="165"/>
      <c r="AC414" s="165"/>
      <c r="AD414" s="165"/>
      <c r="AE414" s="165"/>
    </row>
    <row r="415" spans="7:31">
      <c r="G415" s="128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  <c r="AA415" s="165"/>
      <c r="AB415" s="165"/>
      <c r="AC415" s="165"/>
      <c r="AD415" s="165"/>
      <c r="AE415" s="165"/>
    </row>
    <row r="416" spans="7:31">
      <c r="G416" s="128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  <c r="AA416" s="165"/>
      <c r="AB416" s="165"/>
      <c r="AC416" s="165"/>
      <c r="AD416" s="165"/>
      <c r="AE416" s="165"/>
    </row>
    <row r="417" spans="7:31">
      <c r="G417" s="128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  <c r="AA417" s="165"/>
      <c r="AB417" s="165"/>
      <c r="AC417" s="165"/>
      <c r="AD417" s="165"/>
      <c r="AE417" s="165"/>
    </row>
    <row r="418" spans="7:31">
      <c r="G418" s="128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  <c r="AA418" s="165"/>
      <c r="AB418" s="165"/>
      <c r="AC418" s="165"/>
      <c r="AD418" s="165"/>
      <c r="AE418" s="165"/>
    </row>
    <row r="419" spans="7:31">
      <c r="G419" s="128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  <c r="AA419" s="165"/>
      <c r="AB419" s="165"/>
      <c r="AC419" s="165"/>
      <c r="AD419" s="165"/>
      <c r="AE419" s="165"/>
    </row>
    <row r="420" spans="7:31">
      <c r="G420" s="128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  <c r="AA420" s="165"/>
      <c r="AB420" s="165"/>
      <c r="AC420" s="165"/>
      <c r="AD420" s="165"/>
      <c r="AE420" s="165"/>
    </row>
    <row r="421" spans="7:31">
      <c r="G421" s="128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  <c r="AA421" s="165"/>
      <c r="AB421" s="165"/>
      <c r="AC421" s="165"/>
      <c r="AD421" s="165"/>
      <c r="AE421" s="165"/>
    </row>
    <row r="422" spans="7:31">
      <c r="G422" s="128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  <c r="AA422" s="165"/>
      <c r="AB422" s="165"/>
      <c r="AC422" s="165"/>
      <c r="AD422" s="165"/>
      <c r="AE422" s="165"/>
    </row>
    <row r="423" spans="7:31">
      <c r="G423" s="128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  <c r="AA423" s="165"/>
      <c r="AB423" s="165"/>
      <c r="AC423" s="165"/>
      <c r="AD423" s="165"/>
      <c r="AE423" s="165"/>
    </row>
    <row r="424" spans="7:31">
      <c r="G424" s="128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  <c r="AA424" s="165"/>
      <c r="AB424" s="165"/>
      <c r="AC424" s="165"/>
      <c r="AD424" s="165"/>
      <c r="AE424" s="165"/>
    </row>
    <row r="425" spans="7:31">
      <c r="G425" s="128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  <c r="AA425" s="165"/>
      <c r="AB425" s="165"/>
      <c r="AC425" s="165"/>
      <c r="AD425" s="165"/>
      <c r="AE425" s="165"/>
    </row>
    <row r="426" spans="7:31">
      <c r="G426" s="128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</row>
    <row r="427" spans="7:31">
      <c r="G427" s="128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  <c r="AA427" s="165"/>
      <c r="AB427" s="165"/>
      <c r="AC427" s="165"/>
      <c r="AD427" s="165"/>
      <c r="AE427" s="165"/>
    </row>
    <row r="428" spans="7:31">
      <c r="G428" s="128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  <c r="AA428" s="165"/>
      <c r="AB428" s="165"/>
      <c r="AC428" s="165"/>
      <c r="AD428" s="165"/>
      <c r="AE428" s="165"/>
    </row>
    <row r="429" spans="7:31">
      <c r="G429" s="128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  <c r="AA429" s="165"/>
      <c r="AB429" s="165"/>
      <c r="AC429" s="165"/>
      <c r="AD429" s="165"/>
      <c r="AE429" s="165"/>
    </row>
    <row r="430" spans="7:31">
      <c r="G430" s="128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  <c r="AA430" s="165"/>
      <c r="AB430" s="165"/>
      <c r="AC430" s="165"/>
      <c r="AD430" s="165"/>
      <c r="AE430" s="165"/>
    </row>
    <row r="431" spans="7:31">
      <c r="G431" s="128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  <c r="AA431" s="165"/>
      <c r="AB431" s="165"/>
      <c r="AC431" s="165"/>
      <c r="AD431" s="165"/>
      <c r="AE431" s="165"/>
    </row>
    <row r="432" spans="7:31">
      <c r="G432" s="128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  <c r="AA432" s="165"/>
      <c r="AB432" s="165"/>
      <c r="AC432" s="165"/>
      <c r="AD432" s="165"/>
      <c r="AE432" s="165"/>
    </row>
    <row r="433" spans="7:31">
      <c r="G433" s="128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  <c r="AA433" s="165"/>
      <c r="AB433" s="165"/>
      <c r="AC433" s="165"/>
      <c r="AD433" s="165"/>
      <c r="AE433" s="165"/>
    </row>
    <row r="434" spans="7:31">
      <c r="G434" s="128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</row>
    <row r="435" spans="7:31">
      <c r="G435" s="128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</row>
    <row r="436" spans="7:31">
      <c r="G436" s="128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</row>
    <row r="437" spans="7:31">
      <c r="G437" s="128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  <c r="AA437" s="165"/>
      <c r="AB437" s="165"/>
      <c r="AC437" s="165"/>
      <c r="AD437" s="165"/>
      <c r="AE437" s="165"/>
    </row>
    <row r="438" spans="7:31">
      <c r="G438" s="128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  <c r="AA438" s="165"/>
      <c r="AB438" s="165"/>
      <c r="AC438" s="165"/>
      <c r="AD438" s="165"/>
      <c r="AE438" s="165"/>
    </row>
    <row r="439" spans="7:31">
      <c r="G439" s="128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  <c r="AA439" s="165"/>
      <c r="AB439" s="165"/>
      <c r="AC439" s="165"/>
      <c r="AD439" s="165"/>
      <c r="AE439" s="165"/>
    </row>
    <row r="440" spans="7:31">
      <c r="G440" s="128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</row>
    <row r="441" spans="7:31">
      <c r="G441" s="128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</row>
    <row r="442" spans="7:31">
      <c r="G442" s="128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</row>
    <row r="443" spans="7:31">
      <c r="G443" s="128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</row>
    <row r="444" spans="7:31">
      <c r="G444" s="128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</row>
    <row r="445" spans="7:31">
      <c r="G445" s="128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</row>
    <row r="446" spans="7:31">
      <c r="G446" s="128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  <c r="AA446" s="165"/>
      <c r="AB446" s="165"/>
      <c r="AC446" s="165"/>
      <c r="AD446" s="165"/>
      <c r="AE446" s="165"/>
    </row>
    <row r="447" spans="7:31">
      <c r="G447" s="128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  <c r="AA447" s="165"/>
      <c r="AB447" s="165"/>
      <c r="AC447" s="165"/>
      <c r="AD447" s="165"/>
      <c r="AE447" s="165"/>
    </row>
    <row r="448" spans="7:31">
      <c r="G448" s="128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  <c r="AA448" s="165"/>
      <c r="AB448" s="165"/>
      <c r="AC448" s="165"/>
      <c r="AD448" s="165"/>
      <c r="AE448" s="165"/>
    </row>
    <row r="449" spans="7:31">
      <c r="G449" s="128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  <c r="AA449" s="165"/>
      <c r="AB449" s="165"/>
      <c r="AC449" s="165"/>
      <c r="AD449" s="165"/>
      <c r="AE449" s="165"/>
    </row>
    <row r="450" spans="7:31">
      <c r="G450" s="128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  <c r="AA450" s="165"/>
      <c r="AB450" s="165"/>
      <c r="AC450" s="165"/>
      <c r="AD450" s="165"/>
      <c r="AE450" s="165"/>
    </row>
    <row r="451" spans="7:31">
      <c r="G451" s="128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  <c r="AA451" s="165"/>
      <c r="AB451" s="165"/>
      <c r="AC451" s="165"/>
      <c r="AD451" s="165"/>
      <c r="AE451" s="165"/>
    </row>
    <row r="452" spans="7:31">
      <c r="G452" s="128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  <c r="AA452" s="165"/>
      <c r="AB452" s="165"/>
      <c r="AC452" s="165"/>
      <c r="AD452" s="165"/>
      <c r="AE452" s="165"/>
    </row>
    <row r="453" spans="7:31">
      <c r="G453" s="128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  <c r="AA453" s="165"/>
      <c r="AB453" s="165"/>
      <c r="AC453" s="165"/>
      <c r="AD453" s="165"/>
      <c r="AE453" s="165"/>
    </row>
    <row r="454" spans="7:31">
      <c r="G454" s="128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</row>
    <row r="455" spans="7:31">
      <c r="G455" s="128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  <c r="AA455" s="165"/>
      <c r="AB455" s="165"/>
      <c r="AC455" s="165"/>
      <c r="AD455" s="165"/>
      <c r="AE455" s="165"/>
    </row>
    <row r="456" spans="7:31">
      <c r="G456" s="128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</row>
    <row r="457" spans="7:31">
      <c r="G457" s="128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</row>
    <row r="458" spans="7:31">
      <c r="G458" s="128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</row>
    <row r="459" spans="7:31">
      <c r="G459" s="128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</row>
    <row r="460" spans="7:31">
      <c r="G460" s="128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</row>
    <row r="461" spans="7:31">
      <c r="G461" s="128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</row>
    <row r="462" spans="7:31">
      <c r="G462" s="128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</row>
    <row r="463" spans="7:31">
      <c r="G463" s="128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</row>
    <row r="464" spans="7:31">
      <c r="G464" s="128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</row>
    <row r="465" spans="7:31">
      <c r="G465" s="128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  <c r="AA465" s="165"/>
      <c r="AB465" s="165"/>
      <c r="AC465" s="165"/>
      <c r="AD465" s="165"/>
      <c r="AE465" s="165"/>
    </row>
    <row r="466" spans="7:31">
      <c r="G466" s="128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  <c r="AA466" s="165"/>
      <c r="AB466" s="165"/>
      <c r="AC466" s="165"/>
      <c r="AD466" s="165"/>
      <c r="AE466" s="165"/>
    </row>
    <row r="467" spans="7:31">
      <c r="G467" s="128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  <c r="AA467" s="165"/>
      <c r="AB467" s="165"/>
      <c r="AC467" s="165"/>
      <c r="AD467" s="165"/>
      <c r="AE467" s="165"/>
    </row>
    <row r="468" spans="7:31">
      <c r="G468" s="128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  <c r="AA468" s="165"/>
      <c r="AB468" s="165"/>
      <c r="AC468" s="165"/>
      <c r="AD468" s="165"/>
      <c r="AE468" s="165"/>
    </row>
    <row r="469" spans="7:31">
      <c r="G469" s="128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  <c r="AA469" s="165"/>
      <c r="AB469" s="165"/>
      <c r="AC469" s="165"/>
      <c r="AD469" s="165"/>
      <c r="AE469" s="165"/>
    </row>
    <row r="470" spans="7:31">
      <c r="G470" s="128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  <c r="AA470" s="165"/>
      <c r="AB470" s="165"/>
      <c r="AC470" s="165"/>
      <c r="AD470" s="165"/>
      <c r="AE470" s="165"/>
    </row>
    <row r="471" spans="7:31">
      <c r="G471" s="128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</row>
    <row r="472" spans="7:31">
      <c r="G472" s="128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  <c r="AA472" s="165"/>
      <c r="AB472" s="165"/>
      <c r="AC472" s="165"/>
      <c r="AD472" s="165"/>
      <c r="AE472" s="165"/>
    </row>
    <row r="473" spans="7:31">
      <c r="G473" s="128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  <c r="AA473" s="165"/>
      <c r="AB473" s="165"/>
      <c r="AC473" s="165"/>
      <c r="AD473" s="165"/>
      <c r="AE473" s="165"/>
    </row>
    <row r="474" spans="7:31">
      <c r="G474" s="128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</row>
    <row r="475" spans="7:31">
      <c r="G475" s="128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</row>
    <row r="476" spans="7:31">
      <c r="G476" s="128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</row>
    <row r="477" spans="7:31">
      <c r="G477" s="128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</row>
    <row r="478" spans="7:31">
      <c r="G478" s="128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</row>
    <row r="479" spans="7:31">
      <c r="G479" s="128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</row>
    <row r="480" spans="7:31">
      <c r="G480" s="128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</row>
    <row r="481" spans="7:31">
      <c r="G481" s="128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</row>
    <row r="482" spans="7:31">
      <c r="G482" s="128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</row>
    <row r="483" spans="7:31">
      <c r="G483" s="128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</row>
    <row r="484" spans="7:31">
      <c r="G484" s="128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  <c r="AA484" s="165"/>
      <c r="AB484" s="165"/>
      <c r="AC484" s="165"/>
      <c r="AD484" s="165"/>
      <c r="AE484" s="165"/>
    </row>
    <row r="485" spans="7:31">
      <c r="G485" s="128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  <c r="AA485" s="165"/>
      <c r="AB485" s="165"/>
      <c r="AC485" s="165"/>
      <c r="AD485" s="165"/>
      <c r="AE485" s="165"/>
    </row>
    <row r="486" spans="7:31">
      <c r="G486" s="128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  <c r="AA486" s="165"/>
      <c r="AB486" s="165"/>
      <c r="AC486" s="165"/>
      <c r="AD486" s="165"/>
      <c r="AE486" s="165"/>
    </row>
    <row r="487" spans="7:31">
      <c r="G487" s="128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</row>
    <row r="488" spans="7:31">
      <c r="G488" s="128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  <c r="AA488" s="165"/>
      <c r="AB488" s="165"/>
      <c r="AC488" s="165"/>
      <c r="AD488" s="165"/>
      <c r="AE488" s="165"/>
    </row>
    <row r="489" spans="7:31">
      <c r="G489" s="128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  <c r="AA489" s="165"/>
      <c r="AB489" s="165"/>
      <c r="AC489" s="165"/>
      <c r="AD489" s="165"/>
      <c r="AE489" s="165"/>
    </row>
    <row r="490" spans="7:31">
      <c r="G490" s="128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  <c r="AA490" s="165"/>
      <c r="AB490" s="165"/>
      <c r="AC490" s="165"/>
      <c r="AD490" s="165"/>
      <c r="AE490" s="165"/>
    </row>
    <row r="491" spans="7:31">
      <c r="G491" s="128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  <c r="AA491" s="165"/>
      <c r="AB491" s="165"/>
      <c r="AC491" s="165"/>
      <c r="AD491" s="165"/>
      <c r="AE491" s="165"/>
    </row>
    <row r="492" spans="7:31">
      <c r="G492" s="128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  <c r="AA492" s="165"/>
      <c r="AB492" s="165"/>
      <c r="AC492" s="165"/>
      <c r="AD492" s="165"/>
      <c r="AE492" s="165"/>
    </row>
    <row r="493" spans="7:31">
      <c r="G493" s="128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</row>
    <row r="494" spans="7:31">
      <c r="G494" s="128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</row>
    <row r="495" spans="7:31">
      <c r="G495" s="128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</row>
    <row r="496" spans="7:31">
      <c r="G496" s="128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</row>
    <row r="497" spans="7:31">
      <c r="G497" s="128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</row>
    <row r="498" spans="7:31">
      <c r="G498" s="128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</row>
    <row r="499" spans="7:31">
      <c r="G499" s="128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</row>
    <row r="500" spans="7:31">
      <c r="G500" s="128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</row>
    <row r="501" spans="7:31">
      <c r="G501" s="128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</row>
  </sheetData>
  <dataValidations count="2">
    <dataValidation type="list" allowBlank="1" showInputMessage="1" showErrorMessage="1" sqref="H3">
      <formula1>list_ForecastScenario</formula1>
    </dataValidation>
    <dataValidation type="list" allowBlank="1" showInputMessage="1" showErrorMessage="1" sqref="H4:H5">
      <formula1>list_ForecastState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J201"/>
  <sheetViews>
    <sheetView topLeftCell="A136" zoomScale="75" workbookViewId="0">
      <selection activeCell="C158" sqref="C158:Y158"/>
    </sheetView>
  </sheetViews>
  <sheetFormatPr defaultRowHeight="12.75"/>
  <cols>
    <col min="1" max="1" width="30.42578125" style="201" customWidth="1"/>
    <col min="2" max="2" width="28.7109375" style="201" customWidth="1"/>
    <col min="3" max="3" width="13.5703125" style="201" customWidth="1"/>
    <col min="4" max="4" width="15.140625" style="201" customWidth="1"/>
    <col min="5" max="9" width="13.5703125" style="201" customWidth="1"/>
    <col min="10" max="10" width="15.140625" style="201" customWidth="1"/>
    <col min="11" max="12" width="13.5703125" style="201" customWidth="1"/>
    <col min="13" max="13" width="15.7109375" style="201" customWidth="1"/>
    <col min="14" max="14" width="13.5703125" style="201" customWidth="1"/>
    <col min="15" max="19" width="17.85546875" style="201" bestFit="1" customWidth="1"/>
    <col min="20" max="20" width="14.7109375" style="201" customWidth="1"/>
    <col min="21" max="27" width="17.85546875" style="201" bestFit="1" customWidth="1"/>
    <col min="28" max="28" width="16" style="201" bestFit="1" customWidth="1"/>
    <col min="29" max="29" width="15.5703125" style="201" bestFit="1" customWidth="1"/>
    <col min="30" max="31" width="16" style="201" bestFit="1" customWidth="1"/>
    <col min="32" max="32" width="16.28515625" style="201" bestFit="1" customWidth="1"/>
    <col min="33" max="34" width="16" style="201" bestFit="1" customWidth="1"/>
    <col min="35" max="35" width="16.28515625" style="201" bestFit="1" customWidth="1"/>
    <col min="36" max="38" width="16" style="201" bestFit="1" customWidth="1"/>
    <col min="39" max="39" width="16.28515625" style="201" bestFit="1" customWidth="1"/>
    <col min="40" max="41" width="16" style="201" bestFit="1" customWidth="1"/>
    <col min="42" max="43" width="16.28515625" style="201" bestFit="1" customWidth="1"/>
    <col min="44" max="44" width="16" style="201" bestFit="1" customWidth="1"/>
    <col min="45" max="49" width="16.28515625" style="201" bestFit="1" customWidth="1"/>
    <col min="50" max="51" width="16" style="201" bestFit="1" customWidth="1"/>
    <col min="52" max="52" width="16.28515625" style="201" customWidth="1"/>
    <col min="53" max="53" width="14.42578125" style="201" bestFit="1" customWidth="1"/>
    <col min="54" max="16384" width="9.140625" style="201"/>
  </cols>
  <sheetData>
    <row r="1" spans="1:166" s="237" customFormat="1">
      <c r="B1" s="237" t="s">
        <v>5595</v>
      </c>
    </row>
    <row r="2" spans="1:166" customFormat="1">
      <c r="A2" s="270" t="s">
        <v>5599</v>
      </c>
    </row>
    <row r="3" spans="1:166" s="270" customFormat="1" ht="12">
      <c r="B3" s="270" t="s">
        <v>5600</v>
      </c>
      <c r="C3" s="270" t="s">
        <v>5601</v>
      </c>
      <c r="D3" s="270" t="s">
        <v>5602</v>
      </c>
      <c r="E3" s="270" t="s">
        <v>5603</v>
      </c>
      <c r="F3" s="270" t="s">
        <v>5604</v>
      </c>
      <c r="G3" s="270">
        <v>1995</v>
      </c>
      <c r="H3" s="270">
        <v>1996</v>
      </c>
      <c r="I3" s="270">
        <v>1997</v>
      </c>
      <c r="J3" s="270">
        <v>1998</v>
      </c>
      <c r="K3" s="270">
        <v>1999</v>
      </c>
      <c r="L3" s="270">
        <v>2000</v>
      </c>
      <c r="M3" s="270">
        <v>2001</v>
      </c>
      <c r="N3" s="270">
        <v>2002</v>
      </c>
      <c r="O3" s="270">
        <v>2003</v>
      </c>
      <c r="P3" s="270">
        <v>2004</v>
      </c>
      <c r="Q3" s="270">
        <v>2005</v>
      </c>
      <c r="R3" s="270">
        <v>2006</v>
      </c>
      <c r="S3" s="270">
        <v>2007</v>
      </c>
      <c r="T3" s="270">
        <v>2008</v>
      </c>
      <c r="U3" s="270">
        <v>2009</v>
      </c>
      <c r="V3" s="270">
        <v>2010</v>
      </c>
      <c r="W3" s="270">
        <v>2011</v>
      </c>
      <c r="X3" s="270">
        <v>2012</v>
      </c>
      <c r="Y3" s="270">
        <v>2013</v>
      </c>
      <c r="Z3" s="270">
        <v>2014</v>
      </c>
      <c r="AA3" s="270">
        <v>2015</v>
      </c>
      <c r="AB3" s="270">
        <v>2016</v>
      </c>
      <c r="AC3" s="270">
        <v>2017</v>
      </c>
      <c r="AD3" s="270">
        <v>2018</v>
      </c>
      <c r="AE3" s="270">
        <v>2019</v>
      </c>
      <c r="AF3" s="270">
        <v>2020</v>
      </c>
      <c r="AG3" s="270">
        <v>2021</v>
      </c>
      <c r="AH3" s="270">
        <v>2022</v>
      </c>
      <c r="AI3" s="270">
        <v>2023</v>
      </c>
      <c r="AJ3" s="270">
        <v>2024</v>
      </c>
      <c r="AK3" s="270">
        <v>2025</v>
      </c>
      <c r="AL3" s="270">
        <v>2026</v>
      </c>
      <c r="AM3" s="270">
        <v>2027</v>
      </c>
      <c r="AN3" s="270">
        <v>2028</v>
      </c>
      <c r="AO3" s="270">
        <v>2029</v>
      </c>
      <c r="AP3" s="270">
        <v>2030</v>
      </c>
      <c r="AQ3" s="270">
        <v>2031</v>
      </c>
      <c r="AR3" s="270">
        <v>2032</v>
      </c>
      <c r="AS3" s="270">
        <v>2033</v>
      </c>
      <c r="AT3" s="270">
        <v>2034</v>
      </c>
      <c r="AU3" s="270">
        <v>2035</v>
      </c>
    </row>
    <row r="4" spans="1:166" s="270" customFormat="1" ht="12">
      <c r="B4" s="270" t="s">
        <v>5605</v>
      </c>
      <c r="C4" s="270" t="s">
        <v>31</v>
      </c>
      <c r="D4" s="271" t="s">
        <v>98</v>
      </c>
      <c r="E4" s="272">
        <v>311511</v>
      </c>
      <c r="F4" s="272" t="s">
        <v>5606</v>
      </c>
      <c r="G4" s="273"/>
      <c r="H4" s="273"/>
      <c r="I4" s="273">
        <v>126474805</v>
      </c>
      <c r="J4" s="273">
        <v>126475497</v>
      </c>
      <c r="K4" s="273">
        <v>171413116</v>
      </c>
      <c r="L4" s="273">
        <v>222438564</v>
      </c>
      <c r="M4" s="273">
        <v>175142656</v>
      </c>
      <c r="N4" s="273">
        <v>189867317</v>
      </c>
      <c r="O4" s="273">
        <v>179375644</v>
      </c>
      <c r="P4" s="273">
        <v>182746339</v>
      </c>
      <c r="Q4" s="273">
        <v>161685711</v>
      </c>
      <c r="R4" s="273">
        <v>187577497</v>
      </c>
      <c r="S4" s="273">
        <v>198866812</v>
      </c>
      <c r="T4" s="273">
        <v>227214166</v>
      </c>
      <c r="U4" s="273">
        <v>218815677</v>
      </c>
      <c r="V4" s="273">
        <v>229904819</v>
      </c>
      <c r="W4" s="273">
        <v>229466235</v>
      </c>
      <c r="X4" s="273">
        <v>223446204</v>
      </c>
      <c r="Y4" s="273">
        <v>224211801</v>
      </c>
      <c r="Z4" s="273">
        <v>225812277</v>
      </c>
      <c r="AA4" s="273">
        <v>228438847</v>
      </c>
      <c r="AB4" s="273">
        <v>228026160</v>
      </c>
      <c r="AC4" s="273">
        <v>233479205</v>
      </c>
      <c r="AD4" s="273">
        <v>237568167</v>
      </c>
      <c r="AE4" s="273">
        <v>244334725</v>
      </c>
      <c r="AF4" s="273">
        <v>248530978</v>
      </c>
      <c r="AG4" s="273">
        <v>256467813</v>
      </c>
      <c r="AH4" s="273">
        <v>263039842</v>
      </c>
      <c r="AI4" s="273">
        <v>269140920</v>
      </c>
      <c r="AJ4" s="273">
        <v>280013800</v>
      </c>
      <c r="AK4" s="273">
        <v>291294430</v>
      </c>
      <c r="AL4" s="273">
        <v>303151975</v>
      </c>
      <c r="AM4" s="273">
        <v>314277090</v>
      </c>
      <c r="AN4" s="273">
        <v>329326520</v>
      </c>
      <c r="AO4" s="273">
        <v>342076518</v>
      </c>
      <c r="AP4" s="273">
        <v>354671540</v>
      </c>
      <c r="AQ4" s="273">
        <v>367792523</v>
      </c>
      <c r="AR4" s="273">
        <v>381376110</v>
      </c>
      <c r="AS4" s="273">
        <v>392963333</v>
      </c>
      <c r="AT4" s="273">
        <v>409406229</v>
      </c>
      <c r="AU4" s="273">
        <v>419627207</v>
      </c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2"/>
      <c r="EO4" s="272"/>
      <c r="EP4" s="272"/>
      <c r="EQ4" s="272"/>
      <c r="ER4" s="272"/>
      <c r="ES4" s="272"/>
      <c r="ET4" s="272"/>
      <c r="EU4" s="272"/>
      <c r="EV4" s="272"/>
      <c r="EW4" s="272"/>
      <c r="EX4" s="272"/>
      <c r="EY4" s="272"/>
      <c r="EZ4" s="272"/>
      <c r="FA4" s="272"/>
      <c r="FB4" s="272"/>
      <c r="FC4" s="272"/>
      <c r="FD4" s="272"/>
      <c r="FE4" s="272"/>
      <c r="FF4" s="272"/>
      <c r="FG4" s="272"/>
      <c r="FH4" s="272"/>
      <c r="FI4" s="272"/>
      <c r="FJ4" s="272"/>
    </row>
    <row r="5" spans="1:166" s="270" customFormat="1" ht="12">
      <c r="B5" s="270" t="s">
        <v>5607</v>
      </c>
      <c r="C5" s="270" t="s">
        <v>31</v>
      </c>
      <c r="D5" s="271" t="s">
        <v>98</v>
      </c>
      <c r="E5" s="272">
        <v>311512</v>
      </c>
      <c r="F5" s="272" t="s">
        <v>5608</v>
      </c>
      <c r="G5" s="273"/>
      <c r="H5" s="273"/>
      <c r="I5" s="273">
        <v>0</v>
      </c>
      <c r="J5" s="273">
        <v>0</v>
      </c>
      <c r="K5" s="273">
        <v>0</v>
      </c>
      <c r="L5" s="273">
        <v>0</v>
      </c>
      <c r="M5" s="273">
        <v>0</v>
      </c>
      <c r="N5" s="273">
        <v>0</v>
      </c>
      <c r="O5" s="273">
        <v>0</v>
      </c>
      <c r="P5" s="273">
        <v>0</v>
      </c>
      <c r="Q5" s="273">
        <v>0</v>
      </c>
      <c r="R5" s="273">
        <v>0</v>
      </c>
      <c r="S5" s="273">
        <v>1223795.77</v>
      </c>
      <c r="T5" s="273">
        <v>0</v>
      </c>
      <c r="U5" s="273">
        <v>0</v>
      </c>
      <c r="V5" s="273">
        <v>0</v>
      </c>
      <c r="W5" s="273">
        <v>0</v>
      </c>
      <c r="X5" s="273">
        <v>0</v>
      </c>
      <c r="Y5" s="273">
        <v>0</v>
      </c>
      <c r="Z5" s="273">
        <v>0</v>
      </c>
      <c r="AA5" s="273">
        <v>0</v>
      </c>
      <c r="AB5" s="273">
        <v>0</v>
      </c>
      <c r="AC5" s="273">
        <v>0</v>
      </c>
      <c r="AD5" s="273">
        <v>0</v>
      </c>
      <c r="AE5" s="273">
        <v>0</v>
      </c>
      <c r="AF5" s="273">
        <v>0</v>
      </c>
      <c r="AG5" s="273">
        <v>0</v>
      </c>
      <c r="AH5" s="273">
        <v>0</v>
      </c>
      <c r="AI5" s="273">
        <v>0</v>
      </c>
      <c r="AJ5" s="273">
        <v>0</v>
      </c>
      <c r="AK5" s="273">
        <v>0</v>
      </c>
      <c r="AL5" s="273">
        <v>0</v>
      </c>
      <c r="AM5" s="273">
        <v>0</v>
      </c>
      <c r="AN5" s="273">
        <v>0</v>
      </c>
      <c r="AO5" s="273">
        <v>0</v>
      </c>
      <c r="AP5" s="273">
        <v>0</v>
      </c>
      <c r="AQ5" s="273">
        <v>0</v>
      </c>
      <c r="AR5" s="273">
        <v>0</v>
      </c>
      <c r="AS5" s="273">
        <v>0</v>
      </c>
      <c r="AT5" s="273">
        <v>0</v>
      </c>
      <c r="AU5" s="273">
        <v>0</v>
      </c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272"/>
      <c r="DL5" s="272"/>
      <c r="DM5" s="272"/>
      <c r="DN5" s="272"/>
      <c r="DO5" s="272"/>
      <c r="DP5" s="272"/>
      <c r="DQ5" s="272"/>
      <c r="DR5" s="272"/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2"/>
      <c r="EK5" s="272"/>
      <c r="EL5" s="272"/>
      <c r="EM5" s="272"/>
      <c r="EN5" s="272"/>
      <c r="EO5" s="272"/>
      <c r="EP5" s="272"/>
      <c r="EQ5" s="272"/>
      <c r="ER5" s="272"/>
      <c r="ES5" s="272"/>
      <c r="ET5" s="272"/>
      <c r="EU5" s="272"/>
      <c r="EV5" s="272"/>
      <c r="EW5" s="272"/>
      <c r="EX5" s="272"/>
      <c r="EY5" s="272"/>
      <c r="EZ5" s="272"/>
      <c r="FA5" s="272"/>
      <c r="FB5" s="272"/>
      <c r="FC5" s="272"/>
      <c r="FD5" s="272"/>
      <c r="FE5" s="272"/>
      <c r="FF5" s="272"/>
      <c r="FG5" s="272"/>
      <c r="FH5" s="272"/>
      <c r="FI5" s="272"/>
      <c r="FJ5" s="272"/>
    </row>
    <row r="6" spans="1:166" s="270" customFormat="1" ht="12">
      <c r="B6" s="270" t="s">
        <v>5609</v>
      </c>
      <c r="C6" s="270" t="s">
        <v>31</v>
      </c>
      <c r="D6" s="271" t="s">
        <v>98</v>
      </c>
      <c r="E6" s="272">
        <v>311513</v>
      </c>
      <c r="F6" s="272" t="s">
        <v>5610</v>
      </c>
      <c r="G6" s="273"/>
      <c r="H6" s="273"/>
      <c r="I6" s="273">
        <v>498701466</v>
      </c>
      <c r="J6" s="273">
        <v>511674729</v>
      </c>
      <c r="K6" s="273">
        <v>651480076</v>
      </c>
      <c r="L6" s="273">
        <v>700742254</v>
      </c>
      <c r="M6" s="273">
        <v>594484215</v>
      </c>
      <c r="N6" s="273">
        <v>796698152</v>
      </c>
      <c r="O6" s="273">
        <v>547940797</v>
      </c>
      <c r="P6" s="273">
        <v>675343186</v>
      </c>
      <c r="Q6" s="273">
        <v>757369910</v>
      </c>
      <c r="R6" s="273">
        <v>870522194</v>
      </c>
      <c r="S6" s="273">
        <v>914175439</v>
      </c>
      <c r="T6" s="273">
        <v>946725690</v>
      </c>
      <c r="U6" s="273">
        <v>1134707289</v>
      </c>
      <c r="V6" s="273">
        <v>1093552503</v>
      </c>
      <c r="W6" s="273">
        <v>1111894617</v>
      </c>
      <c r="X6" s="273">
        <v>1108553499</v>
      </c>
      <c r="Y6" s="273">
        <v>1135830605</v>
      </c>
      <c r="Z6" s="273">
        <v>1162906785</v>
      </c>
      <c r="AA6" s="273">
        <v>1182063279</v>
      </c>
      <c r="AB6" s="273">
        <v>1211422986</v>
      </c>
      <c r="AC6" s="273">
        <v>1240289769</v>
      </c>
      <c r="AD6" s="273">
        <v>1267398549</v>
      </c>
      <c r="AE6" s="273">
        <v>1299569331</v>
      </c>
      <c r="AF6" s="273">
        <v>1338989146</v>
      </c>
      <c r="AG6" s="273">
        <v>1377863196</v>
      </c>
      <c r="AH6" s="273">
        <v>1419589462</v>
      </c>
      <c r="AI6" s="273">
        <v>1472430145</v>
      </c>
      <c r="AJ6" s="273">
        <v>1529544409</v>
      </c>
      <c r="AK6" s="273">
        <v>1589982098</v>
      </c>
      <c r="AL6" s="273">
        <v>1665350151</v>
      </c>
      <c r="AM6" s="273">
        <v>1736722527</v>
      </c>
      <c r="AN6" s="273">
        <v>1810941743</v>
      </c>
      <c r="AO6" s="273">
        <v>1880689917</v>
      </c>
      <c r="AP6" s="273">
        <v>1952967005</v>
      </c>
      <c r="AQ6" s="273">
        <v>2033861215</v>
      </c>
      <c r="AR6" s="273">
        <v>2110985886</v>
      </c>
      <c r="AS6" s="273">
        <v>2184066594</v>
      </c>
      <c r="AT6" s="273">
        <v>2269230250</v>
      </c>
      <c r="AU6" s="273">
        <v>2331060857</v>
      </c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</row>
    <row r="7" spans="1:166" s="270" customFormat="1" ht="12">
      <c r="B7" s="270" t="s">
        <v>5611</v>
      </c>
      <c r="C7" s="270" t="s">
        <v>31</v>
      </c>
      <c r="D7" s="271" t="s">
        <v>98</v>
      </c>
      <c r="E7" s="272">
        <v>311514</v>
      </c>
      <c r="F7" s="272" t="s">
        <v>5612</v>
      </c>
      <c r="G7" s="273"/>
      <c r="H7" s="273"/>
      <c r="I7" s="273">
        <v>0</v>
      </c>
      <c r="J7" s="273">
        <v>0</v>
      </c>
      <c r="K7" s="273">
        <v>0</v>
      </c>
      <c r="L7" s="273">
        <v>0</v>
      </c>
      <c r="M7" s="273">
        <v>3502853.12</v>
      </c>
      <c r="N7" s="273">
        <v>9041300.7899999991</v>
      </c>
      <c r="O7" s="273">
        <v>98683865</v>
      </c>
      <c r="P7" s="273">
        <v>94373482.400000006</v>
      </c>
      <c r="Q7" s="273">
        <v>97011426.700000003</v>
      </c>
      <c r="R7" s="273">
        <v>81883675.299999997</v>
      </c>
      <c r="S7" s="273">
        <v>148691186</v>
      </c>
      <c r="T7" s="273">
        <v>127432283</v>
      </c>
      <c r="U7" s="273">
        <v>188634204</v>
      </c>
      <c r="V7" s="273">
        <v>202219946</v>
      </c>
      <c r="W7" s="273">
        <v>207391002</v>
      </c>
      <c r="X7" s="273">
        <v>206633504</v>
      </c>
      <c r="Y7" s="273">
        <v>211550428</v>
      </c>
      <c r="Z7" s="273">
        <v>217350927</v>
      </c>
      <c r="AA7" s="273">
        <v>224667451</v>
      </c>
      <c r="AB7" s="273">
        <v>229114590</v>
      </c>
      <c r="AC7" s="273">
        <v>235123425</v>
      </c>
      <c r="AD7" s="273">
        <v>238673136</v>
      </c>
      <c r="AE7" s="273">
        <v>246576328</v>
      </c>
      <c r="AF7" s="273">
        <v>253091180</v>
      </c>
      <c r="AG7" s="273">
        <v>262836089</v>
      </c>
      <c r="AH7" s="273">
        <v>270117147</v>
      </c>
      <c r="AI7" s="273">
        <v>278192745</v>
      </c>
      <c r="AJ7" s="273">
        <v>286208796</v>
      </c>
      <c r="AK7" s="273">
        <v>295766055</v>
      </c>
      <c r="AL7" s="273">
        <v>308447206</v>
      </c>
      <c r="AM7" s="273">
        <v>319742778</v>
      </c>
      <c r="AN7" s="273">
        <v>335700581</v>
      </c>
      <c r="AO7" s="273">
        <v>344269316</v>
      </c>
      <c r="AP7" s="273">
        <v>356945075</v>
      </c>
      <c r="AQ7" s="273">
        <v>370936048</v>
      </c>
      <c r="AR7" s="273">
        <v>380562941</v>
      </c>
      <c r="AS7" s="273">
        <v>392120064</v>
      </c>
      <c r="AT7" s="273">
        <v>407656629</v>
      </c>
      <c r="AU7" s="273">
        <v>416001918</v>
      </c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</row>
    <row r="8" spans="1:166" s="270" customFormat="1" ht="12">
      <c r="B8" s="270" t="s">
        <v>5613</v>
      </c>
      <c r="C8" s="270" t="s">
        <v>31</v>
      </c>
      <c r="D8" s="271" t="s">
        <v>98</v>
      </c>
      <c r="E8" s="272">
        <v>311520</v>
      </c>
      <c r="F8" s="272" t="s">
        <v>5614</v>
      </c>
      <c r="G8" s="273"/>
      <c r="H8" s="273"/>
      <c r="I8" s="273">
        <v>4627127</v>
      </c>
      <c r="J8" s="273">
        <v>4723151.3499999996</v>
      </c>
      <c r="K8" s="273">
        <v>4960508.1900000004</v>
      </c>
      <c r="L8" s="273">
        <v>26133492.5</v>
      </c>
      <c r="M8" s="273">
        <v>51541981.600000001</v>
      </c>
      <c r="N8" s="273">
        <v>40951774.200000003</v>
      </c>
      <c r="O8" s="273">
        <v>95412576.700000003</v>
      </c>
      <c r="P8" s="273">
        <v>37094779.200000003</v>
      </c>
      <c r="Q8" s="273">
        <v>99848018.200000003</v>
      </c>
      <c r="R8" s="273">
        <v>66784557.899999999</v>
      </c>
      <c r="S8" s="273">
        <v>45892341.299999997</v>
      </c>
      <c r="T8" s="273">
        <v>7213148.1200000001</v>
      </c>
      <c r="U8" s="273">
        <v>8125781.0999999996</v>
      </c>
      <c r="V8" s="273">
        <v>0</v>
      </c>
      <c r="W8" s="273">
        <v>0</v>
      </c>
      <c r="X8" s="273">
        <v>0</v>
      </c>
      <c r="Y8" s="273">
        <v>1055114.3600000001</v>
      </c>
      <c r="Z8" s="273">
        <v>1057668.75</v>
      </c>
      <c r="AA8" s="273">
        <v>1077541.73</v>
      </c>
      <c r="AB8" s="273">
        <v>2176860.71</v>
      </c>
      <c r="AC8" s="273">
        <v>2192293.0099999998</v>
      </c>
      <c r="AD8" s="273">
        <v>2209936.44</v>
      </c>
      <c r="AE8" s="273">
        <v>3362404.48</v>
      </c>
      <c r="AF8" s="273">
        <v>3420151.08</v>
      </c>
      <c r="AG8" s="273">
        <v>3473604.69</v>
      </c>
      <c r="AH8" s="273">
        <v>4718203.45</v>
      </c>
      <c r="AI8" s="273">
        <v>4827639.82</v>
      </c>
      <c r="AJ8" s="273">
        <v>3716997.35</v>
      </c>
      <c r="AK8" s="273">
        <v>5110428.5999999996</v>
      </c>
      <c r="AL8" s="273">
        <v>7942846.5</v>
      </c>
      <c r="AM8" s="273">
        <v>8198532.7800000003</v>
      </c>
      <c r="AN8" s="273">
        <v>8498748.8900000006</v>
      </c>
      <c r="AO8" s="273">
        <v>8771192.7699999996</v>
      </c>
      <c r="AP8" s="273">
        <v>10609832.4</v>
      </c>
      <c r="AQ8" s="273">
        <v>11002340.4</v>
      </c>
      <c r="AR8" s="273">
        <v>14637036.199999999</v>
      </c>
      <c r="AS8" s="273">
        <v>18551917</v>
      </c>
      <c r="AT8" s="273">
        <v>19245591.899999999</v>
      </c>
      <c r="AU8" s="273">
        <v>21751734.300000001</v>
      </c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</row>
    <row r="9" spans="1:166" s="270" customFormat="1" ht="12">
      <c r="B9" s="270" t="s">
        <v>5615</v>
      </c>
      <c r="C9" s="270" t="s">
        <v>36</v>
      </c>
      <c r="D9" s="271" t="s">
        <v>120</v>
      </c>
      <c r="E9" s="272">
        <v>311511</v>
      </c>
      <c r="F9" s="272" t="s">
        <v>5606</v>
      </c>
      <c r="G9" s="273"/>
      <c r="H9" s="273"/>
      <c r="I9" s="273">
        <v>131459754</v>
      </c>
      <c r="J9" s="273">
        <v>133345501</v>
      </c>
      <c r="K9" s="273">
        <v>117367079</v>
      </c>
      <c r="L9" s="273">
        <v>109525917</v>
      </c>
      <c r="M9" s="273">
        <v>107651478</v>
      </c>
      <c r="N9" s="273">
        <v>137866290</v>
      </c>
      <c r="O9" s="273">
        <v>127585452</v>
      </c>
      <c r="P9" s="273">
        <v>132242654</v>
      </c>
      <c r="Q9" s="273">
        <v>135996639</v>
      </c>
      <c r="R9" s="273">
        <v>122094003</v>
      </c>
      <c r="S9" s="273">
        <v>126931210</v>
      </c>
      <c r="T9" s="273">
        <v>178720485</v>
      </c>
      <c r="U9" s="273">
        <v>190573860</v>
      </c>
      <c r="V9" s="273">
        <v>234258261</v>
      </c>
      <c r="W9" s="273">
        <v>235139415</v>
      </c>
      <c r="X9" s="273">
        <v>240143052</v>
      </c>
      <c r="Y9" s="273">
        <v>237162719</v>
      </c>
      <c r="Z9" s="273">
        <v>236226506</v>
      </c>
      <c r="AA9" s="273">
        <v>237621169</v>
      </c>
      <c r="AB9" s="273">
        <v>236918093</v>
      </c>
      <c r="AC9" s="273">
        <v>233678155</v>
      </c>
      <c r="AD9" s="273">
        <v>232415811</v>
      </c>
      <c r="AE9" s="273">
        <v>229922495</v>
      </c>
      <c r="AF9" s="273">
        <v>230557806</v>
      </c>
      <c r="AG9" s="273">
        <v>228201718</v>
      </c>
      <c r="AH9" s="273">
        <v>225051826</v>
      </c>
      <c r="AI9" s="273">
        <v>223656970</v>
      </c>
      <c r="AJ9" s="273">
        <v>226086205</v>
      </c>
      <c r="AK9" s="273">
        <v>225507060</v>
      </c>
      <c r="AL9" s="273">
        <v>226278561</v>
      </c>
      <c r="AM9" s="273">
        <v>231146327</v>
      </c>
      <c r="AN9" s="273">
        <v>230651364</v>
      </c>
      <c r="AO9" s="273">
        <v>231824620</v>
      </c>
      <c r="AP9" s="273">
        <v>234934405</v>
      </c>
      <c r="AQ9" s="273">
        <v>235547619</v>
      </c>
      <c r="AR9" s="273">
        <v>235054440</v>
      </c>
      <c r="AS9" s="273">
        <v>238313622</v>
      </c>
      <c r="AT9" s="273">
        <v>242845624</v>
      </c>
      <c r="AU9" s="273">
        <v>243887124</v>
      </c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</row>
    <row r="10" spans="1:166" s="270" customFormat="1" ht="12">
      <c r="B10" s="270" t="s">
        <v>5616</v>
      </c>
      <c r="C10" s="270" t="s">
        <v>36</v>
      </c>
      <c r="D10" s="271" t="s">
        <v>120</v>
      </c>
      <c r="E10" s="272">
        <v>311512</v>
      </c>
      <c r="F10" s="272" t="s">
        <v>5608</v>
      </c>
      <c r="G10" s="273"/>
      <c r="H10" s="273"/>
      <c r="I10" s="273">
        <v>891252.57200000004</v>
      </c>
      <c r="J10" s="273">
        <v>932486.01899999997</v>
      </c>
      <c r="K10" s="273">
        <v>875873.72499999998</v>
      </c>
      <c r="L10" s="273">
        <v>845759.97400000005</v>
      </c>
      <c r="M10" s="273">
        <v>1281565.22</v>
      </c>
      <c r="N10" s="273">
        <v>1838217.2</v>
      </c>
      <c r="O10" s="273">
        <v>934691.95799999998</v>
      </c>
      <c r="P10" s="273">
        <v>902680.23199999996</v>
      </c>
      <c r="Q10" s="273">
        <v>957722.81200000003</v>
      </c>
      <c r="R10" s="273">
        <v>942810.83100000001</v>
      </c>
      <c r="S10" s="273">
        <v>509763.897</v>
      </c>
      <c r="T10" s="273">
        <v>1012580.65</v>
      </c>
      <c r="U10" s="273">
        <v>982339.48600000003</v>
      </c>
      <c r="V10" s="273">
        <v>6948338.2599999998</v>
      </c>
      <c r="W10" s="273">
        <v>5289434.6900000004</v>
      </c>
      <c r="X10" s="273">
        <v>6764593.0300000003</v>
      </c>
      <c r="Y10" s="273">
        <v>6166230.7000000002</v>
      </c>
      <c r="Z10" s="273">
        <v>6154197.54</v>
      </c>
      <c r="AA10" s="273">
        <v>7229853.0300000003</v>
      </c>
      <c r="AB10" s="273">
        <v>7751921.25</v>
      </c>
      <c r="AC10" s="273">
        <v>7332996.5099999998</v>
      </c>
      <c r="AD10" s="273">
        <v>7354930.7199999997</v>
      </c>
      <c r="AE10" s="273">
        <v>6952300.0599999996</v>
      </c>
      <c r="AF10" s="273">
        <v>7584138.3399999999</v>
      </c>
      <c r="AG10" s="273">
        <v>8223485.3200000003</v>
      </c>
      <c r="AH10" s="273">
        <v>7850645.1100000003</v>
      </c>
      <c r="AI10" s="273">
        <v>8479885.1199999992</v>
      </c>
      <c r="AJ10" s="273">
        <v>8695623.2599999998</v>
      </c>
      <c r="AK10" s="273">
        <v>8886977.7400000002</v>
      </c>
      <c r="AL10" s="273">
        <v>8571157.6199999992</v>
      </c>
      <c r="AM10" s="273">
        <v>10024203</v>
      </c>
      <c r="AN10" s="273">
        <v>9737260.75</v>
      </c>
      <c r="AO10" s="273">
        <v>10024848.5</v>
      </c>
      <c r="AP10" s="273">
        <v>9708033.2699999996</v>
      </c>
      <c r="AQ10" s="273">
        <v>13307775.1</v>
      </c>
      <c r="AR10" s="273">
        <v>13705798.300000001</v>
      </c>
      <c r="AS10" s="273">
        <v>14143241.699999999</v>
      </c>
      <c r="AT10" s="273">
        <v>14585322.800000001</v>
      </c>
      <c r="AU10" s="273">
        <v>13591232.9</v>
      </c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</row>
    <row r="11" spans="1:166" s="270" customFormat="1" ht="12">
      <c r="B11" s="270" t="s">
        <v>5617</v>
      </c>
      <c r="C11" s="270" t="s">
        <v>36</v>
      </c>
      <c r="D11" s="271" t="s">
        <v>120</v>
      </c>
      <c r="E11" s="272">
        <v>311513</v>
      </c>
      <c r="F11" s="272" t="s">
        <v>5610</v>
      </c>
      <c r="G11" s="273"/>
      <c r="H11" s="273"/>
      <c r="I11" s="273">
        <v>0</v>
      </c>
      <c r="J11" s="273">
        <v>0</v>
      </c>
      <c r="K11" s="273">
        <v>0</v>
      </c>
      <c r="L11" s="273">
        <v>0</v>
      </c>
      <c r="M11" s="273"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v>0</v>
      </c>
      <c r="U11" s="273">
        <v>1964678.97</v>
      </c>
      <c r="V11" s="273">
        <v>3970479.01</v>
      </c>
      <c r="W11" s="273">
        <v>3846861.59</v>
      </c>
      <c r="X11" s="273">
        <v>3865481.73</v>
      </c>
      <c r="Y11" s="273">
        <v>4268928.95</v>
      </c>
      <c r="Z11" s="273">
        <v>4260598.3</v>
      </c>
      <c r="AA11" s="273">
        <v>4337911.82</v>
      </c>
      <c r="AB11" s="273">
        <v>5329445.8600000003</v>
      </c>
      <c r="AC11" s="273">
        <v>4888664.34</v>
      </c>
      <c r="AD11" s="273">
        <v>4903287.1500000004</v>
      </c>
      <c r="AE11" s="273">
        <v>5959114.3399999999</v>
      </c>
      <c r="AF11" s="273">
        <v>6067310.6799999997</v>
      </c>
      <c r="AG11" s="273">
        <v>5653646.1500000004</v>
      </c>
      <c r="AH11" s="273">
        <v>6280516.0899999999</v>
      </c>
      <c r="AI11" s="273">
        <v>6359913.8399999999</v>
      </c>
      <c r="AJ11" s="273">
        <v>5978240.9900000002</v>
      </c>
      <c r="AK11" s="273">
        <v>6665233.2999999998</v>
      </c>
      <c r="AL11" s="273">
        <v>6285515.5899999999</v>
      </c>
      <c r="AM11" s="273">
        <v>6486248.9800000004</v>
      </c>
      <c r="AN11" s="273">
        <v>6694366.7599999998</v>
      </c>
      <c r="AO11" s="273">
        <v>7518636.3399999999</v>
      </c>
      <c r="AP11" s="273">
        <v>7766426.6200000001</v>
      </c>
      <c r="AQ11" s="273">
        <v>7984665.04</v>
      </c>
      <c r="AR11" s="273">
        <v>8223478.96</v>
      </c>
      <c r="AS11" s="273">
        <v>9193107.0800000001</v>
      </c>
      <c r="AT11" s="273">
        <v>9480459.8000000007</v>
      </c>
      <c r="AU11" s="273">
        <v>9815890.4499999993</v>
      </c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</row>
    <row r="12" spans="1:166" s="270" customFormat="1" ht="12">
      <c r="B12" s="270" t="s">
        <v>5618</v>
      </c>
      <c r="C12" s="270" t="s">
        <v>36</v>
      </c>
      <c r="D12" s="271" t="s">
        <v>120</v>
      </c>
      <c r="E12" s="272">
        <v>311514</v>
      </c>
      <c r="F12" s="272" t="s">
        <v>5612</v>
      </c>
      <c r="G12" s="273"/>
      <c r="H12" s="273"/>
      <c r="I12" s="273">
        <v>16488172.6</v>
      </c>
      <c r="J12" s="273">
        <v>16784748.300000001</v>
      </c>
      <c r="K12" s="273">
        <v>18393348.199999999</v>
      </c>
      <c r="L12" s="273">
        <v>33407519</v>
      </c>
      <c r="M12" s="273">
        <v>31611942</v>
      </c>
      <c r="N12" s="273">
        <v>36304789.799999997</v>
      </c>
      <c r="O12" s="273">
        <v>40191754.200000003</v>
      </c>
      <c r="P12" s="273">
        <v>34301848.799999997</v>
      </c>
      <c r="Q12" s="273">
        <v>79969854.799999997</v>
      </c>
      <c r="R12" s="273">
        <v>36769622.399999999</v>
      </c>
      <c r="S12" s="273">
        <v>46898278.5</v>
      </c>
      <c r="T12" s="273">
        <v>41515806.799999997</v>
      </c>
      <c r="U12" s="273">
        <v>34873051.799999997</v>
      </c>
      <c r="V12" s="273">
        <v>62535044.399999999</v>
      </c>
      <c r="W12" s="273">
        <v>56260350.799999997</v>
      </c>
      <c r="X12" s="273">
        <v>59431781.600000001</v>
      </c>
      <c r="Y12" s="273">
        <v>65456910.600000001</v>
      </c>
      <c r="Z12" s="273">
        <v>62488775</v>
      </c>
      <c r="AA12" s="273">
        <v>59284794.799999997</v>
      </c>
      <c r="AB12" s="273">
        <v>59108399.5</v>
      </c>
      <c r="AC12" s="273">
        <v>59641704.899999999</v>
      </c>
      <c r="AD12" s="273">
        <v>59329774.5</v>
      </c>
      <c r="AE12" s="273">
        <v>58597957.700000003</v>
      </c>
      <c r="AF12" s="273">
        <v>57639451.399999999</v>
      </c>
      <c r="AG12" s="273">
        <v>60134236.399999999</v>
      </c>
      <c r="AH12" s="273">
        <v>60188279.200000003</v>
      </c>
      <c r="AI12" s="273">
        <v>58829203</v>
      </c>
      <c r="AJ12" s="273">
        <v>59782409.899999999</v>
      </c>
      <c r="AK12" s="273">
        <v>59431663.600000001</v>
      </c>
      <c r="AL12" s="273">
        <v>59426692.799999997</v>
      </c>
      <c r="AM12" s="273">
        <v>61324535.799999997</v>
      </c>
      <c r="AN12" s="273">
        <v>63292194.899999999</v>
      </c>
      <c r="AO12" s="273">
        <v>63281855.899999999</v>
      </c>
      <c r="AP12" s="273">
        <v>63425817.399999999</v>
      </c>
      <c r="AQ12" s="273">
        <v>63877320.299999997</v>
      </c>
      <c r="AR12" s="273">
        <v>63731962</v>
      </c>
      <c r="AS12" s="273">
        <v>65766073.700000003</v>
      </c>
      <c r="AT12" s="273">
        <v>66363218.600000001</v>
      </c>
      <c r="AU12" s="273">
        <v>66446027.700000003</v>
      </c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</row>
    <row r="13" spans="1:166" s="270" customFormat="1" ht="12">
      <c r="B13" s="270" t="s">
        <v>5619</v>
      </c>
      <c r="C13" s="270" t="s">
        <v>36</v>
      </c>
      <c r="D13" s="271" t="s">
        <v>120</v>
      </c>
      <c r="E13" s="272">
        <v>311520</v>
      </c>
      <c r="F13" s="272" t="s">
        <v>5614</v>
      </c>
      <c r="G13" s="273"/>
      <c r="H13" s="273"/>
      <c r="I13" s="273">
        <v>8466899.4399999995</v>
      </c>
      <c r="J13" s="273">
        <v>7926131.1600000001</v>
      </c>
      <c r="K13" s="273">
        <v>11386358.4</v>
      </c>
      <c r="L13" s="273">
        <v>11417759.6</v>
      </c>
      <c r="M13" s="273">
        <v>10252521.699999999</v>
      </c>
      <c r="N13" s="273">
        <v>20679943.5</v>
      </c>
      <c r="O13" s="273">
        <v>21965261</v>
      </c>
      <c r="P13" s="273">
        <v>14894223.800000001</v>
      </c>
      <c r="Q13" s="273">
        <v>12929258</v>
      </c>
      <c r="R13" s="273">
        <v>8485297.4800000004</v>
      </c>
      <c r="S13" s="273">
        <v>10705041.800000001</v>
      </c>
      <c r="T13" s="273">
        <v>9619516.1999999993</v>
      </c>
      <c r="U13" s="273">
        <v>10314564.6</v>
      </c>
      <c r="V13" s="273">
        <v>10422507.4</v>
      </c>
      <c r="W13" s="273">
        <v>10098011.699999999</v>
      </c>
      <c r="X13" s="273">
        <v>10630074.800000001</v>
      </c>
      <c r="Y13" s="273">
        <v>9960834.2200000007</v>
      </c>
      <c r="Z13" s="273">
        <v>9941396.0299999993</v>
      </c>
      <c r="AA13" s="273">
        <v>11567764.800000001</v>
      </c>
      <c r="AB13" s="273">
        <v>12112377</v>
      </c>
      <c r="AC13" s="273">
        <v>11732794.4</v>
      </c>
      <c r="AD13" s="273">
        <v>13238875.300000001</v>
      </c>
      <c r="AE13" s="273">
        <v>12911414.4</v>
      </c>
      <c r="AF13" s="273">
        <v>13651449</v>
      </c>
      <c r="AG13" s="273">
        <v>14391099.300000001</v>
      </c>
      <c r="AH13" s="273">
        <v>14654537.5</v>
      </c>
      <c r="AI13" s="273">
        <v>14839799</v>
      </c>
      <c r="AJ13" s="273">
        <v>16304293.6</v>
      </c>
      <c r="AK13" s="273">
        <v>16663083.300000001</v>
      </c>
      <c r="AL13" s="273">
        <v>16570904.699999999</v>
      </c>
      <c r="AM13" s="273">
        <v>20638064.899999999</v>
      </c>
      <c r="AN13" s="273">
        <v>20691679.100000001</v>
      </c>
      <c r="AO13" s="273">
        <v>21302803</v>
      </c>
      <c r="AP13" s="273">
        <v>22652077.600000001</v>
      </c>
      <c r="AQ13" s="273">
        <v>23288606.399999999</v>
      </c>
      <c r="AR13" s="273">
        <v>23299857.100000001</v>
      </c>
      <c r="AS13" s="273">
        <v>24750672.899999999</v>
      </c>
      <c r="AT13" s="273">
        <v>26982847.100000001</v>
      </c>
      <c r="AU13" s="273">
        <v>26427397.399999999</v>
      </c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</row>
    <row r="14" spans="1:166" s="270" customFormat="1" ht="12">
      <c r="B14" s="270" t="s">
        <v>5620</v>
      </c>
      <c r="C14" s="270" t="s">
        <v>19</v>
      </c>
      <c r="D14" s="271" t="s">
        <v>142</v>
      </c>
      <c r="E14" s="272">
        <v>311511</v>
      </c>
      <c r="F14" s="272" t="s">
        <v>5606</v>
      </c>
      <c r="G14" s="273"/>
      <c r="H14" s="273"/>
      <c r="I14" s="273">
        <v>714131109</v>
      </c>
      <c r="J14" s="273">
        <v>703112613</v>
      </c>
      <c r="K14" s="273">
        <v>643819975</v>
      </c>
      <c r="L14" s="273">
        <v>679026000</v>
      </c>
      <c r="M14" s="273">
        <v>692649782</v>
      </c>
      <c r="N14" s="273">
        <v>707792530</v>
      </c>
      <c r="O14" s="273">
        <v>657672880</v>
      </c>
      <c r="P14" s="273">
        <v>622106208</v>
      </c>
      <c r="Q14" s="273">
        <v>675501665</v>
      </c>
      <c r="R14" s="273">
        <v>589234379</v>
      </c>
      <c r="S14" s="273">
        <v>733998643</v>
      </c>
      <c r="T14" s="273">
        <v>794329790</v>
      </c>
      <c r="U14" s="273">
        <v>906938810</v>
      </c>
      <c r="V14" s="273">
        <v>947544796</v>
      </c>
      <c r="W14" s="273">
        <v>1028975819</v>
      </c>
      <c r="X14" s="273">
        <v>1071055835</v>
      </c>
      <c r="Y14" s="273">
        <v>1120269140</v>
      </c>
      <c r="Z14" s="273">
        <v>1198370453</v>
      </c>
      <c r="AA14" s="273">
        <v>1246661528</v>
      </c>
      <c r="AB14" s="273">
        <v>1299105066</v>
      </c>
      <c r="AC14" s="273">
        <v>1354111616</v>
      </c>
      <c r="AD14" s="273">
        <v>1407250115</v>
      </c>
      <c r="AE14" s="273">
        <v>1462865228</v>
      </c>
      <c r="AF14" s="273">
        <v>1512535896</v>
      </c>
      <c r="AG14" s="273">
        <v>1575356471</v>
      </c>
      <c r="AH14" s="273">
        <v>1641420331</v>
      </c>
      <c r="AI14" s="273">
        <v>1711388682</v>
      </c>
      <c r="AJ14" s="273">
        <v>1786855696</v>
      </c>
      <c r="AK14" s="273">
        <v>1870752629</v>
      </c>
      <c r="AL14" s="273">
        <v>1959483372</v>
      </c>
      <c r="AM14" s="273">
        <v>2045525288</v>
      </c>
      <c r="AN14" s="273">
        <v>2143383185</v>
      </c>
      <c r="AO14" s="273">
        <v>2241638546</v>
      </c>
      <c r="AP14" s="273">
        <v>2351552935</v>
      </c>
      <c r="AQ14" s="273">
        <v>2446691315</v>
      </c>
      <c r="AR14" s="273">
        <v>2551511960</v>
      </c>
      <c r="AS14" s="273">
        <v>2671923989</v>
      </c>
      <c r="AT14" s="273">
        <v>2787607355</v>
      </c>
      <c r="AU14" s="273">
        <v>2906363807</v>
      </c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</row>
    <row r="15" spans="1:166" s="270" customFormat="1" ht="12">
      <c r="B15" s="270" t="s">
        <v>5621</v>
      </c>
      <c r="C15" s="270" t="s">
        <v>19</v>
      </c>
      <c r="D15" s="271" t="s">
        <v>142</v>
      </c>
      <c r="E15" s="272">
        <v>311512</v>
      </c>
      <c r="F15" s="272" t="s">
        <v>5608</v>
      </c>
      <c r="G15" s="273"/>
      <c r="H15" s="273"/>
      <c r="I15" s="273">
        <v>9732621.5899999999</v>
      </c>
      <c r="J15" s="273">
        <v>9099818.1099999994</v>
      </c>
      <c r="K15" s="273">
        <v>9042415.3800000008</v>
      </c>
      <c r="L15" s="273">
        <v>10288272.699999999</v>
      </c>
      <c r="M15" s="273">
        <v>7079895.5599999996</v>
      </c>
      <c r="N15" s="273">
        <v>16488695.699999999</v>
      </c>
      <c r="O15" s="273">
        <v>15525799.800000001</v>
      </c>
      <c r="P15" s="273">
        <v>22108414.100000001</v>
      </c>
      <c r="Q15" s="273">
        <v>20586717.399999999</v>
      </c>
      <c r="R15" s="273">
        <v>14075088.300000001</v>
      </c>
      <c r="S15" s="273">
        <v>19819330.199999999</v>
      </c>
      <c r="T15" s="273">
        <v>12977012.9</v>
      </c>
      <c r="U15" s="273">
        <v>21183972.199999999</v>
      </c>
      <c r="V15" s="273">
        <v>18074955.699999999</v>
      </c>
      <c r="W15" s="273">
        <v>18311684.699999999</v>
      </c>
      <c r="X15" s="273">
        <v>21349950.199999999</v>
      </c>
      <c r="Y15" s="273">
        <v>23613856.600000001</v>
      </c>
      <c r="Z15" s="273">
        <v>23771642.600000001</v>
      </c>
      <c r="AA15" s="273">
        <v>22822179</v>
      </c>
      <c r="AB15" s="273">
        <v>23120891.100000001</v>
      </c>
      <c r="AC15" s="273">
        <v>23435138.800000001</v>
      </c>
      <c r="AD15" s="273">
        <v>22996707.199999999</v>
      </c>
      <c r="AE15" s="273">
        <v>23411885.399999999</v>
      </c>
      <c r="AF15" s="273">
        <v>24631627.800000001</v>
      </c>
      <c r="AG15" s="273">
        <v>24332860.300000001</v>
      </c>
      <c r="AH15" s="273">
        <v>24882166.399999999</v>
      </c>
      <c r="AI15" s="273">
        <v>25555418.699999999</v>
      </c>
      <c r="AJ15" s="273">
        <v>26327246.5</v>
      </c>
      <c r="AK15" s="273">
        <v>26323911.300000001</v>
      </c>
      <c r="AL15" s="273">
        <v>27303530.5</v>
      </c>
      <c r="AM15" s="273">
        <v>29127829.100000001</v>
      </c>
      <c r="AN15" s="273">
        <v>29201405.800000001</v>
      </c>
      <c r="AO15" s="273">
        <v>29282665.699999999</v>
      </c>
      <c r="AP15" s="273">
        <v>31340110.199999999</v>
      </c>
      <c r="AQ15" s="273">
        <v>32463838.800000001</v>
      </c>
      <c r="AR15" s="273">
        <v>33602001.200000003</v>
      </c>
      <c r="AS15" s="273">
        <v>33689476.399999999</v>
      </c>
      <c r="AT15" s="273">
        <v>34920351.299999997</v>
      </c>
      <c r="AU15" s="273">
        <v>38651770.899999999</v>
      </c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</row>
    <row r="16" spans="1:166" s="270" customFormat="1" ht="12">
      <c r="B16" s="270" t="s">
        <v>5622</v>
      </c>
      <c r="C16" s="270" t="s">
        <v>19</v>
      </c>
      <c r="D16" s="271" t="s">
        <v>142</v>
      </c>
      <c r="E16" s="272">
        <v>311513</v>
      </c>
      <c r="F16" s="272" t="s">
        <v>5610</v>
      </c>
      <c r="G16" s="273"/>
      <c r="H16" s="273"/>
      <c r="I16" s="273">
        <v>215334253</v>
      </c>
      <c r="J16" s="273">
        <v>219608944</v>
      </c>
      <c r="K16" s="273">
        <v>201344449</v>
      </c>
      <c r="L16" s="273">
        <v>245102968</v>
      </c>
      <c r="M16" s="273">
        <v>300305570</v>
      </c>
      <c r="N16" s="273">
        <v>378629309</v>
      </c>
      <c r="O16" s="273">
        <v>362682684</v>
      </c>
      <c r="P16" s="273">
        <v>392424350</v>
      </c>
      <c r="Q16" s="273">
        <v>335177493</v>
      </c>
      <c r="R16" s="273">
        <v>315409934</v>
      </c>
      <c r="S16" s="273">
        <v>325310386</v>
      </c>
      <c r="T16" s="273">
        <v>379748378</v>
      </c>
      <c r="U16" s="273">
        <v>387931491</v>
      </c>
      <c r="V16" s="273">
        <v>401124980</v>
      </c>
      <c r="W16" s="273">
        <v>439480432</v>
      </c>
      <c r="X16" s="273">
        <v>444078964</v>
      </c>
      <c r="Y16" s="273">
        <v>451441377</v>
      </c>
      <c r="Z16" s="273">
        <v>459352035</v>
      </c>
      <c r="AA16" s="273">
        <v>472847021</v>
      </c>
      <c r="AB16" s="273">
        <v>483371129</v>
      </c>
      <c r="AC16" s="273">
        <v>487743827</v>
      </c>
      <c r="AD16" s="273">
        <v>492574632</v>
      </c>
      <c r="AE16" s="273">
        <v>498446593</v>
      </c>
      <c r="AF16" s="273">
        <v>506487847</v>
      </c>
      <c r="AG16" s="273">
        <v>511774997</v>
      </c>
      <c r="AH16" s="273">
        <v>516906941</v>
      </c>
      <c r="AI16" s="273">
        <v>526771372</v>
      </c>
      <c r="AJ16" s="273">
        <v>537585388</v>
      </c>
      <c r="AK16" s="273">
        <v>547537355</v>
      </c>
      <c r="AL16" s="273">
        <v>560632493</v>
      </c>
      <c r="AM16" s="273">
        <v>573160508</v>
      </c>
      <c r="AN16" s="273">
        <v>583054736</v>
      </c>
      <c r="AO16" s="273">
        <v>596760532</v>
      </c>
      <c r="AP16" s="273">
        <v>613221490</v>
      </c>
      <c r="AQ16" s="273">
        <v>625469960</v>
      </c>
      <c r="AR16" s="273">
        <v>635077823</v>
      </c>
      <c r="AS16" s="273">
        <v>657525643</v>
      </c>
      <c r="AT16" s="273">
        <v>668303275</v>
      </c>
      <c r="AU16" s="273">
        <v>684510395</v>
      </c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</row>
    <row r="17" spans="2:166" s="270" customFormat="1" ht="12">
      <c r="B17" s="270" t="s">
        <v>5623</v>
      </c>
      <c r="C17" s="270" t="s">
        <v>19</v>
      </c>
      <c r="D17" s="271" t="s">
        <v>142</v>
      </c>
      <c r="E17" s="272">
        <v>311514</v>
      </c>
      <c r="F17" s="272" t="s">
        <v>5612</v>
      </c>
      <c r="G17" s="273"/>
      <c r="H17" s="273"/>
      <c r="I17" s="273">
        <v>6691177.3399999999</v>
      </c>
      <c r="J17" s="273">
        <v>6673199.9500000002</v>
      </c>
      <c r="K17" s="273">
        <v>24113107.699999999</v>
      </c>
      <c r="L17" s="273">
        <v>22997315.5</v>
      </c>
      <c r="M17" s="273">
        <v>4129939.08</v>
      </c>
      <c r="N17" s="273">
        <v>48244702.200000003</v>
      </c>
      <c r="O17" s="273">
        <v>104954407</v>
      </c>
      <c r="P17" s="273">
        <v>121596278</v>
      </c>
      <c r="Q17" s="273">
        <v>115800285</v>
      </c>
      <c r="R17" s="273">
        <v>134353116</v>
      </c>
      <c r="S17" s="273">
        <v>215962357</v>
      </c>
      <c r="T17" s="273">
        <v>29369029.199999999</v>
      </c>
      <c r="U17" s="273">
        <v>15887979.199999999</v>
      </c>
      <c r="V17" s="273">
        <v>20855718.199999999</v>
      </c>
      <c r="W17" s="273">
        <v>19015980.199999999</v>
      </c>
      <c r="X17" s="273">
        <v>19214955.199999999</v>
      </c>
      <c r="Y17" s="273">
        <v>19446705.5</v>
      </c>
      <c r="Z17" s="273">
        <v>19576646.800000001</v>
      </c>
      <c r="AA17" s="273">
        <v>22108985.899999999</v>
      </c>
      <c r="AB17" s="273">
        <v>22398363.199999999</v>
      </c>
      <c r="AC17" s="273">
        <v>21970442.699999999</v>
      </c>
      <c r="AD17" s="273">
        <v>22254877.899999999</v>
      </c>
      <c r="AE17" s="273">
        <v>23411885.399999999</v>
      </c>
      <c r="AF17" s="273">
        <v>23861889.5</v>
      </c>
      <c r="AG17" s="273">
        <v>24332860.300000001</v>
      </c>
      <c r="AH17" s="273">
        <v>25684816.899999999</v>
      </c>
      <c r="AI17" s="273">
        <v>25555418.699999999</v>
      </c>
      <c r="AJ17" s="273">
        <v>26327246.5</v>
      </c>
      <c r="AK17" s="273">
        <v>27201375</v>
      </c>
      <c r="AL17" s="273">
        <v>28213648.199999999</v>
      </c>
      <c r="AM17" s="273">
        <v>29127829.100000001</v>
      </c>
      <c r="AN17" s="273">
        <v>31148166.199999999</v>
      </c>
      <c r="AO17" s="273">
        <v>31302159.899999999</v>
      </c>
      <c r="AP17" s="273">
        <v>32384780.5</v>
      </c>
      <c r="AQ17" s="273">
        <v>35710222.600000001</v>
      </c>
      <c r="AR17" s="273">
        <v>36962201.399999999</v>
      </c>
      <c r="AS17" s="273">
        <v>39498006.799999997</v>
      </c>
      <c r="AT17" s="273">
        <v>39736951.5</v>
      </c>
      <c r="AU17" s="273">
        <v>42392264.899999999</v>
      </c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</row>
    <row r="18" spans="2:166" s="270" customFormat="1" ht="12">
      <c r="B18" s="270" t="s">
        <v>5624</v>
      </c>
      <c r="C18" s="270" t="s">
        <v>19</v>
      </c>
      <c r="D18" s="271" t="s">
        <v>142</v>
      </c>
      <c r="E18" s="272">
        <v>311520</v>
      </c>
      <c r="F18" s="272" t="s">
        <v>5614</v>
      </c>
      <c r="G18" s="273"/>
      <c r="H18" s="273"/>
      <c r="I18" s="273">
        <v>77252683.900000006</v>
      </c>
      <c r="J18" s="273">
        <v>94031453.799999997</v>
      </c>
      <c r="K18" s="273">
        <v>84395876.900000006</v>
      </c>
      <c r="L18" s="273">
        <v>118617733</v>
      </c>
      <c r="M18" s="273">
        <v>130388077</v>
      </c>
      <c r="N18" s="273">
        <v>126413334</v>
      </c>
      <c r="O18" s="273">
        <v>184446502</v>
      </c>
      <c r="P18" s="273">
        <v>227225367</v>
      </c>
      <c r="Q18" s="273">
        <v>180777112</v>
      </c>
      <c r="R18" s="273">
        <v>209206995</v>
      </c>
      <c r="S18" s="273">
        <v>232364561</v>
      </c>
      <c r="T18" s="273">
        <v>265004264</v>
      </c>
      <c r="U18" s="273">
        <v>279363633</v>
      </c>
      <c r="V18" s="273">
        <v>316311726</v>
      </c>
      <c r="W18" s="273">
        <v>316933004</v>
      </c>
      <c r="X18" s="273">
        <v>307439283</v>
      </c>
      <c r="Y18" s="273">
        <v>320176115</v>
      </c>
      <c r="Z18" s="273">
        <v>319518843</v>
      </c>
      <c r="AA18" s="273">
        <v>319510506</v>
      </c>
      <c r="AB18" s="273">
        <v>318634780</v>
      </c>
      <c r="AC18" s="273">
        <v>317106722</v>
      </c>
      <c r="AD18" s="273">
        <v>317502925</v>
      </c>
      <c r="AE18" s="273">
        <v>311151510</v>
      </c>
      <c r="AF18" s="273">
        <v>310204563</v>
      </c>
      <c r="AG18" s="273">
        <v>303768288</v>
      </c>
      <c r="AH18" s="273">
        <v>302599249</v>
      </c>
      <c r="AI18" s="273">
        <v>302543182</v>
      </c>
      <c r="AJ18" s="273">
        <v>302338701</v>
      </c>
      <c r="AK18" s="273">
        <v>302724980</v>
      </c>
      <c r="AL18" s="273">
        <v>303979306</v>
      </c>
      <c r="AM18" s="273">
        <v>307251617</v>
      </c>
      <c r="AN18" s="273">
        <v>305641381</v>
      </c>
      <c r="AO18" s="273">
        <v>303933875</v>
      </c>
      <c r="AP18" s="273">
        <v>303999069</v>
      </c>
      <c r="AQ18" s="273">
        <v>301913701</v>
      </c>
      <c r="AR18" s="273">
        <v>308018345</v>
      </c>
      <c r="AS18" s="273">
        <v>305528700</v>
      </c>
      <c r="AT18" s="273">
        <v>307058262</v>
      </c>
      <c r="AU18" s="273">
        <v>314201493</v>
      </c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</row>
    <row r="19" spans="2:166" s="270" customFormat="1" ht="12">
      <c r="B19" s="270" t="s">
        <v>5625</v>
      </c>
      <c r="C19" s="270" t="s">
        <v>26</v>
      </c>
      <c r="D19" s="271" t="s">
        <v>76</v>
      </c>
      <c r="E19" s="272">
        <v>311511</v>
      </c>
      <c r="F19" s="272" t="s">
        <v>5606</v>
      </c>
      <c r="G19" s="273"/>
      <c r="H19" s="273"/>
      <c r="I19" s="273">
        <v>574427750</v>
      </c>
      <c r="J19" s="273">
        <v>545593116</v>
      </c>
      <c r="K19" s="273">
        <v>513704510</v>
      </c>
      <c r="L19" s="273">
        <v>524442077</v>
      </c>
      <c r="M19" s="273">
        <v>479171258</v>
      </c>
      <c r="N19" s="273">
        <v>405049820</v>
      </c>
      <c r="O19" s="273">
        <v>114915416</v>
      </c>
      <c r="P19" s="273">
        <v>327061423</v>
      </c>
      <c r="Q19" s="273">
        <v>326618028</v>
      </c>
      <c r="R19" s="273">
        <v>306020048</v>
      </c>
      <c r="S19" s="273">
        <v>372032745</v>
      </c>
      <c r="T19" s="273">
        <v>424851168</v>
      </c>
      <c r="U19" s="273">
        <v>466326893</v>
      </c>
      <c r="V19" s="273">
        <v>485181224</v>
      </c>
      <c r="W19" s="273">
        <v>537944128</v>
      </c>
      <c r="X19" s="273">
        <v>568335582</v>
      </c>
      <c r="Y19" s="273">
        <v>604377935</v>
      </c>
      <c r="Z19" s="273">
        <v>649941014</v>
      </c>
      <c r="AA19" s="273">
        <v>685759987</v>
      </c>
      <c r="AB19" s="273">
        <v>720529790</v>
      </c>
      <c r="AC19" s="273">
        <v>761123527</v>
      </c>
      <c r="AD19" s="273">
        <v>801086122</v>
      </c>
      <c r="AE19" s="273">
        <v>841329063</v>
      </c>
      <c r="AF19" s="273">
        <v>881721317</v>
      </c>
      <c r="AG19" s="273">
        <v>914756848</v>
      </c>
      <c r="AH19" s="273">
        <v>957725983</v>
      </c>
      <c r="AI19" s="273">
        <v>991415073</v>
      </c>
      <c r="AJ19" s="273">
        <v>1021628895</v>
      </c>
      <c r="AK19" s="273">
        <v>1064720446</v>
      </c>
      <c r="AL19" s="273">
        <v>1105783282</v>
      </c>
      <c r="AM19" s="273">
        <v>1152079192</v>
      </c>
      <c r="AN19" s="273">
        <v>1203745689</v>
      </c>
      <c r="AO19" s="273">
        <v>1250795645</v>
      </c>
      <c r="AP19" s="273">
        <v>1297660155</v>
      </c>
      <c r="AQ19" s="273">
        <v>1350032371</v>
      </c>
      <c r="AR19" s="273">
        <v>1404393991</v>
      </c>
      <c r="AS19" s="273">
        <v>1446845377</v>
      </c>
      <c r="AT19" s="273">
        <v>1496796144</v>
      </c>
      <c r="AU19" s="273">
        <v>1542453843</v>
      </c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</row>
    <row r="20" spans="2:166" s="270" customFormat="1" ht="12">
      <c r="B20" s="270" t="s">
        <v>5626</v>
      </c>
      <c r="C20" s="270" t="s">
        <v>26</v>
      </c>
      <c r="D20" s="271" t="s">
        <v>76</v>
      </c>
      <c r="E20" s="272">
        <v>311512</v>
      </c>
      <c r="F20" s="272" t="s">
        <v>5608</v>
      </c>
      <c r="G20" s="273"/>
      <c r="H20" s="273"/>
      <c r="I20" s="273">
        <v>95625721.599999994</v>
      </c>
      <c r="J20" s="273">
        <v>97978591.5</v>
      </c>
      <c r="K20" s="273">
        <v>103924856</v>
      </c>
      <c r="L20" s="273">
        <v>111027588</v>
      </c>
      <c r="M20" s="273">
        <v>96341311.099999994</v>
      </c>
      <c r="N20" s="273">
        <v>108671903</v>
      </c>
      <c r="O20" s="273">
        <v>99866969</v>
      </c>
      <c r="P20" s="273">
        <v>100944884</v>
      </c>
      <c r="Q20" s="273">
        <v>73705838.200000003</v>
      </c>
      <c r="R20" s="273">
        <v>75769386.900000006</v>
      </c>
      <c r="S20" s="273">
        <v>115245071</v>
      </c>
      <c r="T20" s="273">
        <v>119849516</v>
      </c>
      <c r="U20" s="273">
        <v>129241327</v>
      </c>
      <c r="V20" s="273">
        <v>126669149</v>
      </c>
      <c r="W20" s="273">
        <v>146991886</v>
      </c>
      <c r="X20" s="273">
        <v>144899296</v>
      </c>
      <c r="Y20" s="273">
        <v>154371232</v>
      </c>
      <c r="Z20" s="273">
        <v>159917766</v>
      </c>
      <c r="AA20" s="273">
        <v>164882183</v>
      </c>
      <c r="AB20" s="273">
        <v>169850046</v>
      </c>
      <c r="AC20" s="273">
        <v>173508403</v>
      </c>
      <c r="AD20" s="273">
        <v>177411268</v>
      </c>
      <c r="AE20" s="273">
        <v>183070657</v>
      </c>
      <c r="AF20" s="273">
        <v>187548457</v>
      </c>
      <c r="AG20" s="273">
        <v>188890278</v>
      </c>
      <c r="AH20" s="273">
        <v>193056070</v>
      </c>
      <c r="AI20" s="273">
        <v>194849542</v>
      </c>
      <c r="AJ20" s="273">
        <v>196568804</v>
      </c>
      <c r="AK20" s="273">
        <v>201851357</v>
      </c>
      <c r="AL20" s="273">
        <v>204983636</v>
      </c>
      <c r="AM20" s="273">
        <v>209027026</v>
      </c>
      <c r="AN20" s="273">
        <v>213843062</v>
      </c>
      <c r="AO20" s="273">
        <v>218656074</v>
      </c>
      <c r="AP20" s="273">
        <v>224656746</v>
      </c>
      <c r="AQ20" s="273">
        <v>231812590</v>
      </c>
      <c r="AR20" s="273">
        <v>240135439</v>
      </c>
      <c r="AS20" s="273">
        <v>244074484</v>
      </c>
      <c r="AT20" s="273">
        <v>249063009</v>
      </c>
      <c r="AU20" s="273">
        <v>254168485</v>
      </c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</row>
    <row r="21" spans="2:166" s="270" customFormat="1" ht="12">
      <c r="B21" s="270" t="s">
        <v>5627</v>
      </c>
      <c r="C21" s="270" t="s">
        <v>26</v>
      </c>
      <c r="D21" s="271" t="s">
        <v>76</v>
      </c>
      <c r="E21" s="272">
        <v>311513</v>
      </c>
      <c r="F21" s="272" t="s">
        <v>5610</v>
      </c>
      <c r="G21" s="273"/>
      <c r="H21" s="273"/>
      <c r="I21" s="273">
        <v>338057128</v>
      </c>
      <c r="J21" s="273">
        <v>334872035</v>
      </c>
      <c r="K21" s="273">
        <v>212453978</v>
      </c>
      <c r="L21" s="273">
        <v>207686900</v>
      </c>
      <c r="M21" s="273">
        <v>143244318</v>
      </c>
      <c r="N21" s="273">
        <v>158068222</v>
      </c>
      <c r="O21" s="273">
        <v>324909659</v>
      </c>
      <c r="P21" s="273">
        <v>140649871</v>
      </c>
      <c r="Q21" s="273">
        <v>148856889</v>
      </c>
      <c r="R21" s="273">
        <v>180963779</v>
      </c>
      <c r="S21" s="273">
        <v>213474091</v>
      </c>
      <c r="T21" s="273">
        <v>185920403</v>
      </c>
      <c r="U21" s="273">
        <v>191972497</v>
      </c>
      <c r="V21" s="273">
        <v>204206022</v>
      </c>
      <c r="W21" s="273">
        <v>226259762</v>
      </c>
      <c r="X21" s="273">
        <v>228985935</v>
      </c>
      <c r="Y21" s="273">
        <v>233741346</v>
      </c>
      <c r="Z21" s="273">
        <v>247212327</v>
      </c>
      <c r="AA21" s="273">
        <v>259314706</v>
      </c>
      <c r="AB21" s="273">
        <v>278005680</v>
      </c>
      <c r="AC21" s="273">
        <v>290722968</v>
      </c>
      <c r="AD21" s="273">
        <v>305585048</v>
      </c>
      <c r="AE21" s="273">
        <v>312812036</v>
      </c>
      <c r="AF21" s="273">
        <v>319887844</v>
      </c>
      <c r="AG21" s="273">
        <v>330764198</v>
      </c>
      <c r="AH21" s="273">
        <v>340785933</v>
      </c>
      <c r="AI21" s="273">
        <v>346780683</v>
      </c>
      <c r="AJ21" s="273">
        <v>366693374</v>
      </c>
      <c r="AK21" s="273">
        <v>379153225</v>
      </c>
      <c r="AL21" s="273">
        <v>396803185</v>
      </c>
      <c r="AM21" s="273">
        <v>414165178</v>
      </c>
      <c r="AN21" s="273">
        <v>424674251</v>
      </c>
      <c r="AO21" s="273">
        <v>435239578</v>
      </c>
      <c r="AP21" s="273">
        <v>448243697</v>
      </c>
      <c r="AQ21" s="273">
        <v>468040659</v>
      </c>
      <c r="AR21" s="273">
        <v>480270879</v>
      </c>
      <c r="AS21" s="273">
        <v>492842707</v>
      </c>
      <c r="AT21" s="273">
        <v>511425500</v>
      </c>
      <c r="AU21" s="273">
        <v>528271752</v>
      </c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</row>
    <row r="22" spans="2:166" s="270" customFormat="1" ht="12">
      <c r="B22" s="270" t="s">
        <v>5628</v>
      </c>
      <c r="C22" s="270" t="s">
        <v>26</v>
      </c>
      <c r="D22" s="271" t="s">
        <v>76</v>
      </c>
      <c r="E22" s="272">
        <v>311514</v>
      </c>
      <c r="F22" s="272" t="s">
        <v>5612</v>
      </c>
      <c r="G22" s="273"/>
      <c r="H22" s="273"/>
      <c r="I22" s="273">
        <v>78790207.200000003</v>
      </c>
      <c r="J22" s="273">
        <v>75161659.200000003</v>
      </c>
      <c r="K22" s="273">
        <v>65775225.399999999</v>
      </c>
      <c r="L22" s="273">
        <v>80331725.400000006</v>
      </c>
      <c r="M22" s="273">
        <v>69086861.299999997</v>
      </c>
      <c r="N22" s="273">
        <v>139015356</v>
      </c>
      <c r="O22" s="273">
        <v>100550989</v>
      </c>
      <c r="P22" s="273">
        <v>101617850</v>
      </c>
      <c r="Q22" s="273">
        <v>85267538.299999997</v>
      </c>
      <c r="R22" s="273">
        <v>100045016</v>
      </c>
      <c r="S22" s="273">
        <v>126846923</v>
      </c>
      <c r="T22" s="273">
        <v>111398588</v>
      </c>
      <c r="U22" s="273">
        <v>139066691</v>
      </c>
      <c r="V22" s="273">
        <v>99032243.5</v>
      </c>
      <c r="W22" s="273">
        <v>112360290</v>
      </c>
      <c r="X22" s="273">
        <v>120874543</v>
      </c>
      <c r="Y22" s="273">
        <v>121603753</v>
      </c>
      <c r="Z22" s="273">
        <v>132042192</v>
      </c>
      <c r="AA22" s="273">
        <v>136402533</v>
      </c>
      <c r="AB22" s="273">
        <v>147000264</v>
      </c>
      <c r="AC22" s="273">
        <v>154229691</v>
      </c>
      <c r="AD22" s="273">
        <v>163343414</v>
      </c>
      <c r="AE22" s="273">
        <v>169539348</v>
      </c>
      <c r="AF22" s="273">
        <v>180241374</v>
      </c>
      <c r="AG22" s="273">
        <v>187240581</v>
      </c>
      <c r="AH22" s="273">
        <v>196413567</v>
      </c>
      <c r="AI22" s="273">
        <v>207725063</v>
      </c>
      <c r="AJ22" s="273">
        <v>215961242</v>
      </c>
      <c r="AK22" s="273">
        <v>226400846</v>
      </c>
      <c r="AL22" s="273">
        <v>240714728</v>
      </c>
      <c r="AM22" s="273">
        <v>251804650</v>
      </c>
      <c r="AN22" s="273">
        <v>263037006</v>
      </c>
      <c r="AO22" s="273">
        <v>275651733</v>
      </c>
      <c r="AP22" s="273">
        <v>285635005</v>
      </c>
      <c r="AQ22" s="273">
        <v>296940890</v>
      </c>
      <c r="AR22" s="273">
        <v>309558481</v>
      </c>
      <c r="AS22" s="273">
        <v>322694630</v>
      </c>
      <c r="AT22" s="273">
        <v>337323202</v>
      </c>
      <c r="AU22" s="273">
        <v>347612780</v>
      </c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</row>
    <row r="23" spans="2:166" s="270" customFormat="1" ht="12">
      <c r="B23" s="270" t="s">
        <v>5629</v>
      </c>
      <c r="C23" s="270" t="s">
        <v>26</v>
      </c>
      <c r="D23" s="271" t="s">
        <v>76</v>
      </c>
      <c r="E23" s="272">
        <v>311520</v>
      </c>
      <c r="F23" s="272" t="s">
        <v>5614</v>
      </c>
      <c r="G23" s="273"/>
      <c r="H23" s="273"/>
      <c r="I23" s="273">
        <v>186537499</v>
      </c>
      <c r="J23" s="273">
        <v>187904148</v>
      </c>
      <c r="K23" s="273">
        <v>210480721</v>
      </c>
      <c r="L23" s="273">
        <v>207686900</v>
      </c>
      <c r="M23" s="273">
        <v>185076729</v>
      </c>
      <c r="N23" s="273">
        <v>222283438</v>
      </c>
      <c r="O23" s="273">
        <v>215466406</v>
      </c>
      <c r="P23" s="273">
        <v>184392654</v>
      </c>
      <c r="Q23" s="273">
        <v>167644652</v>
      </c>
      <c r="R23" s="273">
        <v>158895025</v>
      </c>
      <c r="S23" s="273">
        <v>152371000</v>
      </c>
      <c r="T23" s="273">
        <v>96801531.900000006</v>
      </c>
      <c r="U23" s="273">
        <v>78602912.200000003</v>
      </c>
      <c r="V23" s="273">
        <v>105173778</v>
      </c>
      <c r="W23" s="273">
        <v>106203562</v>
      </c>
      <c r="X23" s="273">
        <v>104357524</v>
      </c>
      <c r="Y23" s="273">
        <v>107768596</v>
      </c>
      <c r="Z23" s="273">
        <v>112969431</v>
      </c>
      <c r="AA23" s="273">
        <v>119914315</v>
      </c>
      <c r="AB23" s="273">
        <v>121103844</v>
      </c>
      <c r="AC23" s="273">
        <v>124154902</v>
      </c>
      <c r="AD23" s="273">
        <v>129736874</v>
      </c>
      <c r="AE23" s="273">
        <v>132925216</v>
      </c>
      <c r="AF23" s="273">
        <v>136398878</v>
      </c>
      <c r="AG23" s="273">
        <v>140224224</v>
      </c>
      <c r="AH23" s="273">
        <v>144372366</v>
      </c>
      <c r="AI23" s="273">
        <v>145064197</v>
      </c>
      <c r="AJ23" s="273">
        <v>149850658</v>
      </c>
      <c r="AK23" s="273">
        <v>152752378</v>
      </c>
      <c r="AL23" s="273">
        <v>157969040</v>
      </c>
      <c r="AM23" s="273">
        <v>166249402</v>
      </c>
      <c r="AN23" s="273">
        <v>168664951</v>
      </c>
      <c r="AO23" s="273">
        <v>176168401</v>
      </c>
      <c r="AP23" s="273">
        <v>179725397</v>
      </c>
      <c r="AQ23" s="273">
        <v>184346203</v>
      </c>
      <c r="AR23" s="273">
        <v>186645555</v>
      </c>
      <c r="AS23" s="273">
        <v>192443343</v>
      </c>
      <c r="AT23" s="273">
        <v>201910304</v>
      </c>
      <c r="AU23" s="273">
        <v>196855983</v>
      </c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</row>
    <row r="24" spans="2:166" customFormat="1"/>
    <row r="25" spans="2:166" customFormat="1">
      <c r="H25" t="s">
        <v>98</v>
      </c>
      <c r="I25" s="273">
        <f t="shared" ref="I25:R28" si="0">SUMIF($D$3:$D$23,$H25,I$3:I$23)</f>
        <v>629803398</v>
      </c>
      <c r="J25" s="273">
        <f t="shared" si="0"/>
        <v>642873377.35000002</v>
      </c>
      <c r="K25" s="273">
        <f t="shared" si="0"/>
        <v>827853700.19000006</v>
      </c>
      <c r="L25" s="273">
        <f t="shared" si="0"/>
        <v>949314310.5</v>
      </c>
      <c r="M25" s="273">
        <f t="shared" si="0"/>
        <v>824671705.72000003</v>
      </c>
      <c r="N25" s="273">
        <f t="shared" si="0"/>
        <v>1036558543.99</v>
      </c>
      <c r="O25" s="273">
        <f t="shared" si="0"/>
        <v>921412882.70000005</v>
      </c>
      <c r="P25" s="273">
        <f t="shared" si="0"/>
        <v>989557786.60000002</v>
      </c>
      <c r="Q25" s="273">
        <f t="shared" si="0"/>
        <v>1115915065.9000001</v>
      </c>
      <c r="R25" s="273">
        <f t="shared" si="0"/>
        <v>1206767924.2</v>
      </c>
      <c r="S25" s="273">
        <f t="shared" ref="S25:AB28" si="1">SUMIF($D$3:$D$23,$H25,S$3:S$23)</f>
        <v>1308849574.0699999</v>
      </c>
      <c r="T25" s="273">
        <f t="shared" si="1"/>
        <v>1308585287.1199999</v>
      </c>
      <c r="U25" s="273">
        <f t="shared" si="1"/>
        <v>1550282951.0999999</v>
      </c>
      <c r="V25" s="273">
        <f t="shared" si="1"/>
        <v>1525677268</v>
      </c>
      <c r="W25" s="273">
        <f t="shared" si="1"/>
        <v>1548751854</v>
      </c>
      <c r="X25" s="273">
        <f t="shared" si="1"/>
        <v>1538633207</v>
      </c>
      <c r="Y25" s="273">
        <f t="shared" si="1"/>
        <v>1572647948.3599999</v>
      </c>
      <c r="Z25" s="273">
        <f t="shared" si="1"/>
        <v>1607127657.75</v>
      </c>
      <c r="AA25" s="273">
        <f t="shared" si="1"/>
        <v>1636247118.73</v>
      </c>
      <c r="AB25" s="273">
        <f t="shared" si="1"/>
        <v>1670740596.71</v>
      </c>
      <c r="AC25" s="273">
        <f t="shared" ref="AC25:AL28" si="2">SUMIF($D$3:$D$23,$H25,AC$3:AC$23)</f>
        <v>1711084692.01</v>
      </c>
      <c r="AD25" s="273">
        <f t="shared" si="2"/>
        <v>1745849788.4400001</v>
      </c>
      <c r="AE25" s="273">
        <f t="shared" si="2"/>
        <v>1793842788.48</v>
      </c>
      <c r="AF25" s="273">
        <f t="shared" si="2"/>
        <v>1844031455.0799999</v>
      </c>
      <c r="AG25" s="273">
        <f t="shared" si="2"/>
        <v>1900640702.6900001</v>
      </c>
      <c r="AH25" s="273">
        <f t="shared" si="2"/>
        <v>1957464654.45</v>
      </c>
      <c r="AI25" s="273">
        <f t="shared" si="2"/>
        <v>2024591449.8199999</v>
      </c>
      <c r="AJ25" s="273">
        <f t="shared" si="2"/>
        <v>2099484002.3499999</v>
      </c>
      <c r="AK25" s="273">
        <f t="shared" si="2"/>
        <v>2182153011.5999999</v>
      </c>
      <c r="AL25" s="273">
        <f t="shared" si="2"/>
        <v>2284892178.5</v>
      </c>
      <c r="AM25" s="273">
        <f t="shared" ref="AM25:AU28" si="3">SUMIF($D$3:$D$23,$H25,AM$3:AM$23)</f>
        <v>2378940927.7800002</v>
      </c>
      <c r="AN25" s="273">
        <f t="shared" si="3"/>
        <v>2484467592.8899999</v>
      </c>
      <c r="AO25" s="273">
        <f t="shared" si="3"/>
        <v>2575806943.77</v>
      </c>
      <c r="AP25" s="273">
        <f t="shared" si="3"/>
        <v>2675193452.4000001</v>
      </c>
      <c r="AQ25" s="273">
        <f t="shared" si="3"/>
        <v>2783592126.4000001</v>
      </c>
      <c r="AR25" s="273">
        <f t="shared" si="3"/>
        <v>2887561973.1999998</v>
      </c>
      <c r="AS25" s="273">
        <f t="shared" si="3"/>
        <v>2987701908</v>
      </c>
      <c r="AT25" s="273">
        <f t="shared" si="3"/>
        <v>3105538699.9000001</v>
      </c>
      <c r="AU25" s="273">
        <f t="shared" si="3"/>
        <v>3188441716.3000002</v>
      </c>
    </row>
    <row r="26" spans="2:166" customFormat="1">
      <c r="H26" t="s">
        <v>120</v>
      </c>
      <c r="I26" s="273">
        <f t="shared" si="0"/>
        <v>157306078.61199999</v>
      </c>
      <c r="J26" s="273">
        <f t="shared" si="0"/>
        <v>158988866.479</v>
      </c>
      <c r="K26" s="273">
        <f t="shared" si="0"/>
        <v>148022659.32499999</v>
      </c>
      <c r="L26" s="273">
        <f t="shared" si="0"/>
        <v>155196955.574</v>
      </c>
      <c r="M26" s="273">
        <f t="shared" si="0"/>
        <v>150797506.91999999</v>
      </c>
      <c r="N26" s="273">
        <f t="shared" si="0"/>
        <v>196689240.5</v>
      </c>
      <c r="O26" s="273">
        <f t="shared" si="0"/>
        <v>190677159.15799999</v>
      </c>
      <c r="P26" s="273">
        <f t="shared" si="0"/>
        <v>182341406.83200002</v>
      </c>
      <c r="Q26" s="273">
        <f t="shared" si="0"/>
        <v>229853474.61199999</v>
      </c>
      <c r="R26" s="273">
        <f t="shared" si="0"/>
        <v>168291733.711</v>
      </c>
      <c r="S26" s="273">
        <f t="shared" si="1"/>
        <v>185044294.19700003</v>
      </c>
      <c r="T26" s="273">
        <f t="shared" si="1"/>
        <v>230868388.64999998</v>
      </c>
      <c r="U26" s="273">
        <f t="shared" si="1"/>
        <v>238708494.85599998</v>
      </c>
      <c r="V26" s="273">
        <f t="shared" si="1"/>
        <v>318134630.06999993</v>
      </c>
      <c r="W26" s="273">
        <f t="shared" si="1"/>
        <v>310634073.77999997</v>
      </c>
      <c r="X26" s="273">
        <f t="shared" si="1"/>
        <v>320834983.16000003</v>
      </c>
      <c r="Y26" s="273">
        <f t="shared" si="1"/>
        <v>323015623.47000003</v>
      </c>
      <c r="Z26" s="273">
        <f t="shared" si="1"/>
        <v>319071472.87</v>
      </c>
      <c r="AA26" s="273">
        <f t="shared" si="1"/>
        <v>320041493.44999999</v>
      </c>
      <c r="AB26" s="273">
        <f t="shared" si="1"/>
        <v>321220236.61000001</v>
      </c>
      <c r="AC26" s="273">
        <f t="shared" si="2"/>
        <v>317274315.14999998</v>
      </c>
      <c r="AD26" s="273">
        <f t="shared" si="2"/>
        <v>317242678.67000002</v>
      </c>
      <c r="AE26" s="273">
        <f t="shared" si="2"/>
        <v>314343281.5</v>
      </c>
      <c r="AF26" s="273">
        <f t="shared" si="2"/>
        <v>315500155.42000002</v>
      </c>
      <c r="AG26" s="273">
        <f t="shared" si="2"/>
        <v>316604185.17000002</v>
      </c>
      <c r="AH26" s="273">
        <f t="shared" si="2"/>
        <v>314025803.90000004</v>
      </c>
      <c r="AI26" s="273">
        <f t="shared" si="2"/>
        <v>312165770.96000004</v>
      </c>
      <c r="AJ26" s="273">
        <f t="shared" si="2"/>
        <v>316846772.75</v>
      </c>
      <c r="AK26" s="273">
        <f t="shared" si="2"/>
        <v>317154017.94000006</v>
      </c>
      <c r="AL26" s="273">
        <f t="shared" si="2"/>
        <v>317132831.70999998</v>
      </c>
      <c r="AM26" s="273">
        <f t="shared" si="3"/>
        <v>329619379.67999995</v>
      </c>
      <c r="AN26" s="273">
        <f t="shared" si="3"/>
        <v>331066865.50999999</v>
      </c>
      <c r="AO26" s="273">
        <f t="shared" si="3"/>
        <v>333952763.74000001</v>
      </c>
      <c r="AP26" s="273">
        <f t="shared" si="3"/>
        <v>338486759.89000005</v>
      </c>
      <c r="AQ26" s="273">
        <f t="shared" si="3"/>
        <v>344005985.83999997</v>
      </c>
      <c r="AR26" s="273">
        <f t="shared" si="3"/>
        <v>344015536.36000001</v>
      </c>
      <c r="AS26" s="273">
        <f t="shared" si="3"/>
        <v>352166717.38</v>
      </c>
      <c r="AT26" s="273">
        <f t="shared" si="3"/>
        <v>360257472.30000007</v>
      </c>
      <c r="AU26" s="273">
        <f t="shared" si="3"/>
        <v>360167672.44999999</v>
      </c>
    </row>
    <row r="27" spans="2:166" customFormat="1">
      <c r="H27" t="s">
        <v>142</v>
      </c>
      <c r="I27" s="273">
        <f t="shared" si="0"/>
        <v>1023141844.83</v>
      </c>
      <c r="J27" s="273">
        <f t="shared" si="0"/>
        <v>1032526028.86</v>
      </c>
      <c r="K27" s="273">
        <f t="shared" si="0"/>
        <v>962715823.98000002</v>
      </c>
      <c r="L27" s="273">
        <f t="shared" si="0"/>
        <v>1076032289.2</v>
      </c>
      <c r="M27" s="273">
        <f t="shared" si="0"/>
        <v>1134553263.6399999</v>
      </c>
      <c r="N27" s="273">
        <f t="shared" si="0"/>
        <v>1277568570.9000001</v>
      </c>
      <c r="O27" s="273">
        <f t="shared" si="0"/>
        <v>1325282272.8</v>
      </c>
      <c r="P27" s="273">
        <f t="shared" si="0"/>
        <v>1385460617.0999999</v>
      </c>
      <c r="Q27" s="273">
        <f t="shared" si="0"/>
        <v>1327843272.4000001</v>
      </c>
      <c r="R27" s="273">
        <f t="shared" si="0"/>
        <v>1262279512.3</v>
      </c>
      <c r="S27" s="273">
        <f t="shared" si="1"/>
        <v>1527455277.2</v>
      </c>
      <c r="T27" s="273">
        <f t="shared" si="1"/>
        <v>1481428474.1000001</v>
      </c>
      <c r="U27" s="273">
        <f t="shared" si="1"/>
        <v>1611305885.4000001</v>
      </c>
      <c r="V27" s="273">
        <f t="shared" si="1"/>
        <v>1703912175.9000001</v>
      </c>
      <c r="W27" s="273">
        <f t="shared" si="1"/>
        <v>1822716919.9000001</v>
      </c>
      <c r="X27" s="273">
        <f t="shared" si="1"/>
        <v>1863138987.4000001</v>
      </c>
      <c r="Y27" s="273">
        <f t="shared" si="1"/>
        <v>1934947194.0999999</v>
      </c>
      <c r="Z27" s="273">
        <f t="shared" si="1"/>
        <v>2020589620.3999999</v>
      </c>
      <c r="AA27" s="273">
        <f t="shared" si="1"/>
        <v>2083950219.9000001</v>
      </c>
      <c r="AB27" s="273">
        <f t="shared" si="1"/>
        <v>2146630229.3</v>
      </c>
      <c r="AC27" s="273">
        <f t="shared" si="2"/>
        <v>2204367746.5</v>
      </c>
      <c r="AD27" s="273">
        <f t="shared" si="2"/>
        <v>2262579257.1000004</v>
      </c>
      <c r="AE27" s="273">
        <f t="shared" si="2"/>
        <v>2319287101.8000002</v>
      </c>
      <c r="AF27" s="273">
        <f t="shared" si="2"/>
        <v>2377721823.3000002</v>
      </c>
      <c r="AG27" s="273">
        <f t="shared" si="2"/>
        <v>2439565476.5999999</v>
      </c>
      <c r="AH27" s="273">
        <f t="shared" si="2"/>
        <v>2511493504.3000002</v>
      </c>
      <c r="AI27" s="273">
        <f t="shared" si="2"/>
        <v>2591814073.3999996</v>
      </c>
      <c r="AJ27" s="273">
        <f t="shared" si="2"/>
        <v>2679434278</v>
      </c>
      <c r="AK27" s="273">
        <f t="shared" si="2"/>
        <v>2774540250.3000002</v>
      </c>
      <c r="AL27" s="273">
        <f t="shared" si="2"/>
        <v>2879612349.6999998</v>
      </c>
      <c r="AM27" s="273">
        <f t="shared" si="3"/>
        <v>2984193071.1999998</v>
      </c>
      <c r="AN27" s="273">
        <f t="shared" si="3"/>
        <v>3092428874</v>
      </c>
      <c r="AO27" s="273">
        <f t="shared" si="3"/>
        <v>3202917778.5999999</v>
      </c>
      <c r="AP27" s="273">
        <f t="shared" si="3"/>
        <v>3332498384.6999998</v>
      </c>
      <c r="AQ27" s="273">
        <f t="shared" si="3"/>
        <v>3442249037.4000001</v>
      </c>
      <c r="AR27" s="273">
        <f t="shared" si="3"/>
        <v>3565172330.5999999</v>
      </c>
      <c r="AS27" s="273">
        <f t="shared" si="3"/>
        <v>3708165815.2000003</v>
      </c>
      <c r="AT27" s="273">
        <f t="shared" si="3"/>
        <v>3837626194.8000002</v>
      </c>
      <c r="AU27" s="273">
        <f t="shared" si="3"/>
        <v>3986119730.8000002</v>
      </c>
    </row>
    <row r="28" spans="2:166" customFormat="1">
      <c r="H28" t="s">
        <v>76</v>
      </c>
      <c r="I28" s="273">
        <f t="shared" si="0"/>
        <v>1273438305.8</v>
      </c>
      <c r="J28" s="273">
        <f t="shared" si="0"/>
        <v>1241509549.7</v>
      </c>
      <c r="K28" s="273">
        <f t="shared" si="0"/>
        <v>1106339290.4000001</v>
      </c>
      <c r="L28" s="273">
        <f t="shared" si="0"/>
        <v>1131175190.4000001</v>
      </c>
      <c r="M28" s="273">
        <f t="shared" si="0"/>
        <v>972920477.39999998</v>
      </c>
      <c r="N28" s="273">
        <f t="shared" si="0"/>
        <v>1033088739</v>
      </c>
      <c r="O28" s="273">
        <f t="shared" si="0"/>
        <v>855709439</v>
      </c>
      <c r="P28" s="273">
        <f t="shared" si="0"/>
        <v>854666682</v>
      </c>
      <c r="Q28" s="273">
        <f t="shared" si="0"/>
        <v>802092945.5</v>
      </c>
      <c r="R28" s="273">
        <f t="shared" si="0"/>
        <v>821693254.89999998</v>
      </c>
      <c r="S28" s="273">
        <f t="shared" si="1"/>
        <v>979969830</v>
      </c>
      <c r="T28" s="273">
        <f t="shared" si="1"/>
        <v>938821206.89999998</v>
      </c>
      <c r="U28" s="273">
        <f t="shared" si="1"/>
        <v>1005210320.2</v>
      </c>
      <c r="V28" s="273">
        <f t="shared" si="1"/>
        <v>1020262416.5</v>
      </c>
      <c r="W28" s="273">
        <f t="shared" si="1"/>
        <v>1129759628</v>
      </c>
      <c r="X28" s="273">
        <f t="shared" si="1"/>
        <v>1167452880</v>
      </c>
      <c r="Y28" s="273">
        <f t="shared" si="1"/>
        <v>1221862862</v>
      </c>
      <c r="Z28" s="273">
        <f t="shared" si="1"/>
        <v>1302082730</v>
      </c>
      <c r="AA28" s="273">
        <f t="shared" si="1"/>
        <v>1366273724</v>
      </c>
      <c r="AB28" s="273">
        <f t="shared" si="1"/>
        <v>1436489624</v>
      </c>
      <c r="AC28" s="273">
        <f t="shared" si="2"/>
        <v>1503739491</v>
      </c>
      <c r="AD28" s="273">
        <f t="shared" si="2"/>
        <v>1577162726</v>
      </c>
      <c r="AE28" s="273">
        <f t="shared" si="2"/>
        <v>1639676320</v>
      </c>
      <c r="AF28" s="273">
        <f t="shared" si="2"/>
        <v>1705797870</v>
      </c>
      <c r="AG28" s="273">
        <f t="shared" si="2"/>
        <v>1761876129</v>
      </c>
      <c r="AH28" s="273">
        <f t="shared" si="2"/>
        <v>1832353919</v>
      </c>
      <c r="AI28" s="273">
        <f t="shared" si="2"/>
        <v>1885834558</v>
      </c>
      <c r="AJ28" s="273">
        <f t="shared" si="2"/>
        <v>1950702973</v>
      </c>
      <c r="AK28" s="273">
        <f t="shared" si="2"/>
        <v>2024878252</v>
      </c>
      <c r="AL28" s="273">
        <f t="shared" si="2"/>
        <v>2106253871</v>
      </c>
      <c r="AM28" s="273">
        <f t="shared" si="3"/>
        <v>2193325448</v>
      </c>
      <c r="AN28" s="273">
        <f t="shared" si="3"/>
        <v>2273964959</v>
      </c>
      <c r="AO28" s="273">
        <f t="shared" si="3"/>
        <v>2356511431</v>
      </c>
      <c r="AP28" s="273">
        <f t="shared" si="3"/>
        <v>2435921000</v>
      </c>
      <c r="AQ28" s="273">
        <f t="shared" si="3"/>
        <v>2531172713</v>
      </c>
      <c r="AR28" s="273">
        <f t="shared" si="3"/>
        <v>2621004345</v>
      </c>
      <c r="AS28" s="273">
        <f t="shared" si="3"/>
        <v>2698900541</v>
      </c>
      <c r="AT28" s="273">
        <f t="shared" si="3"/>
        <v>2796518159</v>
      </c>
      <c r="AU28" s="273">
        <f t="shared" si="3"/>
        <v>2869362843</v>
      </c>
    </row>
    <row r="29" spans="2:166" customFormat="1">
      <c r="I29" s="273"/>
    </row>
    <row r="30" spans="2:166" s="237" customFormat="1" ht="13.5" thickBot="1">
      <c r="B30" s="249" t="s">
        <v>5594</v>
      </c>
      <c r="C30" s="249" t="s">
        <v>5593</v>
      </c>
      <c r="D30" s="249" t="s">
        <v>5592</v>
      </c>
      <c r="E30" s="249" t="s">
        <v>5591</v>
      </c>
      <c r="F30" s="249" t="s">
        <v>5590</v>
      </c>
      <c r="G30" s="249" t="s">
        <v>5589</v>
      </c>
      <c r="H30" s="249" t="s">
        <v>5588</v>
      </c>
      <c r="I30" s="249" t="s">
        <v>5587</v>
      </c>
      <c r="J30" s="250" t="s">
        <v>5586</v>
      </c>
      <c r="K30" s="249" t="s">
        <v>5585</v>
      </c>
      <c r="L30" s="249" t="s">
        <v>10</v>
      </c>
      <c r="M30" s="249" t="s">
        <v>3569</v>
      </c>
      <c r="N30" s="249" t="s">
        <v>5584</v>
      </c>
      <c r="O30" s="248">
        <v>1997</v>
      </c>
      <c r="P30" s="248">
        <v>1998</v>
      </c>
      <c r="Q30" s="248">
        <v>1999</v>
      </c>
      <c r="R30" s="248">
        <v>2000</v>
      </c>
      <c r="S30" s="248">
        <v>2001</v>
      </c>
      <c r="T30" s="248">
        <v>2002</v>
      </c>
      <c r="U30" s="248">
        <v>2003</v>
      </c>
      <c r="V30" s="248">
        <v>2004</v>
      </c>
      <c r="W30" s="248">
        <v>2005</v>
      </c>
      <c r="X30" s="248">
        <v>2006</v>
      </c>
      <c r="Y30" s="248">
        <v>2007</v>
      </c>
      <c r="Z30" s="248">
        <v>2008</v>
      </c>
      <c r="AA30" s="248">
        <v>2009</v>
      </c>
      <c r="AB30" s="248">
        <v>2010</v>
      </c>
      <c r="AC30" s="248">
        <v>2011</v>
      </c>
      <c r="AD30" s="248">
        <v>2012</v>
      </c>
      <c r="AE30" s="248">
        <v>2013</v>
      </c>
      <c r="AF30" s="248">
        <v>2014</v>
      </c>
      <c r="AG30" s="248">
        <v>2015</v>
      </c>
      <c r="AH30" s="248">
        <v>2016</v>
      </c>
      <c r="AI30" s="248">
        <v>2017</v>
      </c>
      <c r="AJ30" s="248">
        <v>2018</v>
      </c>
      <c r="AK30" s="248">
        <v>2019</v>
      </c>
      <c r="AL30" s="248">
        <v>2020</v>
      </c>
      <c r="AM30" s="248">
        <v>2021</v>
      </c>
      <c r="AN30" s="248">
        <v>2022</v>
      </c>
      <c r="AO30" s="248">
        <v>2023</v>
      </c>
      <c r="AP30" s="248">
        <v>2024</v>
      </c>
      <c r="AQ30" s="248">
        <v>2025</v>
      </c>
      <c r="AR30" s="248">
        <v>2026</v>
      </c>
      <c r="AS30" s="248">
        <v>2027</v>
      </c>
      <c r="AT30" s="248">
        <v>2028</v>
      </c>
      <c r="AU30" s="248">
        <v>2029</v>
      </c>
      <c r="AV30" s="248">
        <v>2030</v>
      </c>
      <c r="AW30" s="247">
        <v>2031</v>
      </c>
      <c r="AX30" s="248">
        <v>2032</v>
      </c>
      <c r="AY30" s="248">
        <v>2033</v>
      </c>
      <c r="AZ30" s="248">
        <v>2034</v>
      </c>
      <c r="BA30" s="247">
        <v>2035</v>
      </c>
    </row>
    <row r="31" spans="2:166" s="237" customFormat="1">
      <c r="B31" s="246" t="s">
        <v>5580</v>
      </c>
      <c r="C31" s="245" t="s">
        <v>5579</v>
      </c>
      <c r="D31" s="245">
        <v>3115</v>
      </c>
      <c r="E31" s="245">
        <v>311</v>
      </c>
      <c r="F31" s="245">
        <v>31</v>
      </c>
      <c r="G31" s="245" t="s">
        <v>5577</v>
      </c>
      <c r="H31" s="245" t="s">
        <v>5578</v>
      </c>
      <c r="I31" s="245" t="s">
        <v>5577</v>
      </c>
      <c r="J31" s="245" t="s">
        <v>5576</v>
      </c>
      <c r="K31" s="245" t="s">
        <v>5575</v>
      </c>
      <c r="L31" s="245" t="s">
        <v>5583</v>
      </c>
      <c r="M31" s="245" t="s">
        <v>31</v>
      </c>
      <c r="N31" s="245" t="s">
        <v>98</v>
      </c>
      <c r="O31" s="244">
        <f t="shared" ref="O31:X34" si="4">I25</f>
        <v>629803398</v>
      </c>
      <c r="P31" s="244">
        <f t="shared" si="4"/>
        <v>642873377.35000002</v>
      </c>
      <c r="Q31" s="244">
        <f t="shared" si="4"/>
        <v>827853700.19000006</v>
      </c>
      <c r="R31" s="244">
        <f t="shared" si="4"/>
        <v>949314310.5</v>
      </c>
      <c r="S31" s="244">
        <f t="shared" si="4"/>
        <v>824671705.72000003</v>
      </c>
      <c r="T31" s="244">
        <f t="shared" si="4"/>
        <v>1036558543.99</v>
      </c>
      <c r="U31" s="244">
        <f t="shared" si="4"/>
        <v>921412882.70000005</v>
      </c>
      <c r="V31" s="244">
        <f t="shared" si="4"/>
        <v>989557786.60000002</v>
      </c>
      <c r="W31" s="244">
        <f t="shared" si="4"/>
        <v>1115915065.9000001</v>
      </c>
      <c r="X31" s="244">
        <f t="shared" si="4"/>
        <v>1206767924.2</v>
      </c>
      <c r="Y31" s="244">
        <f t="shared" ref="Y31:AH34" si="5">S25</f>
        <v>1308849574.0699999</v>
      </c>
      <c r="Z31" s="244">
        <f t="shared" si="5"/>
        <v>1308585287.1199999</v>
      </c>
      <c r="AA31" s="244">
        <f t="shared" si="5"/>
        <v>1550282951.0999999</v>
      </c>
      <c r="AB31" s="244">
        <f t="shared" si="5"/>
        <v>1525677268</v>
      </c>
      <c r="AC31" s="244">
        <f t="shared" si="5"/>
        <v>1548751854</v>
      </c>
      <c r="AD31" s="244">
        <f t="shared" si="5"/>
        <v>1538633207</v>
      </c>
      <c r="AE31" s="244">
        <f t="shared" si="5"/>
        <v>1572647948.3599999</v>
      </c>
      <c r="AF31" s="244">
        <f t="shared" si="5"/>
        <v>1607127657.75</v>
      </c>
      <c r="AG31" s="244">
        <f t="shared" si="5"/>
        <v>1636247118.73</v>
      </c>
      <c r="AH31" s="244">
        <f t="shared" si="5"/>
        <v>1670740596.71</v>
      </c>
      <c r="AI31" s="244">
        <f t="shared" ref="AI31:AR34" si="6">AC25</f>
        <v>1711084692.01</v>
      </c>
      <c r="AJ31" s="244">
        <f t="shared" si="6"/>
        <v>1745849788.4400001</v>
      </c>
      <c r="AK31" s="244">
        <f t="shared" si="6"/>
        <v>1793842788.48</v>
      </c>
      <c r="AL31" s="244">
        <f t="shared" si="6"/>
        <v>1844031455.0799999</v>
      </c>
      <c r="AM31" s="244">
        <f t="shared" si="6"/>
        <v>1900640702.6900001</v>
      </c>
      <c r="AN31" s="244">
        <f t="shared" si="6"/>
        <v>1957464654.45</v>
      </c>
      <c r="AO31" s="244">
        <f t="shared" si="6"/>
        <v>2024591449.8199999</v>
      </c>
      <c r="AP31" s="244">
        <f t="shared" si="6"/>
        <v>2099484002.3499999</v>
      </c>
      <c r="AQ31" s="244">
        <f t="shared" si="6"/>
        <v>2182153011.5999999</v>
      </c>
      <c r="AR31" s="244">
        <f t="shared" si="6"/>
        <v>2284892178.5</v>
      </c>
      <c r="AS31" s="244">
        <f t="shared" ref="AS31:BA34" si="7">AM25</f>
        <v>2378940927.7800002</v>
      </c>
      <c r="AT31" s="244">
        <f t="shared" si="7"/>
        <v>2484467592.8899999</v>
      </c>
      <c r="AU31" s="244">
        <f t="shared" si="7"/>
        <v>2575806943.77</v>
      </c>
      <c r="AV31" s="244">
        <f t="shared" si="7"/>
        <v>2675193452.4000001</v>
      </c>
      <c r="AW31" s="244">
        <f t="shared" si="7"/>
        <v>2783592126.4000001</v>
      </c>
      <c r="AX31" s="244">
        <f t="shared" si="7"/>
        <v>2887561973.1999998</v>
      </c>
      <c r="AY31" s="244">
        <f t="shared" si="7"/>
        <v>2987701908</v>
      </c>
      <c r="AZ31" s="244">
        <f t="shared" si="7"/>
        <v>3105538699.9000001</v>
      </c>
      <c r="BA31" s="244">
        <f t="shared" si="7"/>
        <v>3188441716.3000002</v>
      </c>
    </row>
    <row r="32" spans="2:166" s="237" customFormat="1">
      <c r="B32" s="243" t="s">
        <v>5580</v>
      </c>
      <c r="C32" s="242" t="s">
        <v>5579</v>
      </c>
      <c r="D32" s="242">
        <v>3115</v>
      </c>
      <c r="E32" s="242">
        <v>311</v>
      </c>
      <c r="F32" s="242">
        <v>31</v>
      </c>
      <c r="G32" s="242" t="s">
        <v>5577</v>
      </c>
      <c r="H32" s="242" t="s">
        <v>5578</v>
      </c>
      <c r="I32" s="242" t="s">
        <v>5577</v>
      </c>
      <c r="J32" s="242" t="s">
        <v>5576</v>
      </c>
      <c r="K32" s="242" t="s">
        <v>5575</v>
      </c>
      <c r="L32" s="242" t="s">
        <v>5582</v>
      </c>
      <c r="M32" s="242" t="s">
        <v>36</v>
      </c>
      <c r="N32" s="242" t="s">
        <v>120</v>
      </c>
      <c r="O32" s="241">
        <f t="shared" si="4"/>
        <v>157306078.61199999</v>
      </c>
      <c r="P32" s="241">
        <f t="shared" si="4"/>
        <v>158988866.479</v>
      </c>
      <c r="Q32" s="241">
        <f t="shared" si="4"/>
        <v>148022659.32499999</v>
      </c>
      <c r="R32" s="241">
        <f t="shared" si="4"/>
        <v>155196955.574</v>
      </c>
      <c r="S32" s="241">
        <f t="shared" si="4"/>
        <v>150797506.91999999</v>
      </c>
      <c r="T32" s="241">
        <f t="shared" si="4"/>
        <v>196689240.5</v>
      </c>
      <c r="U32" s="241">
        <f t="shared" si="4"/>
        <v>190677159.15799999</v>
      </c>
      <c r="V32" s="241">
        <f t="shared" si="4"/>
        <v>182341406.83200002</v>
      </c>
      <c r="W32" s="241">
        <f t="shared" si="4"/>
        <v>229853474.61199999</v>
      </c>
      <c r="X32" s="241">
        <f t="shared" si="4"/>
        <v>168291733.711</v>
      </c>
      <c r="Y32" s="241">
        <f t="shared" si="5"/>
        <v>185044294.19700003</v>
      </c>
      <c r="Z32" s="241">
        <f t="shared" si="5"/>
        <v>230868388.64999998</v>
      </c>
      <c r="AA32" s="241">
        <f t="shared" si="5"/>
        <v>238708494.85599998</v>
      </c>
      <c r="AB32" s="241">
        <f t="shared" si="5"/>
        <v>318134630.06999993</v>
      </c>
      <c r="AC32" s="241">
        <f t="shared" si="5"/>
        <v>310634073.77999997</v>
      </c>
      <c r="AD32" s="241">
        <f t="shared" si="5"/>
        <v>320834983.16000003</v>
      </c>
      <c r="AE32" s="241">
        <f t="shared" si="5"/>
        <v>323015623.47000003</v>
      </c>
      <c r="AF32" s="241">
        <f t="shared" si="5"/>
        <v>319071472.87</v>
      </c>
      <c r="AG32" s="241">
        <f t="shared" si="5"/>
        <v>320041493.44999999</v>
      </c>
      <c r="AH32" s="241">
        <f t="shared" si="5"/>
        <v>321220236.61000001</v>
      </c>
      <c r="AI32" s="241">
        <f t="shared" si="6"/>
        <v>317274315.14999998</v>
      </c>
      <c r="AJ32" s="241">
        <f t="shared" si="6"/>
        <v>317242678.67000002</v>
      </c>
      <c r="AK32" s="241">
        <f t="shared" si="6"/>
        <v>314343281.5</v>
      </c>
      <c r="AL32" s="241">
        <f t="shared" si="6"/>
        <v>315500155.42000002</v>
      </c>
      <c r="AM32" s="241">
        <f t="shared" si="6"/>
        <v>316604185.17000002</v>
      </c>
      <c r="AN32" s="241">
        <f t="shared" si="6"/>
        <v>314025803.90000004</v>
      </c>
      <c r="AO32" s="241">
        <f t="shared" si="6"/>
        <v>312165770.96000004</v>
      </c>
      <c r="AP32" s="241">
        <f t="shared" si="6"/>
        <v>316846772.75</v>
      </c>
      <c r="AQ32" s="241">
        <f t="shared" si="6"/>
        <v>317154017.94000006</v>
      </c>
      <c r="AR32" s="241">
        <f t="shared" si="6"/>
        <v>317132831.70999998</v>
      </c>
      <c r="AS32" s="241">
        <f t="shared" si="7"/>
        <v>329619379.67999995</v>
      </c>
      <c r="AT32" s="241">
        <f t="shared" si="7"/>
        <v>331066865.50999999</v>
      </c>
      <c r="AU32" s="241">
        <f t="shared" si="7"/>
        <v>333952763.74000001</v>
      </c>
      <c r="AV32" s="241">
        <f t="shared" si="7"/>
        <v>338486759.89000005</v>
      </c>
      <c r="AW32" s="241">
        <f t="shared" si="7"/>
        <v>344005985.83999997</v>
      </c>
      <c r="AX32" s="241">
        <f t="shared" si="7"/>
        <v>344015536.36000001</v>
      </c>
      <c r="AY32" s="241">
        <f t="shared" si="7"/>
        <v>352166717.38</v>
      </c>
      <c r="AZ32" s="241">
        <f t="shared" si="7"/>
        <v>360257472.30000007</v>
      </c>
      <c r="BA32" s="241">
        <f t="shared" si="7"/>
        <v>360167672.44999999</v>
      </c>
    </row>
    <row r="33" spans="2:53" s="237" customFormat="1">
      <c r="B33" s="243" t="s">
        <v>5580</v>
      </c>
      <c r="C33" s="242" t="s">
        <v>5579</v>
      </c>
      <c r="D33" s="242">
        <v>3115</v>
      </c>
      <c r="E33" s="242">
        <v>311</v>
      </c>
      <c r="F33" s="242">
        <v>31</v>
      </c>
      <c r="G33" s="242" t="s">
        <v>5577</v>
      </c>
      <c r="H33" s="242" t="s">
        <v>5578</v>
      </c>
      <c r="I33" s="242" t="s">
        <v>5577</v>
      </c>
      <c r="J33" s="242" t="s">
        <v>5576</v>
      </c>
      <c r="K33" s="242" t="s">
        <v>5575</v>
      </c>
      <c r="L33" s="242" t="s">
        <v>5581</v>
      </c>
      <c r="M33" s="242" t="s">
        <v>19</v>
      </c>
      <c r="N33" s="242" t="s">
        <v>142</v>
      </c>
      <c r="O33" s="241">
        <f t="shared" si="4"/>
        <v>1023141844.83</v>
      </c>
      <c r="P33" s="241">
        <f t="shared" si="4"/>
        <v>1032526028.86</v>
      </c>
      <c r="Q33" s="241">
        <f t="shared" si="4"/>
        <v>962715823.98000002</v>
      </c>
      <c r="R33" s="241">
        <f t="shared" si="4"/>
        <v>1076032289.2</v>
      </c>
      <c r="S33" s="241">
        <f t="shared" si="4"/>
        <v>1134553263.6399999</v>
      </c>
      <c r="T33" s="241">
        <f t="shared" si="4"/>
        <v>1277568570.9000001</v>
      </c>
      <c r="U33" s="241">
        <f t="shared" si="4"/>
        <v>1325282272.8</v>
      </c>
      <c r="V33" s="241">
        <f t="shared" si="4"/>
        <v>1385460617.0999999</v>
      </c>
      <c r="W33" s="241">
        <f t="shared" si="4"/>
        <v>1327843272.4000001</v>
      </c>
      <c r="X33" s="241">
        <f t="shared" si="4"/>
        <v>1262279512.3</v>
      </c>
      <c r="Y33" s="241">
        <f t="shared" si="5"/>
        <v>1527455277.2</v>
      </c>
      <c r="Z33" s="241">
        <f t="shared" si="5"/>
        <v>1481428474.1000001</v>
      </c>
      <c r="AA33" s="241">
        <f t="shared" si="5"/>
        <v>1611305885.4000001</v>
      </c>
      <c r="AB33" s="241">
        <f t="shared" si="5"/>
        <v>1703912175.9000001</v>
      </c>
      <c r="AC33" s="241">
        <f t="shared" si="5"/>
        <v>1822716919.9000001</v>
      </c>
      <c r="AD33" s="241">
        <f t="shared" si="5"/>
        <v>1863138987.4000001</v>
      </c>
      <c r="AE33" s="241">
        <f t="shared" si="5"/>
        <v>1934947194.0999999</v>
      </c>
      <c r="AF33" s="241">
        <f t="shared" si="5"/>
        <v>2020589620.3999999</v>
      </c>
      <c r="AG33" s="241">
        <f t="shared" si="5"/>
        <v>2083950219.9000001</v>
      </c>
      <c r="AH33" s="241">
        <f t="shared" si="5"/>
        <v>2146630229.3</v>
      </c>
      <c r="AI33" s="241">
        <f t="shared" si="6"/>
        <v>2204367746.5</v>
      </c>
      <c r="AJ33" s="241">
        <f t="shared" si="6"/>
        <v>2262579257.1000004</v>
      </c>
      <c r="AK33" s="241">
        <f t="shared" si="6"/>
        <v>2319287101.8000002</v>
      </c>
      <c r="AL33" s="241">
        <f t="shared" si="6"/>
        <v>2377721823.3000002</v>
      </c>
      <c r="AM33" s="241">
        <f t="shared" si="6"/>
        <v>2439565476.5999999</v>
      </c>
      <c r="AN33" s="241">
        <f t="shared" si="6"/>
        <v>2511493504.3000002</v>
      </c>
      <c r="AO33" s="241">
        <f t="shared" si="6"/>
        <v>2591814073.3999996</v>
      </c>
      <c r="AP33" s="241">
        <f t="shared" si="6"/>
        <v>2679434278</v>
      </c>
      <c r="AQ33" s="241">
        <f t="shared" si="6"/>
        <v>2774540250.3000002</v>
      </c>
      <c r="AR33" s="241">
        <f t="shared" si="6"/>
        <v>2879612349.6999998</v>
      </c>
      <c r="AS33" s="241">
        <f t="shared" si="7"/>
        <v>2984193071.1999998</v>
      </c>
      <c r="AT33" s="241">
        <f t="shared" si="7"/>
        <v>3092428874</v>
      </c>
      <c r="AU33" s="241">
        <f t="shared" si="7"/>
        <v>3202917778.5999999</v>
      </c>
      <c r="AV33" s="241">
        <f t="shared" si="7"/>
        <v>3332498384.6999998</v>
      </c>
      <c r="AW33" s="241">
        <f t="shared" si="7"/>
        <v>3442249037.4000001</v>
      </c>
      <c r="AX33" s="241">
        <f t="shared" si="7"/>
        <v>3565172330.5999999</v>
      </c>
      <c r="AY33" s="241">
        <f t="shared" si="7"/>
        <v>3708165815.2000003</v>
      </c>
      <c r="AZ33" s="241">
        <f t="shared" si="7"/>
        <v>3837626194.8000002</v>
      </c>
      <c r="BA33" s="241">
        <f t="shared" si="7"/>
        <v>3986119730.8000002</v>
      </c>
    </row>
    <row r="34" spans="2:53" s="237" customFormat="1" ht="13.5" thickBot="1">
      <c r="B34" s="240" t="s">
        <v>5580</v>
      </c>
      <c r="C34" s="239" t="s">
        <v>5579</v>
      </c>
      <c r="D34" s="239">
        <v>3115</v>
      </c>
      <c r="E34" s="239">
        <v>311</v>
      </c>
      <c r="F34" s="239">
        <v>31</v>
      </c>
      <c r="G34" s="239" t="s">
        <v>5577</v>
      </c>
      <c r="H34" s="239" t="s">
        <v>5578</v>
      </c>
      <c r="I34" s="239" t="s">
        <v>5577</v>
      </c>
      <c r="J34" s="239" t="s">
        <v>5576</v>
      </c>
      <c r="K34" s="239" t="s">
        <v>5575</v>
      </c>
      <c r="L34" s="239" t="s">
        <v>5574</v>
      </c>
      <c r="M34" s="239" t="s">
        <v>26</v>
      </c>
      <c r="N34" s="239" t="s">
        <v>76</v>
      </c>
      <c r="O34" s="238">
        <f t="shared" si="4"/>
        <v>1273438305.8</v>
      </c>
      <c r="P34" s="238">
        <f t="shared" si="4"/>
        <v>1241509549.7</v>
      </c>
      <c r="Q34" s="238">
        <f t="shared" si="4"/>
        <v>1106339290.4000001</v>
      </c>
      <c r="R34" s="238">
        <f t="shared" si="4"/>
        <v>1131175190.4000001</v>
      </c>
      <c r="S34" s="238">
        <f t="shared" si="4"/>
        <v>972920477.39999998</v>
      </c>
      <c r="T34" s="238">
        <f t="shared" si="4"/>
        <v>1033088739</v>
      </c>
      <c r="U34" s="238">
        <f t="shared" si="4"/>
        <v>855709439</v>
      </c>
      <c r="V34" s="238">
        <f t="shared" si="4"/>
        <v>854666682</v>
      </c>
      <c r="W34" s="238">
        <f t="shared" si="4"/>
        <v>802092945.5</v>
      </c>
      <c r="X34" s="238">
        <f t="shared" si="4"/>
        <v>821693254.89999998</v>
      </c>
      <c r="Y34" s="238">
        <f t="shared" si="5"/>
        <v>979969830</v>
      </c>
      <c r="Z34" s="238">
        <f t="shared" si="5"/>
        <v>938821206.89999998</v>
      </c>
      <c r="AA34" s="238">
        <f t="shared" si="5"/>
        <v>1005210320.2</v>
      </c>
      <c r="AB34" s="238">
        <f t="shared" si="5"/>
        <v>1020262416.5</v>
      </c>
      <c r="AC34" s="238">
        <f t="shared" si="5"/>
        <v>1129759628</v>
      </c>
      <c r="AD34" s="238">
        <f t="shared" si="5"/>
        <v>1167452880</v>
      </c>
      <c r="AE34" s="238">
        <f t="shared" si="5"/>
        <v>1221862862</v>
      </c>
      <c r="AF34" s="238">
        <f t="shared" si="5"/>
        <v>1302082730</v>
      </c>
      <c r="AG34" s="238">
        <f t="shared" si="5"/>
        <v>1366273724</v>
      </c>
      <c r="AH34" s="238">
        <f t="shared" si="5"/>
        <v>1436489624</v>
      </c>
      <c r="AI34" s="238">
        <f t="shared" si="6"/>
        <v>1503739491</v>
      </c>
      <c r="AJ34" s="238">
        <f t="shared" si="6"/>
        <v>1577162726</v>
      </c>
      <c r="AK34" s="238">
        <f t="shared" si="6"/>
        <v>1639676320</v>
      </c>
      <c r="AL34" s="238">
        <f t="shared" si="6"/>
        <v>1705797870</v>
      </c>
      <c r="AM34" s="238">
        <f t="shared" si="6"/>
        <v>1761876129</v>
      </c>
      <c r="AN34" s="238">
        <f t="shared" si="6"/>
        <v>1832353919</v>
      </c>
      <c r="AO34" s="238">
        <f t="shared" si="6"/>
        <v>1885834558</v>
      </c>
      <c r="AP34" s="238">
        <f t="shared" si="6"/>
        <v>1950702973</v>
      </c>
      <c r="AQ34" s="238">
        <f t="shared" si="6"/>
        <v>2024878252</v>
      </c>
      <c r="AR34" s="238">
        <f t="shared" si="6"/>
        <v>2106253871</v>
      </c>
      <c r="AS34" s="238">
        <f t="shared" si="7"/>
        <v>2193325448</v>
      </c>
      <c r="AT34" s="238">
        <f t="shared" si="7"/>
        <v>2273964959</v>
      </c>
      <c r="AU34" s="238">
        <f t="shared" si="7"/>
        <v>2356511431</v>
      </c>
      <c r="AV34" s="238">
        <f t="shared" si="7"/>
        <v>2435921000</v>
      </c>
      <c r="AW34" s="238">
        <f t="shared" si="7"/>
        <v>2531172713</v>
      </c>
      <c r="AX34" s="238">
        <f t="shared" si="7"/>
        <v>2621004345</v>
      </c>
      <c r="AY34" s="238">
        <f t="shared" si="7"/>
        <v>2698900541</v>
      </c>
      <c r="AZ34" s="238">
        <f t="shared" si="7"/>
        <v>2796518159</v>
      </c>
      <c r="BA34" s="238">
        <f t="shared" si="7"/>
        <v>2869362843</v>
      </c>
    </row>
    <row r="35" spans="2:53" s="237" customFormat="1" ht="13.5" thickBot="1"/>
    <row r="36" spans="2:53">
      <c r="B36" s="201" t="s">
        <v>98</v>
      </c>
      <c r="C36" s="206">
        <f t="shared" ref="C36:L39" si="8">AE31</f>
        <v>1572647948.3599999</v>
      </c>
      <c r="D36" s="206">
        <f t="shared" si="8"/>
        <v>1607127657.75</v>
      </c>
      <c r="E36" s="206">
        <f t="shared" si="8"/>
        <v>1636247118.73</v>
      </c>
      <c r="F36" s="206">
        <f t="shared" si="8"/>
        <v>1670740596.71</v>
      </c>
      <c r="G36" s="206">
        <f t="shared" si="8"/>
        <v>1711084692.01</v>
      </c>
      <c r="H36" s="206">
        <f t="shared" si="8"/>
        <v>1745849788.4400001</v>
      </c>
      <c r="I36" s="206">
        <f t="shared" si="8"/>
        <v>1793842788.48</v>
      </c>
      <c r="J36" s="206">
        <f t="shared" si="8"/>
        <v>1844031455.0799999</v>
      </c>
      <c r="K36" s="206">
        <f t="shared" si="8"/>
        <v>1900640702.6900001</v>
      </c>
      <c r="L36" s="206">
        <f t="shared" si="8"/>
        <v>1957464654.45</v>
      </c>
      <c r="M36" s="206">
        <f t="shared" ref="M36:V39" si="9">AO31</f>
        <v>2024591449.8199999</v>
      </c>
      <c r="N36" s="206">
        <f t="shared" si="9"/>
        <v>2099484002.3499999</v>
      </c>
      <c r="O36" s="206">
        <f t="shared" si="9"/>
        <v>2182153011.5999999</v>
      </c>
      <c r="P36" s="206">
        <f t="shared" si="9"/>
        <v>2284892178.5</v>
      </c>
      <c r="Q36" s="206">
        <f t="shared" si="9"/>
        <v>2378940927.7800002</v>
      </c>
      <c r="R36" s="206">
        <f t="shared" si="9"/>
        <v>2484467592.8899999</v>
      </c>
      <c r="S36" s="206">
        <f t="shared" si="9"/>
        <v>2575806943.77</v>
      </c>
      <c r="T36" s="206">
        <f t="shared" si="9"/>
        <v>2675193452.4000001</v>
      </c>
      <c r="U36" s="206">
        <f t="shared" si="9"/>
        <v>2783592126.4000001</v>
      </c>
      <c r="V36" s="206">
        <f t="shared" si="9"/>
        <v>2887561973.1999998</v>
      </c>
      <c r="W36" s="206">
        <f t="shared" ref="W36:Y39" si="10">AY31</f>
        <v>2987701908</v>
      </c>
      <c r="X36" s="206">
        <f t="shared" si="10"/>
        <v>3105538699.9000001</v>
      </c>
      <c r="Y36" s="206">
        <f t="shared" si="10"/>
        <v>3188441716.3000002</v>
      </c>
      <c r="Z36" s="206"/>
      <c r="AA36" s="206"/>
    </row>
    <row r="37" spans="2:53">
      <c r="B37" s="201" t="s">
        <v>120</v>
      </c>
      <c r="C37" s="205">
        <f t="shared" si="8"/>
        <v>323015623.47000003</v>
      </c>
      <c r="D37" s="205">
        <f t="shared" si="8"/>
        <v>319071472.87</v>
      </c>
      <c r="E37" s="205">
        <f t="shared" si="8"/>
        <v>320041493.44999999</v>
      </c>
      <c r="F37" s="205">
        <f t="shared" si="8"/>
        <v>321220236.61000001</v>
      </c>
      <c r="G37" s="205">
        <f t="shared" si="8"/>
        <v>317274315.14999998</v>
      </c>
      <c r="H37" s="205">
        <f t="shared" si="8"/>
        <v>317242678.67000002</v>
      </c>
      <c r="I37" s="205">
        <f t="shared" si="8"/>
        <v>314343281.5</v>
      </c>
      <c r="J37" s="205">
        <f t="shared" si="8"/>
        <v>315500155.42000002</v>
      </c>
      <c r="K37" s="205">
        <f t="shared" si="8"/>
        <v>316604185.17000002</v>
      </c>
      <c r="L37" s="205">
        <f t="shared" si="8"/>
        <v>314025803.90000004</v>
      </c>
      <c r="M37" s="205">
        <f t="shared" si="9"/>
        <v>312165770.96000004</v>
      </c>
      <c r="N37" s="205">
        <f t="shared" si="9"/>
        <v>316846772.75</v>
      </c>
      <c r="O37" s="205">
        <f t="shared" si="9"/>
        <v>317154017.94000006</v>
      </c>
      <c r="P37" s="205">
        <f t="shared" si="9"/>
        <v>317132831.70999998</v>
      </c>
      <c r="Q37" s="205">
        <f t="shared" si="9"/>
        <v>329619379.67999995</v>
      </c>
      <c r="R37" s="205">
        <f t="shared" si="9"/>
        <v>331066865.50999999</v>
      </c>
      <c r="S37" s="205">
        <f t="shared" si="9"/>
        <v>333952763.74000001</v>
      </c>
      <c r="T37" s="205">
        <f t="shared" si="9"/>
        <v>338486759.89000005</v>
      </c>
      <c r="U37" s="205">
        <f t="shared" si="9"/>
        <v>344005985.83999997</v>
      </c>
      <c r="V37" s="205">
        <f t="shared" si="9"/>
        <v>344015536.36000001</v>
      </c>
      <c r="W37" s="205">
        <f t="shared" si="10"/>
        <v>352166717.38</v>
      </c>
      <c r="X37" s="205">
        <f t="shared" si="10"/>
        <v>360257472.30000007</v>
      </c>
      <c r="Y37" s="205">
        <f t="shared" si="10"/>
        <v>360167672.44999999</v>
      </c>
      <c r="Z37" s="205"/>
      <c r="AA37" s="205"/>
    </row>
    <row r="38" spans="2:53">
      <c r="B38" s="201" t="s">
        <v>142</v>
      </c>
      <c r="C38" s="205">
        <f t="shared" si="8"/>
        <v>1934947194.0999999</v>
      </c>
      <c r="D38" s="205">
        <f t="shared" si="8"/>
        <v>2020589620.3999999</v>
      </c>
      <c r="E38" s="205">
        <f t="shared" si="8"/>
        <v>2083950219.9000001</v>
      </c>
      <c r="F38" s="205">
        <f t="shared" si="8"/>
        <v>2146630229.3</v>
      </c>
      <c r="G38" s="205">
        <f t="shared" si="8"/>
        <v>2204367746.5</v>
      </c>
      <c r="H38" s="205">
        <f t="shared" si="8"/>
        <v>2262579257.1000004</v>
      </c>
      <c r="I38" s="205">
        <f t="shared" si="8"/>
        <v>2319287101.8000002</v>
      </c>
      <c r="J38" s="205">
        <f t="shared" si="8"/>
        <v>2377721823.3000002</v>
      </c>
      <c r="K38" s="205">
        <f t="shared" si="8"/>
        <v>2439565476.5999999</v>
      </c>
      <c r="L38" s="205">
        <f t="shared" si="8"/>
        <v>2511493504.3000002</v>
      </c>
      <c r="M38" s="205">
        <f t="shared" si="9"/>
        <v>2591814073.3999996</v>
      </c>
      <c r="N38" s="205">
        <f t="shared" si="9"/>
        <v>2679434278</v>
      </c>
      <c r="O38" s="205">
        <f t="shared" si="9"/>
        <v>2774540250.3000002</v>
      </c>
      <c r="P38" s="205">
        <f t="shared" si="9"/>
        <v>2879612349.6999998</v>
      </c>
      <c r="Q38" s="205">
        <f t="shared" si="9"/>
        <v>2984193071.1999998</v>
      </c>
      <c r="R38" s="205">
        <f t="shared" si="9"/>
        <v>3092428874</v>
      </c>
      <c r="S38" s="205">
        <f t="shared" si="9"/>
        <v>3202917778.5999999</v>
      </c>
      <c r="T38" s="205">
        <f t="shared" si="9"/>
        <v>3332498384.6999998</v>
      </c>
      <c r="U38" s="205">
        <f t="shared" si="9"/>
        <v>3442249037.4000001</v>
      </c>
      <c r="V38" s="205">
        <f t="shared" si="9"/>
        <v>3565172330.5999999</v>
      </c>
      <c r="W38" s="205">
        <f t="shared" si="10"/>
        <v>3708165815.2000003</v>
      </c>
      <c r="X38" s="205">
        <f t="shared" si="10"/>
        <v>3837626194.8000002</v>
      </c>
      <c r="Y38" s="205">
        <f t="shared" si="10"/>
        <v>3986119730.8000002</v>
      </c>
      <c r="Z38" s="205"/>
      <c r="AA38" s="205"/>
    </row>
    <row r="39" spans="2:53" ht="13.5" thickBot="1">
      <c r="B39" s="201" t="s">
        <v>76</v>
      </c>
      <c r="C39" s="204">
        <f t="shared" si="8"/>
        <v>1221862862</v>
      </c>
      <c r="D39" s="204">
        <f t="shared" si="8"/>
        <v>1302082730</v>
      </c>
      <c r="E39" s="204">
        <f t="shared" si="8"/>
        <v>1366273724</v>
      </c>
      <c r="F39" s="204">
        <f t="shared" si="8"/>
        <v>1436489624</v>
      </c>
      <c r="G39" s="204">
        <f t="shared" si="8"/>
        <v>1503739491</v>
      </c>
      <c r="H39" s="204">
        <f t="shared" si="8"/>
        <v>1577162726</v>
      </c>
      <c r="I39" s="204">
        <f t="shared" si="8"/>
        <v>1639676320</v>
      </c>
      <c r="J39" s="204">
        <f t="shared" si="8"/>
        <v>1705797870</v>
      </c>
      <c r="K39" s="204">
        <f t="shared" si="8"/>
        <v>1761876129</v>
      </c>
      <c r="L39" s="204">
        <f t="shared" si="8"/>
        <v>1832353919</v>
      </c>
      <c r="M39" s="204">
        <f t="shared" si="9"/>
        <v>1885834558</v>
      </c>
      <c r="N39" s="204">
        <f t="shared" si="9"/>
        <v>1950702973</v>
      </c>
      <c r="O39" s="204">
        <f t="shared" si="9"/>
        <v>2024878252</v>
      </c>
      <c r="P39" s="204">
        <f t="shared" si="9"/>
        <v>2106253871</v>
      </c>
      <c r="Q39" s="204">
        <f t="shared" si="9"/>
        <v>2193325448</v>
      </c>
      <c r="R39" s="204">
        <f t="shared" si="9"/>
        <v>2273964959</v>
      </c>
      <c r="S39" s="204">
        <f t="shared" si="9"/>
        <v>2356511431</v>
      </c>
      <c r="T39" s="204">
        <f t="shared" si="9"/>
        <v>2435921000</v>
      </c>
      <c r="U39" s="204">
        <f t="shared" si="9"/>
        <v>2531172713</v>
      </c>
      <c r="V39" s="204">
        <f t="shared" si="9"/>
        <v>2621004345</v>
      </c>
      <c r="W39" s="204">
        <f t="shared" si="10"/>
        <v>2698900541</v>
      </c>
      <c r="X39" s="204">
        <f t="shared" si="10"/>
        <v>2796518159</v>
      </c>
      <c r="Y39" s="204">
        <f t="shared" si="10"/>
        <v>2869362843</v>
      </c>
      <c r="Z39" s="204"/>
      <c r="AA39" s="204"/>
    </row>
    <row r="40" spans="2:53">
      <c r="B40" s="201" t="s">
        <v>5556</v>
      </c>
      <c r="C40" s="203">
        <f t="shared" ref="C40:Y40" si="11">SUM(C36:C39)</f>
        <v>5052473627.9300003</v>
      </c>
      <c r="D40" s="203">
        <f t="shared" si="11"/>
        <v>5248871481.0199995</v>
      </c>
      <c r="E40" s="203">
        <f t="shared" si="11"/>
        <v>5406512556.0799999</v>
      </c>
      <c r="F40" s="203">
        <f t="shared" si="11"/>
        <v>5575080686.6199999</v>
      </c>
      <c r="G40" s="203">
        <f t="shared" si="11"/>
        <v>5736466244.6599998</v>
      </c>
      <c r="H40" s="203">
        <f t="shared" si="11"/>
        <v>5902834450.210001</v>
      </c>
      <c r="I40" s="203">
        <f t="shared" si="11"/>
        <v>6067149491.7800007</v>
      </c>
      <c r="J40" s="203">
        <f t="shared" si="11"/>
        <v>6243051303.8000002</v>
      </c>
      <c r="K40" s="203">
        <f t="shared" si="11"/>
        <v>6418686493.46</v>
      </c>
      <c r="L40" s="203">
        <f t="shared" si="11"/>
        <v>6615337881.6499996</v>
      </c>
      <c r="M40" s="203">
        <f t="shared" si="11"/>
        <v>6814405852.1799994</v>
      </c>
      <c r="N40" s="203">
        <f t="shared" si="11"/>
        <v>7046468026.1000004</v>
      </c>
      <c r="O40" s="203">
        <f t="shared" si="11"/>
        <v>7298725531.8400002</v>
      </c>
      <c r="P40" s="203">
        <f t="shared" si="11"/>
        <v>7587891230.9099998</v>
      </c>
      <c r="Q40" s="203">
        <f t="shared" si="11"/>
        <v>7886078826.6599998</v>
      </c>
      <c r="R40" s="203">
        <f t="shared" si="11"/>
        <v>8181928291.3999996</v>
      </c>
      <c r="S40" s="203">
        <f t="shared" si="11"/>
        <v>8469188917.1100006</v>
      </c>
      <c r="T40" s="203">
        <f t="shared" si="11"/>
        <v>8782099596.9899998</v>
      </c>
      <c r="U40" s="203">
        <f t="shared" si="11"/>
        <v>9101019862.6399994</v>
      </c>
      <c r="V40" s="203">
        <f t="shared" si="11"/>
        <v>9417754185.1599998</v>
      </c>
      <c r="W40" s="203">
        <f t="shared" si="11"/>
        <v>9746934981.5799999</v>
      </c>
      <c r="X40" s="203">
        <f t="shared" si="11"/>
        <v>10099940526</v>
      </c>
      <c r="Y40" s="203">
        <f t="shared" si="11"/>
        <v>10404091962.549999</v>
      </c>
      <c r="Z40" s="203"/>
      <c r="AA40" s="203"/>
      <c r="AB40" s="202">
        <f>AA40/C40</f>
        <v>0</v>
      </c>
    </row>
    <row r="41" spans="2:53" s="237" customFormat="1"/>
    <row r="42" spans="2:53">
      <c r="K42" s="209"/>
      <c r="L42" s="209"/>
      <c r="M42" s="209"/>
      <c r="N42" s="209"/>
      <c r="O42" s="224"/>
      <c r="P42" s="224"/>
      <c r="Q42" s="224"/>
      <c r="R42" s="224"/>
    </row>
    <row r="43" spans="2:53">
      <c r="O43" s="224"/>
      <c r="P43" s="224"/>
      <c r="Q43" s="224"/>
      <c r="R43" s="224"/>
    </row>
    <row r="44" spans="2:53" ht="12" customHeight="1" thickBot="1">
      <c r="O44" s="224"/>
      <c r="P44" s="224"/>
      <c r="Q44" s="224"/>
      <c r="R44" s="224"/>
    </row>
    <row r="45" spans="2:53" ht="27.75">
      <c r="B45" s="236" t="s">
        <v>5573</v>
      </c>
      <c r="C45" s="235" t="s">
        <v>5572</v>
      </c>
      <c r="D45" s="234" t="s">
        <v>5571</v>
      </c>
      <c r="E45" s="233" t="s">
        <v>5570</v>
      </c>
      <c r="F45" s="235" t="s">
        <v>5569</v>
      </c>
      <c r="G45" s="234" t="s">
        <v>5568</v>
      </c>
      <c r="H45" s="233" t="s">
        <v>5567</v>
      </c>
      <c r="I45" s="235" t="s">
        <v>5566</v>
      </c>
      <c r="J45" s="234" t="s">
        <v>5565</v>
      </c>
      <c r="K45" s="233" t="s">
        <v>5564</v>
      </c>
      <c r="L45" s="235" t="s">
        <v>5563</v>
      </c>
      <c r="M45" s="234" t="s">
        <v>5562</v>
      </c>
      <c r="N45" s="233" t="s">
        <v>5561</v>
      </c>
      <c r="O45" s="224"/>
      <c r="P45" s="224"/>
      <c r="Q45" s="224"/>
      <c r="R45" s="274"/>
      <c r="S45" s="275" t="s">
        <v>5630</v>
      </c>
      <c r="T45" s="276"/>
      <c r="U45" s="277"/>
      <c r="V45" s="277"/>
      <c r="W45" s="277"/>
      <c r="X45" s="276"/>
      <c r="Y45" s="276"/>
      <c r="Z45" s="276"/>
      <c r="AA45" s="276"/>
      <c r="AB45" s="276"/>
      <c r="AC45" s="276"/>
      <c r="AD45" s="276"/>
      <c r="AE45" s="278"/>
      <c r="AF45" s="276"/>
      <c r="AG45" s="279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4"/>
      <c r="AS45" s="274"/>
    </row>
    <row r="46" spans="2:53" ht="15.75">
      <c r="B46" s="222">
        <v>1997</v>
      </c>
      <c r="C46" s="232"/>
      <c r="D46" s="216">
        <v>629803398</v>
      </c>
      <c r="E46" s="231">
        <v>5193</v>
      </c>
      <c r="F46" s="232"/>
      <c r="G46" s="216">
        <v>157306078.61199999</v>
      </c>
      <c r="H46" s="231">
        <v>295</v>
      </c>
      <c r="I46" s="232"/>
      <c r="J46" s="216">
        <v>1023141844.83</v>
      </c>
      <c r="K46" s="231">
        <v>1610</v>
      </c>
      <c r="L46" s="232"/>
      <c r="M46" s="216">
        <v>1273438305.8</v>
      </c>
      <c r="N46" s="231">
        <v>5305</v>
      </c>
      <c r="O46" s="224"/>
      <c r="P46" s="224"/>
      <c r="Q46" s="224"/>
      <c r="R46" s="280"/>
      <c r="S46" s="281"/>
      <c r="T46" s="282"/>
      <c r="U46" s="283"/>
      <c r="V46" s="283"/>
      <c r="W46" s="283"/>
      <c r="X46" s="282"/>
      <c r="Y46" s="282"/>
      <c r="Z46" s="282"/>
      <c r="AA46" s="282"/>
      <c r="AB46" s="282"/>
      <c r="AC46" s="282"/>
      <c r="AD46" s="282"/>
      <c r="AE46" s="284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0"/>
      <c r="AS46" s="280"/>
    </row>
    <row r="47" spans="2:53" ht="19.5">
      <c r="B47" s="222">
        <v>1998</v>
      </c>
      <c r="C47" s="232"/>
      <c r="D47" s="216">
        <v>642873377.35000002</v>
      </c>
      <c r="E47" s="231">
        <v>5765</v>
      </c>
      <c r="F47" s="232"/>
      <c r="G47" s="216">
        <v>158988866.479</v>
      </c>
      <c r="H47" s="231">
        <v>291</v>
      </c>
      <c r="I47" s="232"/>
      <c r="J47" s="216">
        <v>1032526028.86</v>
      </c>
      <c r="K47" s="231">
        <v>1583</v>
      </c>
      <c r="L47" s="232"/>
      <c r="M47" s="216">
        <v>1241509549.7</v>
      </c>
      <c r="N47" s="231">
        <v>5326</v>
      </c>
      <c r="O47" s="224"/>
      <c r="P47" s="224"/>
      <c r="Q47" s="224"/>
      <c r="R47" s="285" t="s">
        <v>5631</v>
      </c>
      <c r="S47" s="286"/>
      <c r="T47" s="345" t="s">
        <v>5632</v>
      </c>
      <c r="U47" s="345"/>
      <c r="V47" s="345"/>
      <c r="W47" s="345"/>
      <c r="X47" s="345"/>
      <c r="Y47" s="345"/>
      <c r="Z47" s="345"/>
      <c r="AA47" s="345"/>
      <c r="AB47" s="345"/>
      <c r="AC47" s="345"/>
      <c r="AD47" s="346"/>
      <c r="AE47" s="347"/>
    </row>
    <row r="48" spans="2:53" ht="19.5">
      <c r="B48" s="222">
        <v>1999</v>
      </c>
      <c r="C48" s="232"/>
      <c r="D48" s="216">
        <v>827853700.19000006</v>
      </c>
      <c r="E48" s="231">
        <v>6453</v>
      </c>
      <c r="F48" s="232"/>
      <c r="G48" s="216">
        <v>148022659.32499999</v>
      </c>
      <c r="H48" s="231">
        <v>303</v>
      </c>
      <c r="I48" s="232"/>
      <c r="J48" s="216">
        <v>962715823.98000002</v>
      </c>
      <c r="K48" s="231">
        <v>1665</v>
      </c>
      <c r="L48" s="232"/>
      <c r="M48" s="216">
        <v>1106339290.4000001</v>
      </c>
      <c r="N48" s="231">
        <v>5535</v>
      </c>
      <c r="O48" s="224"/>
      <c r="P48" s="224"/>
      <c r="Q48" s="224"/>
      <c r="R48" s="287"/>
      <c r="S48" s="288"/>
      <c r="T48" s="348">
        <v>2008</v>
      </c>
      <c r="U48" s="348"/>
      <c r="V48" s="348">
        <v>2009</v>
      </c>
      <c r="W48" s="348"/>
      <c r="X48" s="348">
        <v>2010</v>
      </c>
      <c r="Y48" s="348"/>
      <c r="Z48" s="348" t="s">
        <v>5633</v>
      </c>
      <c r="AA48" s="348"/>
      <c r="AB48" s="348" t="s">
        <v>5634</v>
      </c>
      <c r="AC48" s="349"/>
      <c r="AD48" s="350" t="s">
        <v>5635</v>
      </c>
      <c r="AE48" s="349"/>
    </row>
    <row r="49" spans="2:31">
      <c r="B49" s="222">
        <v>2000</v>
      </c>
      <c r="C49" s="232"/>
      <c r="D49" s="216">
        <v>949314310.5</v>
      </c>
      <c r="E49" s="231">
        <v>7223</v>
      </c>
      <c r="F49" s="232"/>
      <c r="G49" s="216">
        <v>155196955.574</v>
      </c>
      <c r="H49" s="231">
        <v>338</v>
      </c>
      <c r="I49" s="232"/>
      <c r="J49" s="216">
        <v>1076032289.2</v>
      </c>
      <c r="K49" s="231">
        <v>1640</v>
      </c>
      <c r="L49" s="232"/>
      <c r="M49" s="216">
        <v>1131175190.4000001</v>
      </c>
      <c r="N49" s="231">
        <v>5593</v>
      </c>
      <c r="O49" s="224"/>
      <c r="P49" s="224"/>
      <c r="Q49" s="224"/>
      <c r="R49" s="280"/>
      <c r="S49" s="289"/>
      <c r="T49" s="280"/>
      <c r="U49" s="290"/>
      <c r="V49" s="280"/>
      <c r="W49" s="290"/>
      <c r="X49" s="280"/>
      <c r="Y49" s="290"/>
      <c r="Z49" s="280"/>
      <c r="AA49" s="290"/>
      <c r="AB49" s="280"/>
      <c r="AC49" s="290"/>
      <c r="AD49" s="280"/>
      <c r="AE49" s="290"/>
    </row>
    <row r="50" spans="2:31">
      <c r="B50" s="222">
        <v>2001</v>
      </c>
      <c r="C50" s="232"/>
      <c r="D50" s="216">
        <v>824671705.72000003</v>
      </c>
      <c r="E50" s="231">
        <v>7757</v>
      </c>
      <c r="F50" s="232"/>
      <c r="G50" s="216">
        <v>150797506.91999999</v>
      </c>
      <c r="H50" s="231">
        <v>346</v>
      </c>
      <c r="I50" s="232"/>
      <c r="J50" s="216">
        <v>1134553263.6399999</v>
      </c>
      <c r="K50" s="231">
        <v>1717</v>
      </c>
      <c r="L50" s="232"/>
      <c r="M50" s="216">
        <v>972920477.39999998</v>
      </c>
      <c r="N50" s="231">
        <v>5514</v>
      </c>
      <c r="O50" s="224"/>
      <c r="P50" s="224"/>
      <c r="Q50" s="224"/>
      <c r="R50" s="280"/>
      <c r="S50" s="289"/>
      <c r="T50" s="293" t="s">
        <v>5636</v>
      </c>
      <c r="U50" s="292" t="s">
        <v>5637</v>
      </c>
      <c r="V50" s="293" t="s">
        <v>5636</v>
      </c>
      <c r="W50" s="292" t="s">
        <v>5637</v>
      </c>
      <c r="X50" s="293" t="s">
        <v>5636</v>
      </c>
      <c r="Y50" s="292" t="s">
        <v>5637</v>
      </c>
      <c r="Z50" s="293" t="s">
        <v>5636</v>
      </c>
      <c r="AA50" s="292" t="s">
        <v>5637</v>
      </c>
      <c r="AB50" s="293" t="s">
        <v>5636</v>
      </c>
      <c r="AC50" s="292" t="s">
        <v>5637</v>
      </c>
      <c r="AD50" s="293" t="s">
        <v>5636</v>
      </c>
      <c r="AE50" s="292" t="s">
        <v>5637</v>
      </c>
    </row>
    <row r="51" spans="2:31" ht="15.75">
      <c r="B51" s="222">
        <v>2002</v>
      </c>
      <c r="C51" s="232"/>
      <c r="D51" s="216">
        <v>1036558543.99</v>
      </c>
      <c r="E51" s="231">
        <v>8155</v>
      </c>
      <c r="F51" s="232"/>
      <c r="G51" s="216">
        <v>196689240.5</v>
      </c>
      <c r="H51" s="231">
        <v>341</v>
      </c>
      <c r="I51" s="232"/>
      <c r="J51" s="216">
        <v>1277568570.9000001</v>
      </c>
      <c r="K51" s="231">
        <v>2093</v>
      </c>
      <c r="L51" s="232"/>
      <c r="M51" s="216">
        <v>1033088739</v>
      </c>
      <c r="N51" s="231">
        <v>5620</v>
      </c>
      <c r="O51" s="224"/>
      <c r="P51" s="224"/>
      <c r="Q51" s="224"/>
      <c r="R51" s="294" t="s">
        <v>5638</v>
      </c>
      <c r="S51" s="295"/>
      <c r="T51" s="281">
        <v>30247.7</v>
      </c>
      <c r="U51" s="305">
        <f>+(T51/$T$59)</f>
        <v>0.15921325302409753</v>
      </c>
      <c r="V51" s="297">
        <v>29750.7</v>
      </c>
      <c r="W51" s="305">
        <f>+(V51/$V$59)</f>
        <v>0.15713375755808795</v>
      </c>
      <c r="X51" s="298">
        <v>30359.9</v>
      </c>
      <c r="Y51" s="305">
        <f>+(X51/X$59)</f>
        <v>0.15823747061052451</v>
      </c>
      <c r="Z51" s="297">
        <v>31780.1</v>
      </c>
      <c r="AA51" s="305">
        <f>+(Z51/Z$59)</f>
        <v>0.1620073142656728</v>
      </c>
      <c r="AB51" s="281">
        <v>32550</v>
      </c>
      <c r="AC51" s="305">
        <f>+(AB51/AB$59)</f>
        <v>0.16231418640949052</v>
      </c>
      <c r="AD51" s="281">
        <v>32405</v>
      </c>
      <c r="AE51" s="305">
        <f>+(AD51/AD$59)</f>
        <v>0.1610450409259655</v>
      </c>
    </row>
    <row r="52" spans="2:31" ht="15.75">
      <c r="B52" s="222">
        <v>2003</v>
      </c>
      <c r="C52" s="232"/>
      <c r="D52" s="216">
        <v>921412882.70000005</v>
      </c>
      <c r="E52" s="231">
        <v>8774</v>
      </c>
      <c r="F52" s="232"/>
      <c r="G52" s="216">
        <v>190677159.15799999</v>
      </c>
      <c r="H52" s="231">
        <v>345</v>
      </c>
      <c r="I52" s="232"/>
      <c r="J52" s="216">
        <v>1325282272.8</v>
      </c>
      <c r="K52" s="231">
        <v>2177</v>
      </c>
      <c r="L52" s="232"/>
      <c r="M52" s="216">
        <v>855709439</v>
      </c>
      <c r="N52" s="231">
        <v>5581</v>
      </c>
      <c r="O52" s="224"/>
      <c r="P52" s="224"/>
      <c r="Q52" s="224"/>
      <c r="R52" s="282"/>
      <c r="S52" s="299" t="s">
        <v>120</v>
      </c>
      <c r="T52" s="280">
        <v>313</v>
      </c>
      <c r="U52" s="305">
        <f>+(T52/$T$59)</f>
        <v>1.6475219007244361E-3</v>
      </c>
      <c r="V52" s="282">
        <v>299</v>
      </c>
      <c r="W52" s="305">
        <f>+(V52/$V$59)</f>
        <v>1.5792231278547494E-3</v>
      </c>
      <c r="X52" s="300">
        <v>284</v>
      </c>
      <c r="Y52" s="305">
        <f>+(X52/X$59)</f>
        <v>1.4802236388587893E-3</v>
      </c>
      <c r="Z52" s="282">
        <v>288</v>
      </c>
      <c r="AA52" s="305">
        <f>+(Z52/Z$59)</f>
        <v>1.4681548046895311E-3</v>
      </c>
      <c r="AB52" s="280">
        <v>299</v>
      </c>
      <c r="AC52" s="305">
        <f>+(AB52/AB$59)</f>
        <v>1.4909966739304966E-3</v>
      </c>
      <c r="AD52" s="280">
        <v>298</v>
      </c>
      <c r="AE52" s="305">
        <f>+(AD52/AD$59)</f>
        <v>1.480988186882818E-3</v>
      </c>
    </row>
    <row r="53" spans="2:31" ht="15.75">
      <c r="B53" s="222">
        <v>2004</v>
      </c>
      <c r="C53" s="232"/>
      <c r="D53" s="216">
        <v>989557786.60000002</v>
      </c>
      <c r="E53" s="231">
        <v>9093</v>
      </c>
      <c r="F53" s="232"/>
      <c r="G53" s="216">
        <v>182341406.83200002</v>
      </c>
      <c r="H53" s="231">
        <v>348</v>
      </c>
      <c r="I53" s="232"/>
      <c r="J53" s="216">
        <v>1385460617.0999999</v>
      </c>
      <c r="K53" s="231">
        <v>2270</v>
      </c>
      <c r="L53" s="232"/>
      <c r="M53" s="216">
        <v>854666682</v>
      </c>
      <c r="N53" s="231">
        <v>5416</v>
      </c>
      <c r="O53" s="224"/>
      <c r="P53" s="224"/>
      <c r="Q53" s="224"/>
      <c r="R53" s="282"/>
      <c r="S53" s="299" t="s">
        <v>98</v>
      </c>
      <c r="T53" s="280">
        <v>12315</v>
      </c>
      <c r="U53" s="305">
        <f>+(T53/$T$59)</f>
        <v>6.4821828138726612E-2</v>
      </c>
      <c r="V53" s="282">
        <v>12150</v>
      </c>
      <c r="W53" s="305">
        <f>+(V53/$V$59)</f>
        <v>6.4172444827542488E-2</v>
      </c>
      <c r="X53" s="300">
        <v>12746</v>
      </c>
      <c r="Y53" s="305">
        <f>+(X53/X$59)</f>
        <v>6.6432853876387782E-2</v>
      </c>
      <c r="Z53" s="282">
        <v>13256</v>
      </c>
      <c r="AA53" s="305">
        <f>+(Z53/Z$59)</f>
        <v>6.7575903093626474E-2</v>
      </c>
      <c r="AB53" s="280">
        <v>13558</v>
      </c>
      <c r="AC53" s="305">
        <f>+(AB53/AB$59)</f>
        <v>6.7608471254681182E-2</v>
      </c>
      <c r="AD53" s="280">
        <v>13431</v>
      </c>
      <c r="AE53" s="305">
        <f>+(AD53/AD$59)</f>
        <v>6.6748833349070905E-2</v>
      </c>
    </row>
    <row r="54" spans="2:31" ht="15.75">
      <c r="B54" s="222">
        <v>2005</v>
      </c>
      <c r="C54" s="232"/>
      <c r="D54" s="216">
        <v>1115915065.9000001</v>
      </c>
      <c r="E54" s="231">
        <v>10161</v>
      </c>
      <c r="F54" s="232"/>
      <c r="G54" s="216">
        <v>229853474.61199999</v>
      </c>
      <c r="H54" s="231">
        <v>372</v>
      </c>
      <c r="I54" s="232"/>
      <c r="J54" s="216">
        <v>1327843272.4000001</v>
      </c>
      <c r="K54" s="231">
        <v>2284</v>
      </c>
      <c r="L54" s="232"/>
      <c r="M54" s="216">
        <v>802092945.5</v>
      </c>
      <c r="N54" s="231">
        <v>5608</v>
      </c>
      <c r="O54" s="224"/>
      <c r="P54" s="224"/>
      <c r="Q54" s="224"/>
      <c r="R54" s="224"/>
      <c r="U54" s="69"/>
      <c r="W54" s="305"/>
      <c r="Y54" s="305"/>
      <c r="AA54" s="305"/>
      <c r="AC54" s="305"/>
      <c r="AE54" s="305"/>
    </row>
    <row r="55" spans="2:31" ht="15.75">
      <c r="B55" s="222">
        <v>2006</v>
      </c>
      <c r="C55" s="232"/>
      <c r="D55" s="216">
        <v>1206767924.2</v>
      </c>
      <c r="E55" s="231">
        <v>10905</v>
      </c>
      <c r="F55" s="232"/>
      <c r="G55" s="216">
        <v>168291733.711</v>
      </c>
      <c r="H55" s="231">
        <v>354</v>
      </c>
      <c r="I55" s="232"/>
      <c r="J55" s="216">
        <v>1262279512.3</v>
      </c>
      <c r="K55" s="231">
        <v>2242</v>
      </c>
      <c r="L55" s="232"/>
      <c r="M55" s="216">
        <v>821693254.89999998</v>
      </c>
      <c r="N55" s="231">
        <v>5464</v>
      </c>
      <c r="O55" s="224"/>
      <c r="P55" s="224"/>
      <c r="Q55" s="224"/>
      <c r="R55" s="296" t="s">
        <v>5639</v>
      </c>
      <c r="S55" s="295"/>
      <c r="T55" s="281">
        <v>49178.7</v>
      </c>
      <c r="U55" s="305">
        <f>+(T55/$T$59)</f>
        <v>0.25885937795257769</v>
      </c>
      <c r="V55" s="297">
        <v>47348.3</v>
      </c>
      <c r="W55" s="305">
        <f>+(V55/$V$59)</f>
        <v>0.25007869707225766</v>
      </c>
      <c r="X55" s="298">
        <v>48650.6</v>
      </c>
      <c r="Y55" s="305">
        <f>+(X55/X$59)</f>
        <v>0.25356960621360358</v>
      </c>
      <c r="Z55" s="297">
        <v>50144.3</v>
      </c>
      <c r="AA55" s="305">
        <f>+(Z55/Z$59)</f>
        <v>0.25562359365553217</v>
      </c>
      <c r="AB55" s="281">
        <v>50582</v>
      </c>
      <c r="AC55" s="305">
        <f>+(AB55/AB$59)</f>
        <v>0.25223275505268355</v>
      </c>
      <c r="AD55" s="281">
        <v>50139</v>
      </c>
      <c r="AE55" s="305">
        <f>+(AD55/AD$59)</f>
        <v>0.24917874732254233</v>
      </c>
    </row>
    <row r="56" spans="2:31" ht="16.5" thickBot="1">
      <c r="B56" s="222">
        <v>2007</v>
      </c>
      <c r="C56" s="230"/>
      <c r="D56" s="229">
        <v>1308849574.0699999</v>
      </c>
      <c r="E56" s="228">
        <v>11549</v>
      </c>
      <c r="F56" s="230"/>
      <c r="G56" s="229">
        <v>185044294.19700003</v>
      </c>
      <c r="H56" s="228">
        <v>333</v>
      </c>
      <c r="I56" s="230"/>
      <c r="J56" s="229">
        <v>1527455277.2</v>
      </c>
      <c r="K56" s="228">
        <v>2233</v>
      </c>
      <c r="L56" s="230"/>
      <c r="M56" s="229">
        <v>979969830</v>
      </c>
      <c r="N56" s="228">
        <v>5531</v>
      </c>
      <c r="O56" s="224"/>
      <c r="P56" s="224"/>
      <c r="Q56" s="224"/>
      <c r="R56" s="282"/>
      <c r="S56" s="299" t="s">
        <v>76</v>
      </c>
      <c r="T56" s="280">
        <v>5696</v>
      </c>
      <c r="U56" s="305">
        <f>+(T56/$T$59)</f>
        <v>2.998174040423766E-2</v>
      </c>
      <c r="V56" s="282">
        <v>5561</v>
      </c>
      <c r="W56" s="305">
        <f>+(V56/$V$59)</f>
        <v>2.9371437505017597E-2</v>
      </c>
      <c r="X56" s="300">
        <v>5885</v>
      </c>
      <c r="Y56" s="305">
        <f>+(X56/X$59)</f>
        <v>3.0672944065788646E-2</v>
      </c>
      <c r="Z56" s="282">
        <v>6169</v>
      </c>
      <c r="AA56" s="305">
        <f>+(Z56/Z$59)</f>
        <v>3.1448079826839295E-2</v>
      </c>
      <c r="AB56" s="280">
        <v>6234</v>
      </c>
      <c r="AC56" s="305">
        <f>+(AB56/AB$59)</f>
        <v>3.1086532659808413E-2</v>
      </c>
      <c r="AD56" s="280">
        <v>6336</v>
      </c>
      <c r="AE56" s="305">
        <f>+(AD56/AD$59)</f>
        <v>3.1488393127817232E-2</v>
      </c>
    </row>
    <row r="57" spans="2:31" ht="15.75">
      <c r="B57" s="211">
        <v>2008</v>
      </c>
      <c r="C57" s="223"/>
      <c r="D57" s="227">
        <v>1308585287.1199999</v>
      </c>
      <c r="E57" s="227">
        <f>T53</f>
        <v>12315</v>
      </c>
      <c r="F57" s="223"/>
      <c r="G57" s="227">
        <v>230868388.64999998</v>
      </c>
      <c r="H57" s="227">
        <f>T52</f>
        <v>313</v>
      </c>
      <c r="J57" s="227">
        <v>1481428474.1000001</v>
      </c>
      <c r="K57" s="227">
        <f>T57</f>
        <v>2254</v>
      </c>
      <c r="M57" s="227">
        <v>938821206.89999998</v>
      </c>
      <c r="N57" s="227">
        <f>T56</f>
        <v>5696</v>
      </c>
      <c r="O57" s="224"/>
      <c r="P57" s="224"/>
      <c r="Q57" s="224"/>
      <c r="R57" s="282"/>
      <c r="S57" s="299" t="s">
        <v>142</v>
      </c>
      <c r="T57" s="280">
        <v>2254</v>
      </c>
      <c r="U57" s="305">
        <f>+(T57/$T$59)</f>
        <v>1.1864263144513989E-2</v>
      </c>
      <c r="V57" s="282">
        <v>2248</v>
      </c>
      <c r="W57" s="305">
        <f>+(V57/$V$59)</f>
        <v>1.1873222713770825E-2</v>
      </c>
      <c r="X57" s="300">
        <v>2379</v>
      </c>
      <c r="Y57" s="305">
        <f>+(X57/X$59)</f>
        <v>1.2399479002975562E-2</v>
      </c>
      <c r="Z57" s="282">
        <v>2479</v>
      </c>
      <c r="AA57" s="305">
        <f>+(Z57/Z$59)</f>
        <v>1.263734639175468E-2</v>
      </c>
      <c r="AB57" s="280">
        <v>2513</v>
      </c>
      <c r="AC57" s="305">
        <f>+(AB57/AB$59)</f>
        <v>1.2531353316345611E-2</v>
      </c>
      <c r="AD57" s="280">
        <v>2514</v>
      </c>
      <c r="AE57" s="305">
        <f>+(AD57/AD$59)</f>
        <v>1.2493974167192633E-2</v>
      </c>
    </row>
    <row r="58" spans="2:31">
      <c r="B58" s="211">
        <v>2009</v>
      </c>
      <c r="C58" s="223"/>
      <c r="D58" s="201">
        <v>1550282951.0999999</v>
      </c>
      <c r="E58" s="226">
        <f>V53</f>
        <v>12150</v>
      </c>
      <c r="F58" s="223"/>
      <c r="G58" s="201">
        <v>238708494.85599998</v>
      </c>
      <c r="H58" s="225">
        <f>V52</f>
        <v>299</v>
      </c>
      <c r="J58" s="201">
        <v>1611305885.4000001</v>
      </c>
      <c r="K58" s="225">
        <f>V57</f>
        <v>2248</v>
      </c>
      <c r="M58" s="201">
        <v>1005210320.2</v>
      </c>
      <c r="N58" s="225">
        <f>V56</f>
        <v>5561</v>
      </c>
      <c r="O58" s="224"/>
      <c r="P58" s="224"/>
      <c r="Q58" s="224"/>
      <c r="R58" s="224"/>
    </row>
    <row r="59" spans="2:31" ht="15.75">
      <c r="B59" s="211">
        <v>2010</v>
      </c>
      <c r="C59" s="223"/>
      <c r="D59" s="201">
        <v>1525677268</v>
      </c>
      <c r="E59" s="226">
        <f>X53</f>
        <v>12746</v>
      </c>
      <c r="F59" s="223"/>
      <c r="G59" s="201">
        <v>318134630.06999993</v>
      </c>
      <c r="H59" s="225">
        <f>X52</f>
        <v>284</v>
      </c>
      <c r="J59" s="201">
        <v>1703912175.9000001</v>
      </c>
      <c r="K59" s="225">
        <f>X57</f>
        <v>2379</v>
      </c>
      <c r="M59" s="201">
        <v>1020262416.5</v>
      </c>
      <c r="N59" s="225">
        <f>X56</f>
        <v>5885</v>
      </c>
      <c r="O59" s="224"/>
      <c r="P59" s="224"/>
      <c r="Q59" s="224"/>
      <c r="R59" s="301" t="s">
        <v>5640</v>
      </c>
      <c r="T59" s="303">
        <v>189982.3</v>
      </c>
      <c r="U59" s="305">
        <f>+(T59/T$59)</f>
        <v>1</v>
      </c>
      <c r="V59" s="303">
        <v>189333.6</v>
      </c>
      <c r="W59" s="305">
        <f>+(V59/V$59)</f>
        <v>1</v>
      </c>
      <c r="X59" s="304">
        <v>191862.9</v>
      </c>
      <c r="Y59" s="305">
        <f>+(X59/X$59)</f>
        <v>1</v>
      </c>
      <c r="Z59" s="303">
        <v>196164.6</v>
      </c>
      <c r="AA59" s="305">
        <f>+(Z59/Z$59)</f>
        <v>1</v>
      </c>
      <c r="AB59" s="302">
        <v>200537</v>
      </c>
      <c r="AC59" s="305">
        <f>+(AB59/AB$59)</f>
        <v>1</v>
      </c>
      <c r="AD59" s="302">
        <v>201217</v>
      </c>
      <c r="AE59" s="305">
        <f>+(AD59/AD$59)</f>
        <v>1</v>
      </c>
    </row>
    <row r="60" spans="2:31">
      <c r="B60" s="211">
        <v>2011</v>
      </c>
      <c r="C60" s="223"/>
      <c r="D60" s="201">
        <v>1548751854</v>
      </c>
      <c r="E60" s="226">
        <f>Z53</f>
        <v>13256</v>
      </c>
      <c r="F60" s="223"/>
      <c r="G60" s="201">
        <v>310634073.77999997</v>
      </c>
      <c r="H60" s="225">
        <f>Z52</f>
        <v>288</v>
      </c>
      <c r="J60" s="201">
        <v>1822716919.9000001</v>
      </c>
      <c r="K60" s="225">
        <f>Z57</f>
        <v>2479</v>
      </c>
      <c r="M60" s="201">
        <v>1129759628</v>
      </c>
      <c r="N60" s="225">
        <f>Z56</f>
        <v>6169</v>
      </c>
      <c r="O60" s="224"/>
      <c r="P60" s="224"/>
      <c r="Q60" s="224"/>
      <c r="R60" s="224"/>
    </row>
    <row r="61" spans="2:31">
      <c r="B61" s="211">
        <v>2012</v>
      </c>
      <c r="C61" s="223"/>
      <c r="D61" s="201">
        <v>1538633207</v>
      </c>
      <c r="E61" s="226">
        <f>AB53</f>
        <v>13558</v>
      </c>
      <c r="F61" s="223"/>
      <c r="G61" s="201">
        <v>320834983.16000003</v>
      </c>
      <c r="H61" s="225">
        <f>AB52</f>
        <v>299</v>
      </c>
      <c r="J61" s="201">
        <v>1863138987.4000001</v>
      </c>
      <c r="K61" s="225">
        <f>AB57</f>
        <v>2513</v>
      </c>
      <c r="M61" s="201">
        <v>1167452880</v>
      </c>
      <c r="N61" s="225">
        <f>AB56</f>
        <v>6234</v>
      </c>
      <c r="O61" s="224"/>
      <c r="P61" s="224"/>
      <c r="Q61" s="224"/>
      <c r="R61" s="282" t="s">
        <v>5641</v>
      </c>
      <c r="S61" s="282"/>
    </row>
    <row r="62" spans="2:31">
      <c r="B62" s="211">
        <v>2013</v>
      </c>
      <c r="C62" s="223"/>
      <c r="D62" s="201">
        <v>1572647948.3599999</v>
      </c>
      <c r="E62" s="226">
        <f>AD53</f>
        <v>13431</v>
      </c>
      <c r="F62" s="223"/>
      <c r="G62" s="201">
        <v>323015623.47000003</v>
      </c>
      <c r="H62" s="225">
        <f>AD52</f>
        <v>298</v>
      </c>
      <c r="J62" s="201">
        <v>1934947194.0999999</v>
      </c>
      <c r="K62" s="225">
        <f>AD57</f>
        <v>2514</v>
      </c>
      <c r="M62" s="201">
        <v>1221862862</v>
      </c>
      <c r="N62" s="225">
        <f>AD56</f>
        <v>6336</v>
      </c>
      <c r="O62" s="224"/>
      <c r="P62" s="224"/>
      <c r="Q62" s="224"/>
      <c r="R62" s="291"/>
      <c r="S62" s="282"/>
    </row>
    <row r="63" spans="2:31">
      <c r="B63" s="222">
        <v>2014</v>
      </c>
      <c r="C63" s="223"/>
      <c r="D63" s="223">
        <v>1607127657.75</v>
      </c>
      <c r="E63" s="223"/>
      <c r="F63" s="223"/>
      <c r="G63" s="201">
        <v>319071472.87</v>
      </c>
      <c r="J63" s="201">
        <v>2020589620.3999999</v>
      </c>
      <c r="M63" s="201">
        <v>1302082730</v>
      </c>
      <c r="O63" s="224"/>
      <c r="P63" s="224"/>
      <c r="Q63" s="224"/>
      <c r="R63" s="282"/>
      <c r="S63" s="282" t="s">
        <v>5642</v>
      </c>
    </row>
    <row r="64" spans="2:31">
      <c r="B64" s="222">
        <v>2015</v>
      </c>
      <c r="C64" s="223"/>
      <c r="D64" s="223">
        <v>1636247118.73</v>
      </c>
      <c r="E64" s="223"/>
      <c r="F64" s="223"/>
      <c r="G64" s="201">
        <v>320041493.44999999</v>
      </c>
      <c r="J64" s="201">
        <v>2083950219.9000001</v>
      </c>
      <c r="M64" s="201">
        <v>1366273724</v>
      </c>
      <c r="O64" s="224"/>
      <c r="P64" s="224"/>
      <c r="Q64" s="224"/>
      <c r="R64" s="224"/>
    </row>
    <row r="65" spans="2:18">
      <c r="B65" s="222">
        <v>2016</v>
      </c>
      <c r="C65" s="223"/>
      <c r="D65" s="223">
        <v>1670740596.71</v>
      </c>
      <c r="E65" s="223"/>
      <c r="F65" s="223"/>
      <c r="G65" s="201">
        <v>321220236.61000001</v>
      </c>
      <c r="J65" s="201">
        <v>2146630229.3</v>
      </c>
      <c r="M65" s="201">
        <v>1436489624</v>
      </c>
      <c r="O65" s="224"/>
      <c r="P65" s="224"/>
      <c r="Q65" s="224"/>
      <c r="R65" s="224"/>
    </row>
    <row r="66" spans="2:18">
      <c r="B66" s="222">
        <v>2017</v>
      </c>
      <c r="C66" s="223"/>
      <c r="D66" s="223">
        <v>1711084692.01</v>
      </c>
      <c r="E66" s="223"/>
      <c r="F66" s="223"/>
      <c r="G66" s="201">
        <v>317274315.14999998</v>
      </c>
      <c r="J66" s="201">
        <v>2204367746.5</v>
      </c>
      <c r="M66" s="201">
        <v>1503739491</v>
      </c>
      <c r="O66" s="224"/>
      <c r="P66" s="224"/>
      <c r="Q66" s="224"/>
      <c r="R66" s="224"/>
    </row>
    <row r="67" spans="2:18">
      <c r="B67" s="222">
        <v>2018</v>
      </c>
      <c r="C67" s="223"/>
      <c r="D67" s="223">
        <v>1745849788.4400001</v>
      </c>
      <c r="E67" s="223"/>
      <c r="F67" s="223"/>
      <c r="G67" s="201">
        <v>317242678.67000002</v>
      </c>
      <c r="J67" s="201">
        <v>2262579257.1000004</v>
      </c>
      <c r="M67" s="201">
        <v>1577162726</v>
      </c>
      <c r="O67" s="224"/>
      <c r="P67" s="224"/>
      <c r="Q67" s="224"/>
      <c r="R67" s="224"/>
    </row>
    <row r="68" spans="2:18">
      <c r="B68" s="222">
        <v>2019</v>
      </c>
      <c r="C68" s="223"/>
      <c r="D68" s="223">
        <v>1793842788.48</v>
      </c>
      <c r="E68" s="223"/>
      <c r="F68" s="223"/>
      <c r="G68" s="201">
        <v>314343281.5</v>
      </c>
      <c r="J68" s="201">
        <v>2319287101.8000002</v>
      </c>
      <c r="M68" s="201">
        <v>1639676320</v>
      </c>
    </row>
    <row r="69" spans="2:18">
      <c r="B69" s="222">
        <v>2020</v>
      </c>
      <c r="C69" s="223"/>
      <c r="D69" s="223">
        <v>1844031455.0799999</v>
      </c>
      <c r="E69" s="223"/>
      <c r="F69" s="223"/>
      <c r="G69" s="201">
        <v>315500155.42000002</v>
      </c>
      <c r="J69" s="201">
        <v>2377721823.3000002</v>
      </c>
      <c r="M69" s="201">
        <v>1705797870</v>
      </c>
    </row>
    <row r="70" spans="2:18">
      <c r="B70" s="222">
        <v>2021</v>
      </c>
      <c r="C70" s="223"/>
      <c r="D70" s="223">
        <v>1900640702.6900001</v>
      </c>
      <c r="E70" s="223"/>
      <c r="F70" s="223"/>
      <c r="G70" s="201">
        <v>316604185.17000002</v>
      </c>
      <c r="J70" s="201">
        <v>2439565476.5999999</v>
      </c>
      <c r="M70" s="201">
        <v>1761876129</v>
      </c>
    </row>
    <row r="71" spans="2:18">
      <c r="B71" s="222">
        <v>2022</v>
      </c>
      <c r="C71" s="223"/>
      <c r="D71" s="223">
        <v>1957464654.45</v>
      </c>
      <c r="E71" s="223"/>
      <c r="F71" s="223"/>
      <c r="G71" s="201">
        <v>314025803.90000004</v>
      </c>
      <c r="J71" s="201">
        <v>2511493504.3000002</v>
      </c>
      <c r="M71" s="201">
        <v>1832353919</v>
      </c>
    </row>
    <row r="72" spans="2:18">
      <c r="B72" s="222">
        <v>2023</v>
      </c>
      <c r="C72" s="223"/>
      <c r="D72" s="223">
        <v>2024591449.8199999</v>
      </c>
      <c r="E72" s="223"/>
      <c r="F72" s="223"/>
      <c r="G72" s="201">
        <v>312165770.96000004</v>
      </c>
      <c r="J72" s="201">
        <v>2591814073.3999996</v>
      </c>
      <c r="M72" s="201">
        <v>1885834558</v>
      </c>
    </row>
    <row r="73" spans="2:18">
      <c r="B73" s="222">
        <v>2024</v>
      </c>
      <c r="C73" s="223"/>
      <c r="D73" s="223">
        <v>2099484002.3499999</v>
      </c>
      <c r="E73" s="223"/>
      <c r="F73" s="223"/>
      <c r="G73" s="201">
        <v>316846772.75</v>
      </c>
      <c r="J73" s="201">
        <v>2679434278</v>
      </c>
      <c r="M73" s="201">
        <v>1950702973</v>
      </c>
    </row>
    <row r="74" spans="2:18">
      <c r="B74" s="222">
        <v>2025</v>
      </c>
      <c r="C74" s="223"/>
      <c r="D74" s="223">
        <v>2182153011.5999999</v>
      </c>
      <c r="E74" s="223"/>
      <c r="F74" s="223"/>
      <c r="G74" s="201">
        <v>317154017.94000006</v>
      </c>
      <c r="J74" s="201">
        <v>2774540250.3000002</v>
      </c>
      <c r="M74" s="201">
        <v>2024878252</v>
      </c>
    </row>
    <row r="75" spans="2:18">
      <c r="B75" s="222">
        <v>2026</v>
      </c>
      <c r="C75" s="223"/>
      <c r="D75" s="223">
        <v>2284892178.5</v>
      </c>
      <c r="E75" s="223"/>
      <c r="F75" s="223"/>
      <c r="G75" s="201">
        <v>317132831.70999998</v>
      </c>
      <c r="J75" s="201">
        <v>2879612349.6999998</v>
      </c>
      <c r="M75" s="201">
        <v>2106253871</v>
      </c>
    </row>
    <row r="76" spans="2:18">
      <c r="B76" s="222">
        <v>2027</v>
      </c>
      <c r="C76" s="223"/>
      <c r="D76" s="223">
        <v>2378940927.7800002</v>
      </c>
      <c r="E76" s="223"/>
      <c r="F76" s="223"/>
      <c r="G76" s="201">
        <v>329619379.67999995</v>
      </c>
      <c r="J76" s="201">
        <v>2984193071.1999998</v>
      </c>
      <c r="M76" s="201">
        <v>2193325448</v>
      </c>
    </row>
    <row r="77" spans="2:18">
      <c r="B77" s="222">
        <v>2028</v>
      </c>
      <c r="C77" s="223"/>
      <c r="D77" s="223">
        <v>2484467592.8899999</v>
      </c>
      <c r="E77" s="223"/>
      <c r="F77" s="223"/>
      <c r="G77" s="201">
        <v>331066865.50999999</v>
      </c>
      <c r="J77" s="201">
        <v>3092428874</v>
      </c>
      <c r="M77" s="201">
        <v>2273964959</v>
      </c>
    </row>
    <row r="78" spans="2:18">
      <c r="B78" s="222">
        <v>2029</v>
      </c>
      <c r="C78" s="223"/>
      <c r="D78" s="223">
        <v>2575806943.77</v>
      </c>
      <c r="E78" s="223"/>
      <c r="F78" s="223"/>
      <c r="G78" s="201">
        <v>333952763.74000001</v>
      </c>
      <c r="J78" s="201">
        <v>3202917778.5999999</v>
      </c>
      <c r="M78" s="201">
        <v>2356511431</v>
      </c>
    </row>
    <row r="79" spans="2:18">
      <c r="B79" s="222">
        <v>2030</v>
      </c>
      <c r="C79" s="223"/>
      <c r="D79" s="223">
        <v>2675193452.4000001</v>
      </c>
      <c r="E79" s="223"/>
      <c r="F79" s="223"/>
      <c r="G79" s="201">
        <v>338486759.89000005</v>
      </c>
      <c r="J79" s="201">
        <v>3332498384.6999998</v>
      </c>
      <c r="M79" s="201">
        <v>2435921000</v>
      </c>
    </row>
    <row r="80" spans="2:18">
      <c r="B80" s="222">
        <v>2031</v>
      </c>
      <c r="C80" s="223"/>
      <c r="D80" s="223">
        <v>2783592126.4000001</v>
      </c>
      <c r="E80" s="223"/>
      <c r="F80" s="223"/>
      <c r="G80" s="201">
        <v>344005985.83999997</v>
      </c>
      <c r="J80" s="201">
        <v>3442249037.4000001</v>
      </c>
      <c r="M80" s="201">
        <v>2531172713</v>
      </c>
    </row>
    <row r="81" spans="2:16">
      <c r="B81" s="222">
        <v>2032</v>
      </c>
      <c r="D81" s="201">
        <v>2887561973.1999998</v>
      </c>
      <c r="G81" s="201">
        <v>344015536.36000001</v>
      </c>
      <c r="J81" s="201">
        <v>3565172330.5999999</v>
      </c>
      <c r="M81" s="201">
        <v>2621004345</v>
      </c>
    </row>
    <row r="82" spans="2:16">
      <c r="B82" s="222">
        <v>2033</v>
      </c>
      <c r="D82" s="201">
        <v>2987701908</v>
      </c>
      <c r="G82" s="201">
        <v>352166717.38</v>
      </c>
      <c r="J82" s="201">
        <v>3708165815.2000003</v>
      </c>
      <c r="M82" s="201">
        <v>2698900541</v>
      </c>
    </row>
    <row r="83" spans="2:16">
      <c r="B83" s="222">
        <v>2034</v>
      </c>
      <c r="D83" s="201">
        <v>3105538699.9000001</v>
      </c>
      <c r="G83" s="201">
        <v>360257472.30000007</v>
      </c>
      <c r="J83" s="201">
        <v>3837626194.8000002</v>
      </c>
      <c r="M83" s="201">
        <v>2796518159</v>
      </c>
    </row>
    <row r="84" spans="2:16">
      <c r="B84" s="222">
        <v>2035</v>
      </c>
      <c r="D84" s="201">
        <v>3188441716.3000002</v>
      </c>
      <c r="G84" s="201">
        <v>360167672.44999999</v>
      </c>
      <c r="J84" s="201">
        <v>3986119730.8000002</v>
      </c>
      <c r="M84" s="201">
        <v>2869362843</v>
      </c>
    </row>
    <row r="87" spans="2:16">
      <c r="C87" s="201" t="s">
        <v>5560</v>
      </c>
      <c r="D87" s="221"/>
    </row>
    <row r="88" spans="2:16">
      <c r="B88" s="215" t="s">
        <v>98</v>
      </c>
      <c r="C88" s="215" t="s">
        <v>5558</v>
      </c>
      <c r="D88" s="215" t="s">
        <v>5557</v>
      </c>
      <c r="E88" s="220" t="s">
        <v>5559</v>
      </c>
      <c r="F88" s="215" t="s">
        <v>120</v>
      </c>
      <c r="G88" s="219" t="s">
        <v>5558</v>
      </c>
      <c r="H88" s="215" t="s">
        <v>5557</v>
      </c>
      <c r="J88" s="215" t="s">
        <v>142</v>
      </c>
      <c r="K88" s="214" t="s">
        <v>5558</v>
      </c>
      <c r="L88" s="215" t="s">
        <v>5557</v>
      </c>
      <c r="N88" s="215" t="s">
        <v>76</v>
      </c>
      <c r="O88" s="214" t="s">
        <v>5558</v>
      </c>
      <c r="P88" s="215" t="s">
        <v>5557</v>
      </c>
    </row>
    <row r="89" spans="2:16">
      <c r="B89" s="215">
        <v>1997</v>
      </c>
      <c r="C89" s="214">
        <f t="shared" ref="C89:C127" si="12">D46/1000000</f>
        <v>629.80339800000002</v>
      </c>
      <c r="D89" s="216">
        <f t="shared" ref="D89:D105" si="13">E46</f>
        <v>5193</v>
      </c>
      <c r="F89" s="215">
        <v>1997</v>
      </c>
      <c r="G89" s="214">
        <f t="shared" ref="G89:G127" si="14">G46/1000000</f>
        <v>157.30607861199999</v>
      </c>
      <c r="H89" s="216">
        <f t="shared" ref="H89:H105" si="15">H46</f>
        <v>295</v>
      </c>
      <c r="J89" s="215">
        <v>1997</v>
      </c>
      <c r="K89" s="214">
        <f t="shared" ref="K89:K127" si="16">J46/1000000</f>
        <v>1023.1418448300001</v>
      </c>
      <c r="L89" s="216">
        <f t="shared" ref="L89:L105" si="17">K46</f>
        <v>1610</v>
      </c>
      <c r="N89" s="218">
        <v>1997</v>
      </c>
      <c r="O89" s="214">
        <f t="shared" ref="O89:O127" si="18">M46/1000000</f>
        <v>1273.4383057999999</v>
      </c>
      <c r="P89" s="216">
        <f t="shared" ref="P89:P105" si="19">N46</f>
        <v>5305</v>
      </c>
    </row>
    <row r="90" spans="2:16">
      <c r="B90" s="215">
        <v>1998</v>
      </c>
      <c r="C90" s="214">
        <f t="shared" si="12"/>
        <v>642.87337735000006</v>
      </c>
      <c r="D90" s="216">
        <f t="shared" si="13"/>
        <v>5765</v>
      </c>
      <c r="F90" s="215">
        <v>1998</v>
      </c>
      <c r="G90" s="214">
        <f t="shared" si="14"/>
        <v>158.988866479</v>
      </c>
      <c r="H90" s="216">
        <f t="shared" si="15"/>
        <v>291</v>
      </c>
      <c r="J90" s="215">
        <v>1998</v>
      </c>
      <c r="K90" s="214">
        <f t="shared" si="16"/>
        <v>1032.52602886</v>
      </c>
      <c r="L90" s="216">
        <f t="shared" si="17"/>
        <v>1583</v>
      </c>
      <c r="N90" s="218">
        <v>1998</v>
      </c>
      <c r="O90" s="214">
        <f t="shared" si="18"/>
        <v>1241.5095497</v>
      </c>
      <c r="P90" s="216">
        <f t="shared" si="19"/>
        <v>5326</v>
      </c>
    </row>
    <row r="91" spans="2:16">
      <c r="B91" s="215">
        <v>1999</v>
      </c>
      <c r="C91" s="214">
        <f t="shared" si="12"/>
        <v>827.85370019000004</v>
      </c>
      <c r="D91" s="216">
        <f t="shared" si="13"/>
        <v>6453</v>
      </c>
      <c r="F91" s="215">
        <v>1999</v>
      </c>
      <c r="G91" s="214">
        <f t="shared" si="14"/>
        <v>148.02265932499998</v>
      </c>
      <c r="H91" s="216">
        <f t="shared" si="15"/>
        <v>303</v>
      </c>
      <c r="J91" s="215">
        <v>1999</v>
      </c>
      <c r="K91" s="214">
        <f t="shared" si="16"/>
        <v>962.71582397999998</v>
      </c>
      <c r="L91" s="216">
        <f t="shared" si="17"/>
        <v>1665</v>
      </c>
      <c r="N91" s="215">
        <v>1999</v>
      </c>
      <c r="O91" s="214">
        <f t="shared" si="18"/>
        <v>1106.3392904000002</v>
      </c>
      <c r="P91" s="216">
        <f t="shared" si="19"/>
        <v>5535</v>
      </c>
    </row>
    <row r="92" spans="2:16">
      <c r="B92" s="215">
        <v>2000</v>
      </c>
      <c r="C92" s="214">
        <f t="shared" si="12"/>
        <v>949.31431050000003</v>
      </c>
      <c r="D92" s="216">
        <f t="shared" si="13"/>
        <v>7223</v>
      </c>
      <c r="F92" s="215">
        <v>2000</v>
      </c>
      <c r="G92" s="214">
        <f t="shared" si="14"/>
        <v>155.19695557400001</v>
      </c>
      <c r="H92" s="216">
        <f t="shared" si="15"/>
        <v>338</v>
      </c>
      <c r="J92" s="215">
        <v>2000</v>
      </c>
      <c r="K92" s="214">
        <f t="shared" si="16"/>
        <v>1076.0322892000002</v>
      </c>
      <c r="L92" s="216">
        <f t="shared" si="17"/>
        <v>1640</v>
      </c>
      <c r="N92" s="215">
        <v>2000</v>
      </c>
      <c r="O92" s="214">
        <f t="shared" si="18"/>
        <v>1131.1751904</v>
      </c>
      <c r="P92" s="216">
        <f t="shared" si="19"/>
        <v>5593</v>
      </c>
    </row>
    <row r="93" spans="2:16">
      <c r="B93" s="215">
        <v>2001</v>
      </c>
      <c r="C93" s="214">
        <f t="shared" si="12"/>
        <v>824.67170571999998</v>
      </c>
      <c r="D93" s="216">
        <f t="shared" si="13"/>
        <v>7757</v>
      </c>
      <c r="F93" s="215">
        <v>2001</v>
      </c>
      <c r="G93" s="214">
        <f t="shared" si="14"/>
        <v>150.79750691999999</v>
      </c>
      <c r="H93" s="216">
        <f t="shared" si="15"/>
        <v>346</v>
      </c>
      <c r="J93" s="215">
        <v>2001</v>
      </c>
      <c r="K93" s="214">
        <f t="shared" si="16"/>
        <v>1134.5532636399998</v>
      </c>
      <c r="L93" s="216">
        <f t="shared" si="17"/>
        <v>1717</v>
      </c>
      <c r="N93" s="215">
        <v>2001</v>
      </c>
      <c r="O93" s="214">
        <f t="shared" si="18"/>
        <v>972.92047739999998</v>
      </c>
      <c r="P93" s="216">
        <f t="shared" si="19"/>
        <v>5514</v>
      </c>
    </row>
    <row r="94" spans="2:16">
      <c r="B94" s="215">
        <v>2002</v>
      </c>
      <c r="C94" s="214">
        <f t="shared" si="12"/>
        <v>1036.5585439900001</v>
      </c>
      <c r="D94" s="216">
        <f t="shared" si="13"/>
        <v>8155</v>
      </c>
      <c r="F94" s="215">
        <v>2002</v>
      </c>
      <c r="G94" s="214">
        <f t="shared" si="14"/>
        <v>196.68924050000001</v>
      </c>
      <c r="H94" s="216">
        <f t="shared" si="15"/>
        <v>341</v>
      </c>
      <c r="J94" s="215">
        <v>2002</v>
      </c>
      <c r="K94" s="214">
        <f t="shared" si="16"/>
        <v>1277.5685709000002</v>
      </c>
      <c r="L94" s="216">
        <f t="shared" si="17"/>
        <v>2093</v>
      </c>
      <c r="N94" s="218">
        <v>2002</v>
      </c>
      <c r="O94" s="214">
        <f t="shared" si="18"/>
        <v>1033.088739</v>
      </c>
      <c r="P94" s="216">
        <f t="shared" si="19"/>
        <v>5620</v>
      </c>
    </row>
    <row r="95" spans="2:16">
      <c r="B95" s="215">
        <v>2003</v>
      </c>
      <c r="C95" s="214">
        <f t="shared" si="12"/>
        <v>921.41288270000007</v>
      </c>
      <c r="D95" s="216">
        <f t="shared" si="13"/>
        <v>8774</v>
      </c>
      <c r="F95" s="215">
        <v>2003</v>
      </c>
      <c r="G95" s="214">
        <f t="shared" si="14"/>
        <v>190.67715915799999</v>
      </c>
      <c r="H95" s="216">
        <f t="shared" si="15"/>
        <v>345</v>
      </c>
      <c r="J95" s="215">
        <v>2003</v>
      </c>
      <c r="K95" s="214">
        <f t="shared" si="16"/>
        <v>1325.2822727999999</v>
      </c>
      <c r="L95" s="216">
        <f t="shared" si="17"/>
        <v>2177</v>
      </c>
      <c r="N95" s="218">
        <v>2003</v>
      </c>
      <c r="O95" s="214">
        <f t="shared" si="18"/>
        <v>855.70943899999997</v>
      </c>
      <c r="P95" s="216">
        <f t="shared" si="19"/>
        <v>5581</v>
      </c>
    </row>
    <row r="96" spans="2:16">
      <c r="B96" s="215">
        <v>2004</v>
      </c>
      <c r="C96" s="214">
        <f t="shared" si="12"/>
        <v>989.55778659999999</v>
      </c>
      <c r="D96" s="216">
        <f t="shared" si="13"/>
        <v>9093</v>
      </c>
      <c r="F96" s="215">
        <v>2004</v>
      </c>
      <c r="G96" s="214">
        <f t="shared" si="14"/>
        <v>182.34140683200002</v>
      </c>
      <c r="H96" s="216">
        <f t="shared" si="15"/>
        <v>348</v>
      </c>
      <c r="J96" s="215">
        <v>2004</v>
      </c>
      <c r="K96" s="214">
        <f t="shared" si="16"/>
        <v>1385.4606170999998</v>
      </c>
      <c r="L96" s="216">
        <f t="shared" si="17"/>
        <v>2270</v>
      </c>
      <c r="N96" s="215">
        <v>2004</v>
      </c>
      <c r="O96" s="214">
        <f t="shared" si="18"/>
        <v>854.66668200000004</v>
      </c>
      <c r="P96" s="216">
        <f t="shared" si="19"/>
        <v>5416</v>
      </c>
    </row>
    <row r="97" spans="2:17">
      <c r="B97" s="215">
        <v>2005</v>
      </c>
      <c r="C97" s="214">
        <f t="shared" si="12"/>
        <v>1115.9150659000002</v>
      </c>
      <c r="D97" s="216">
        <f t="shared" si="13"/>
        <v>10161</v>
      </c>
      <c r="F97" s="215">
        <v>2005</v>
      </c>
      <c r="G97" s="214">
        <f t="shared" si="14"/>
        <v>229.85347461199999</v>
      </c>
      <c r="H97" s="216">
        <f t="shared" si="15"/>
        <v>372</v>
      </c>
      <c r="J97" s="215">
        <v>2005</v>
      </c>
      <c r="K97" s="214">
        <f t="shared" si="16"/>
        <v>1327.8432724000002</v>
      </c>
      <c r="L97" s="216">
        <f t="shared" si="17"/>
        <v>2284</v>
      </c>
      <c r="N97" s="218">
        <v>2005</v>
      </c>
      <c r="O97" s="214">
        <f t="shared" si="18"/>
        <v>802.09294550000004</v>
      </c>
      <c r="P97" s="216">
        <f t="shared" si="19"/>
        <v>5608</v>
      </c>
    </row>
    <row r="98" spans="2:17">
      <c r="B98" s="215">
        <v>2006</v>
      </c>
      <c r="C98" s="214">
        <f t="shared" si="12"/>
        <v>1206.7679242000002</v>
      </c>
      <c r="D98" s="216">
        <f t="shared" si="13"/>
        <v>10905</v>
      </c>
      <c r="F98" s="215">
        <v>2006</v>
      </c>
      <c r="G98" s="214">
        <f t="shared" si="14"/>
        <v>168.29173371100001</v>
      </c>
      <c r="H98" s="216">
        <f t="shared" si="15"/>
        <v>354</v>
      </c>
      <c r="J98" s="215">
        <v>2006</v>
      </c>
      <c r="K98" s="214">
        <f t="shared" si="16"/>
        <v>1262.2795122999999</v>
      </c>
      <c r="L98" s="216">
        <f t="shared" si="17"/>
        <v>2242</v>
      </c>
      <c r="N98" s="217">
        <v>2006</v>
      </c>
      <c r="O98" s="214">
        <f t="shared" si="18"/>
        <v>821.69325489999994</v>
      </c>
      <c r="P98" s="216">
        <f t="shared" si="19"/>
        <v>5464</v>
      </c>
    </row>
    <row r="99" spans="2:17">
      <c r="B99" s="215">
        <v>2007</v>
      </c>
      <c r="C99" s="214">
        <f t="shared" si="12"/>
        <v>1308.84957407</v>
      </c>
      <c r="D99" s="216">
        <f t="shared" si="13"/>
        <v>11549</v>
      </c>
      <c r="E99" s="208">
        <f t="shared" ref="E99:E105" si="20">D98:D99</f>
        <v>11549</v>
      </c>
      <c r="F99" s="215">
        <v>2007</v>
      </c>
      <c r="G99" s="214">
        <f t="shared" si="14"/>
        <v>185.04429419700003</v>
      </c>
      <c r="H99" s="216">
        <f t="shared" si="15"/>
        <v>333</v>
      </c>
      <c r="I99" s="208">
        <f t="shared" ref="I99:I105" si="21">H99</f>
        <v>333</v>
      </c>
      <c r="J99" s="215">
        <v>2007</v>
      </c>
      <c r="K99" s="214">
        <f t="shared" si="16"/>
        <v>1527.4552772</v>
      </c>
      <c r="L99" s="216">
        <f t="shared" si="17"/>
        <v>2233</v>
      </c>
      <c r="M99" s="208">
        <f t="shared" ref="M99:M105" si="22">L99</f>
        <v>2233</v>
      </c>
      <c r="N99" s="215">
        <v>2007</v>
      </c>
      <c r="O99" s="214">
        <f t="shared" si="18"/>
        <v>979.96983</v>
      </c>
      <c r="P99" s="216">
        <f t="shared" si="19"/>
        <v>5531</v>
      </c>
    </row>
    <row r="100" spans="2:17">
      <c r="B100" s="215">
        <v>2008</v>
      </c>
      <c r="C100" s="214">
        <f t="shared" si="12"/>
        <v>1308.58528712</v>
      </c>
      <c r="D100" s="216">
        <f t="shared" si="13"/>
        <v>12315</v>
      </c>
      <c r="E100" s="208">
        <f t="shared" si="20"/>
        <v>12315</v>
      </c>
      <c r="F100" s="215">
        <v>2008</v>
      </c>
      <c r="G100" s="214">
        <f t="shared" si="14"/>
        <v>230.86838864999999</v>
      </c>
      <c r="H100" s="216">
        <f t="shared" si="15"/>
        <v>313</v>
      </c>
      <c r="I100" s="208">
        <f t="shared" si="21"/>
        <v>313</v>
      </c>
      <c r="J100" s="215">
        <v>2008</v>
      </c>
      <c r="K100" s="214">
        <f t="shared" si="16"/>
        <v>1481.4284741000001</v>
      </c>
      <c r="L100" s="216">
        <f t="shared" si="17"/>
        <v>2254</v>
      </c>
      <c r="M100" s="208">
        <f t="shared" si="22"/>
        <v>2254</v>
      </c>
      <c r="N100" s="215">
        <v>2008</v>
      </c>
      <c r="O100" s="214">
        <f t="shared" si="18"/>
        <v>938.82120689999999</v>
      </c>
      <c r="P100" s="216">
        <f t="shared" si="19"/>
        <v>5696</v>
      </c>
      <c r="Q100" s="209"/>
    </row>
    <row r="101" spans="2:17">
      <c r="B101" s="215">
        <v>2009</v>
      </c>
      <c r="C101" s="214">
        <f t="shared" si="12"/>
        <v>1550.2829511</v>
      </c>
      <c r="D101" s="216">
        <f t="shared" si="13"/>
        <v>12150</v>
      </c>
      <c r="E101" s="208">
        <f t="shared" si="20"/>
        <v>12150</v>
      </c>
      <c r="F101" s="215">
        <v>2009</v>
      </c>
      <c r="G101" s="214">
        <f t="shared" si="14"/>
        <v>238.70849485599999</v>
      </c>
      <c r="H101" s="216">
        <f t="shared" si="15"/>
        <v>299</v>
      </c>
      <c r="I101" s="208">
        <f t="shared" si="21"/>
        <v>299</v>
      </c>
      <c r="J101" s="215">
        <v>2009</v>
      </c>
      <c r="K101" s="214">
        <f t="shared" si="16"/>
        <v>1611.3058854000001</v>
      </c>
      <c r="L101" s="216">
        <f t="shared" si="17"/>
        <v>2248</v>
      </c>
      <c r="M101" s="208">
        <f t="shared" si="22"/>
        <v>2248</v>
      </c>
      <c r="N101" s="215">
        <v>2009</v>
      </c>
      <c r="O101" s="214">
        <f t="shared" si="18"/>
        <v>1005.2103202000001</v>
      </c>
      <c r="P101" s="216">
        <f t="shared" si="19"/>
        <v>5561</v>
      </c>
      <c r="Q101" s="209"/>
    </row>
    <row r="102" spans="2:17">
      <c r="B102" s="215">
        <v>2010</v>
      </c>
      <c r="C102" s="214">
        <f t="shared" si="12"/>
        <v>1525.6772679999999</v>
      </c>
      <c r="D102" s="216">
        <f t="shared" si="13"/>
        <v>12746</v>
      </c>
      <c r="E102" s="208">
        <f t="shared" si="20"/>
        <v>12746</v>
      </c>
      <c r="F102" s="215">
        <v>2010</v>
      </c>
      <c r="G102" s="214">
        <f t="shared" si="14"/>
        <v>318.13463006999996</v>
      </c>
      <c r="H102" s="216">
        <f t="shared" si="15"/>
        <v>284</v>
      </c>
      <c r="I102" s="208">
        <f t="shared" si="21"/>
        <v>284</v>
      </c>
      <c r="J102" s="215">
        <v>2010</v>
      </c>
      <c r="K102" s="214">
        <f t="shared" si="16"/>
        <v>1703.9121759000002</v>
      </c>
      <c r="L102" s="216">
        <f t="shared" si="17"/>
        <v>2379</v>
      </c>
      <c r="M102" s="208">
        <f t="shared" si="22"/>
        <v>2379</v>
      </c>
      <c r="N102" s="215">
        <v>2010</v>
      </c>
      <c r="O102" s="214">
        <f t="shared" si="18"/>
        <v>1020.2624165</v>
      </c>
      <c r="P102" s="216">
        <f t="shared" si="19"/>
        <v>5885</v>
      </c>
      <c r="Q102" s="209"/>
    </row>
    <row r="103" spans="2:17">
      <c r="B103" s="215">
        <v>2011</v>
      </c>
      <c r="C103" s="214">
        <f t="shared" si="12"/>
        <v>1548.7518540000001</v>
      </c>
      <c r="D103" s="216">
        <f t="shared" si="13"/>
        <v>13256</v>
      </c>
      <c r="E103" s="208">
        <f t="shared" si="20"/>
        <v>13256</v>
      </c>
      <c r="F103" s="215">
        <v>2011</v>
      </c>
      <c r="G103" s="214">
        <f t="shared" si="14"/>
        <v>310.63407377999999</v>
      </c>
      <c r="H103" s="216">
        <f t="shared" si="15"/>
        <v>288</v>
      </c>
      <c r="I103" s="208">
        <f t="shared" si="21"/>
        <v>288</v>
      </c>
      <c r="J103" s="215">
        <v>2011</v>
      </c>
      <c r="K103" s="214">
        <f t="shared" si="16"/>
        <v>1822.7169199</v>
      </c>
      <c r="L103" s="216">
        <f t="shared" si="17"/>
        <v>2479</v>
      </c>
      <c r="M103" s="208">
        <f t="shared" si="22"/>
        <v>2479</v>
      </c>
      <c r="N103" s="215">
        <v>2011</v>
      </c>
      <c r="O103" s="214">
        <f t="shared" si="18"/>
        <v>1129.759628</v>
      </c>
      <c r="P103" s="216">
        <f t="shared" si="19"/>
        <v>6169</v>
      </c>
      <c r="Q103" s="209"/>
    </row>
    <row r="104" spans="2:17">
      <c r="B104" s="215">
        <v>2012</v>
      </c>
      <c r="C104" s="214">
        <f t="shared" si="12"/>
        <v>1538.6332070000001</v>
      </c>
      <c r="D104" s="216">
        <f t="shared" si="13"/>
        <v>13558</v>
      </c>
      <c r="E104" s="208">
        <f t="shared" si="20"/>
        <v>13558</v>
      </c>
      <c r="F104" s="215">
        <v>2012</v>
      </c>
      <c r="G104" s="214">
        <f t="shared" si="14"/>
        <v>320.83498316000004</v>
      </c>
      <c r="H104" s="216">
        <f t="shared" si="15"/>
        <v>299</v>
      </c>
      <c r="I104" s="208">
        <f t="shared" si="21"/>
        <v>299</v>
      </c>
      <c r="J104" s="215">
        <v>2012</v>
      </c>
      <c r="K104" s="214">
        <f t="shared" si="16"/>
        <v>1863.1389874000001</v>
      </c>
      <c r="L104" s="216">
        <f t="shared" si="17"/>
        <v>2513</v>
      </c>
      <c r="M104" s="208">
        <f t="shared" si="22"/>
        <v>2513</v>
      </c>
      <c r="N104" s="215">
        <v>2012</v>
      </c>
      <c r="O104" s="214">
        <f t="shared" si="18"/>
        <v>1167.4528800000001</v>
      </c>
      <c r="P104" s="216">
        <f t="shared" si="19"/>
        <v>6234</v>
      </c>
      <c r="Q104" s="209"/>
    </row>
    <row r="105" spans="2:17">
      <c r="B105" s="215">
        <v>2013</v>
      </c>
      <c r="C105" s="214">
        <f t="shared" si="12"/>
        <v>1572.6479483599999</v>
      </c>
      <c r="D105" s="216">
        <f t="shared" si="13"/>
        <v>13431</v>
      </c>
      <c r="E105" s="208">
        <f t="shared" si="20"/>
        <v>13431</v>
      </c>
      <c r="F105" s="215">
        <v>2013</v>
      </c>
      <c r="G105" s="214">
        <f t="shared" si="14"/>
        <v>323.01562347000004</v>
      </c>
      <c r="H105" s="216">
        <f t="shared" si="15"/>
        <v>298</v>
      </c>
      <c r="I105" s="208">
        <f t="shared" si="21"/>
        <v>298</v>
      </c>
      <c r="J105" s="215">
        <v>2013</v>
      </c>
      <c r="K105" s="214">
        <f t="shared" si="16"/>
        <v>1934.9471940999999</v>
      </c>
      <c r="L105" s="216">
        <f t="shared" si="17"/>
        <v>2514</v>
      </c>
      <c r="M105" s="208">
        <f t="shared" si="22"/>
        <v>2514</v>
      </c>
      <c r="N105" s="215">
        <v>2013</v>
      </c>
      <c r="O105" s="214">
        <f t="shared" si="18"/>
        <v>1221.862862</v>
      </c>
      <c r="P105" s="216">
        <f t="shared" si="19"/>
        <v>6336</v>
      </c>
      <c r="Q105" s="209"/>
    </row>
    <row r="106" spans="2:17">
      <c r="B106" s="215">
        <v>2014</v>
      </c>
      <c r="C106" s="214">
        <f t="shared" si="12"/>
        <v>1607.12765775</v>
      </c>
      <c r="D106" s="213">
        <f t="shared" ref="D106:D127" si="23">(8964.4*LN(C106))-52896</f>
        <v>13281.02775487247</v>
      </c>
      <c r="E106" s="209">
        <f t="shared" ref="E106:E127" si="24">FORECAST(C106,D$89:D$105,C$89:C$105)</f>
        <v>13776.365602097982</v>
      </c>
      <c r="F106" s="215">
        <v>2014</v>
      </c>
      <c r="G106" s="214">
        <f t="shared" si="14"/>
        <v>319.07147286999998</v>
      </c>
      <c r="H106" s="213">
        <f t="shared" ref="H106:H127" si="25">(-41.27*LN(G106))+540.7</f>
        <v>302.76131756126233</v>
      </c>
      <c r="I106" s="209">
        <f t="shared" ref="I106:I127" si="26">FORECAST(G106,H$89:H$105,G$89:G$105)</f>
        <v>299.47815459668072</v>
      </c>
      <c r="J106" s="215">
        <v>2014</v>
      </c>
      <c r="K106" s="214">
        <f t="shared" si="16"/>
        <v>2020.5896203999998</v>
      </c>
      <c r="L106" s="213">
        <f t="shared" ref="L106:L127" si="27" xml:space="preserve"> (1399.5*LN(K106)) - 7992.3</f>
        <v>2659.4969224070219</v>
      </c>
      <c r="M106" s="209">
        <f t="shared" ref="M106:M127" si="28">FORECAST(K106,L$89:L$105,K$89:K$105)</f>
        <v>2721.6170570166196</v>
      </c>
      <c r="N106" s="215">
        <v>2014</v>
      </c>
      <c r="O106" s="214">
        <f t="shared" si="18"/>
        <v>1302.0827300000001</v>
      </c>
      <c r="P106" s="213">
        <f t="shared" ref="P106:P127" si="29">FORECAST(O106,P$91:P$105,O$91:O$105)</f>
        <v>6195.1650315784418</v>
      </c>
      <c r="Q106" s="209"/>
    </row>
    <row r="107" spans="2:17">
      <c r="B107" s="215">
        <v>2015</v>
      </c>
      <c r="C107" s="214">
        <f t="shared" si="12"/>
        <v>1636.24711873</v>
      </c>
      <c r="D107" s="213">
        <f t="shared" si="23"/>
        <v>13441.999291112326</v>
      </c>
      <c r="E107" s="209">
        <f t="shared" si="24"/>
        <v>14020.972434438618</v>
      </c>
      <c r="F107" s="215">
        <v>2015</v>
      </c>
      <c r="G107" s="214">
        <f t="shared" si="14"/>
        <v>320.04149344999996</v>
      </c>
      <c r="H107" s="213">
        <f t="shared" si="25"/>
        <v>302.63604149212875</v>
      </c>
      <c r="I107" s="209">
        <f t="shared" si="26"/>
        <v>299.28188401669991</v>
      </c>
      <c r="J107" s="215">
        <v>2015</v>
      </c>
      <c r="K107" s="214">
        <f t="shared" si="16"/>
        <v>2083.9502199000003</v>
      </c>
      <c r="L107" s="213">
        <f t="shared" si="27"/>
        <v>2702.7077118393454</v>
      </c>
      <c r="M107" s="209">
        <f t="shared" si="28"/>
        <v>2783.5952297346525</v>
      </c>
      <c r="N107" s="215">
        <v>2015</v>
      </c>
      <c r="O107" s="214">
        <f t="shared" si="18"/>
        <v>1366.2737239999999</v>
      </c>
      <c r="P107" s="213">
        <f t="shared" si="29"/>
        <v>6297.8724834735058</v>
      </c>
      <c r="Q107" s="209"/>
    </row>
    <row r="108" spans="2:17">
      <c r="B108" s="215">
        <v>2016</v>
      </c>
      <c r="C108" s="214">
        <f t="shared" si="12"/>
        <v>1670.7405967100001</v>
      </c>
      <c r="D108" s="213">
        <f t="shared" si="23"/>
        <v>13629.012110609969</v>
      </c>
      <c r="E108" s="209">
        <f t="shared" si="24"/>
        <v>14310.721629689664</v>
      </c>
      <c r="F108" s="215">
        <v>2016</v>
      </c>
      <c r="G108" s="214">
        <f t="shared" si="14"/>
        <v>321.22023661000003</v>
      </c>
      <c r="H108" s="213">
        <f t="shared" si="25"/>
        <v>302.4843194019968</v>
      </c>
      <c r="I108" s="209">
        <f t="shared" si="26"/>
        <v>299.0433812380665</v>
      </c>
      <c r="J108" s="215">
        <v>2016</v>
      </c>
      <c r="K108" s="214">
        <f t="shared" si="16"/>
        <v>2146.6302292999999</v>
      </c>
      <c r="L108" s="213">
        <f t="shared" si="27"/>
        <v>2744.180551622544</v>
      </c>
      <c r="M108" s="209">
        <f t="shared" si="28"/>
        <v>2844.9076617384098</v>
      </c>
      <c r="N108" s="215">
        <v>2016</v>
      </c>
      <c r="O108" s="214">
        <f t="shared" si="18"/>
        <v>1436.489624</v>
      </c>
      <c r="P108" s="213">
        <f t="shared" si="29"/>
        <v>6410.2199596867358</v>
      </c>
      <c r="Q108" s="209"/>
    </row>
    <row r="109" spans="2:17">
      <c r="B109" s="215">
        <v>2017</v>
      </c>
      <c r="C109" s="214">
        <f t="shared" si="12"/>
        <v>1711.08469201</v>
      </c>
      <c r="D109" s="213">
        <f t="shared" si="23"/>
        <v>13842.907114251881</v>
      </c>
      <c r="E109" s="209">
        <f t="shared" si="24"/>
        <v>14649.616685534262</v>
      </c>
      <c r="F109" s="215">
        <v>2017</v>
      </c>
      <c r="G109" s="214">
        <f t="shared" si="14"/>
        <v>317.27431514999995</v>
      </c>
      <c r="H109" s="213">
        <f t="shared" si="25"/>
        <v>302.9944263448574</v>
      </c>
      <c r="I109" s="209">
        <f t="shared" si="26"/>
        <v>299.84178521987985</v>
      </c>
      <c r="J109" s="215">
        <v>2017</v>
      </c>
      <c r="K109" s="214">
        <f t="shared" si="16"/>
        <v>2204.3677465000001</v>
      </c>
      <c r="L109" s="213">
        <f t="shared" si="27"/>
        <v>2781.3253166710429</v>
      </c>
      <c r="M109" s="209">
        <f t="shared" si="28"/>
        <v>2901.3854388044556</v>
      </c>
      <c r="N109" s="215">
        <v>2017</v>
      </c>
      <c r="O109" s="214">
        <f t="shared" si="18"/>
        <v>1503.739491</v>
      </c>
      <c r="P109" s="213">
        <f t="shared" si="29"/>
        <v>6517.8216970870308</v>
      </c>
      <c r="Q109" s="209"/>
    </row>
    <row r="110" spans="2:17">
      <c r="B110" s="215">
        <v>2018</v>
      </c>
      <c r="C110" s="214">
        <f t="shared" si="12"/>
        <v>1745.8497884400001</v>
      </c>
      <c r="D110" s="213">
        <f t="shared" si="23"/>
        <v>14023.216425344392</v>
      </c>
      <c r="E110" s="209">
        <f t="shared" si="24"/>
        <v>14941.647507107493</v>
      </c>
      <c r="F110" s="215">
        <v>2018</v>
      </c>
      <c r="G110" s="214">
        <f t="shared" si="14"/>
        <v>317.24267867000003</v>
      </c>
      <c r="H110" s="213">
        <f t="shared" si="25"/>
        <v>302.99854171936556</v>
      </c>
      <c r="I110" s="209">
        <f t="shared" si="26"/>
        <v>299.84818643487068</v>
      </c>
      <c r="J110" s="215">
        <v>2018</v>
      </c>
      <c r="K110" s="214">
        <f t="shared" si="16"/>
        <v>2262.5792571000002</v>
      </c>
      <c r="L110" s="213">
        <f t="shared" si="27"/>
        <v>2817.8028576592669</v>
      </c>
      <c r="M110" s="209">
        <f t="shared" si="28"/>
        <v>2958.3268674938163</v>
      </c>
      <c r="N110" s="215">
        <v>2018</v>
      </c>
      <c r="O110" s="214">
        <f t="shared" si="18"/>
        <v>1577.162726</v>
      </c>
      <c r="P110" s="213">
        <f t="shared" si="29"/>
        <v>6635.301002310789</v>
      </c>
      <c r="Q110" s="209"/>
    </row>
    <row r="111" spans="2:17">
      <c r="B111" s="215">
        <v>2019</v>
      </c>
      <c r="C111" s="214">
        <f t="shared" si="12"/>
        <v>1793.8427884800001</v>
      </c>
      <c r="D111" s="213">
        <f t="shared" si="23"/>
        <v>14266.319353967396</v>
      </c>
      <c r="E111" s="209">
        <f t="shared" si="24"/>
        <v>15344.794245378895</v>
      </c>
      <c r="F111" s="215">
        <v>2019</v>
      </c>
      <c r="G111" s="214">
        <f t="shared" si="14"/>
        <v>314.34328149999999</v>
      </c>
      <c r="H111" s="213">
        <f t="shared" si="25"/>
        <v>303.37745755767685</v>
      </c>
      <c r="I111" s="209">
        <f t="shared" si="26"/>
        <v>300.4348403429255</v>
      </c>
      <c r="J111" s="215">
        <v>2019</v>
      </c>
      <c r="K111" s="214">
        <f t="shared" si="16"/>
        <v>2319.2871018000001</v>
      </c>
      <c r="L111" s="213">
        <f t="shared" si="27"/>
        <v>2852.4466796581391</v>
      </c>
      <c r="M111" s="209">
        <f t="shared" si="28"/>
        <v>3013.7974378643494</v>
      </c>
      <c r="N111" s="215">
        <v>2019</v>
      </c>
      <c r="O111" s="214">
        <f t="shared" si="18"/>
        <v>1639.67632</v>
      </c>
      <c r="P111" s="213">
        <f t="shared" si="29"/>
        <v>6735.3245655623969</v>
      </c>
      <c r="Q111" s="209"/>
    </row>
    <row r="112" spans="2:17">
      <c r="B112" s="215">
        <v>2020</v>
      </c>
      <c r="C112" s="214">
        <f t="shared" si="12"/>
        <v>1844.0314550799999</v>
      </c>
      <c r="D112" s="213">
        <f t="shared" si="23"/>
        <v>14513.683501515552</v>
      </c>
      <c r="E112" s="209">
        <f t="shared" si="24"/>
        <v>15766.384836113317</v>
      </c>
      <c r="F112" s="215">
        <v>2020</v>
      </c>
      <c r="G112" s="214">
        <f t="shared" si="14"/>
        <v>315.50015542</v>
      </c>
      <c r="H112" s="213">
        <f t="shared" si="25"/>
        <v>303.22585086442132</v>
      </c>
      <c r="I112" s="209">
        <f t="shared" si="26"/>
        <v>300.20076251001694</v>
      </c>
      <c r="J112" s="215">
        <v>2020</v>
      </c>
      <c r="K112" s="214">
        <f t="shared" si="16"/>
        <v>2377.7218233000003</v>
      </c>
      <c r="L112" s="213">
        <f t="shared" si="27"/>
        <v>2887.2703785501863</v>
      </c>
      <c r="M112" s="209">
        <f t="shared" si="28"/>
        <v>3070.9572073494401</v>
      </c>
      <c r="N112" s="215">
        <v>2020</v>
      </c>
      <c r="O112" s="214">
        <f t="shared" si="18"/>
        <v>1705.7978700000001</v>
      </c>
      <c r="P112" s="213">
        <f t="shared" si="29"/>
        <v>6841.1209630422682</v>
      </c>
      <c r="Q112" s="209"/>
    </row>
    <row r="113" spans="2:17">
      <c r="B113" s="215">
        <v>2021</v>
      </c>
      <c r="C113" s="214">
        <f t="shared" si="12"/>
        <v>1900.6407026900001</v>
      </c>
      <c r="D113" s="213">
        <f t="shared" si="23"/>
        <v>14784.738793280194</v>
      </c>
      <c r="E113" s="209">
        <f t="shared" si="24"/>
        <v>16241.90904820568</v>
      </c>
      <c r="F113" s="215">
        <v>2021</v>
      </c>
      <c r="G113" s="214">
        <f t="shared" si="14"/>
        <v>316.60418516999999</v>
      </c>
      <c r="H113" s="213">
        <f t="shared" si="25"/>
        <v>303.08168683583153</v>
      </c>
      <c r="I113" s="209">
        <f t="shared" si="26"/>
        <v>299.97737698210523</v>
      </c>
      <c r="J113" s="215">
        <v>2021</v>
      </c>
      <c r="K113" s="214">
        <f t="shared" si="16"/>
        <v>2439.5654765999998</v>
      </c>
      <c r="L113" s="213">
        <f t="shared" si="27"/>
        <v>2923.2055190854799</v>
      </c>
      <c r="M113" s="209">
        <f t="shared" si="28"/>
        <v>3131.4515312035173</v>
      </c>
      <c r="N113" s="215">
        <v>2021</v>
      </c>
      <c r="O113" s="214">
        <f t="shared" si="18"/>
        <v>1761.876129</v>
      </c>
      <c r="P113" s="213">
        <f t="shared" si="29"/>
        <v>6930.8478036735478</v>
      </c>
      <c r="Q113" s="209"/>
    </row>
    <row r="114" spans="2:17">
      <c r="B114" s="215">
        <v>2022</v>
      </c>
      <c r="C114" s="214">
        <f t="shared" si="12"/>
        <v>1957.4646544500001</v>
      </c>
      <c r="D114" s="213">
        <f t="shared" si="23"/>
        <v>15048.82150982591</v>
      </c>
      <c r="E114" s="209">
        <f t="shared" si="24"/>
        <v>16719.236799932856</v>
      </c>
      <c r="F114" s="215">
        <v>2022</v>
      </c>
      <c r="G114" s="214">
        <f t="shared" si="14"/>
        <v>314.02580390000003</v>
      </c>
      <c r="H114" s="213">
        <f t="shared" si="25"/>
        <v>303.41916012380017</v>
      </c>
      <c r="I114" s="209">
        <f t="shared" si="26"/>
        <v>300.49907765290391</v>
      </c>
      <c r="J114" s="215">
        <v>2022</v>
      </c>
      <c r="K114" s="214">
        <f t="shared" si="16"/>
        <v>2511.4935043</v>
      </c>
      <c r="L114" s="213">
        <f t="shared" si="27"/>
        <v>2963.8717110873577</v>
      </c>
      <c r="M114" s="209">
        <f t="shared" si="28"/>
        <v>3201.8102045626301</v>
      </c>
      <c r="N114" s="215">
        <v>2022</v>
      </c>
      <c r="O114" s="214">
        <f t="shared" si="18"/>
        <v>1832.3539189999999</v>
      </c>
      <c r="P114" s="213">
        <f t="shared" si="29"/>
        <v>7043.6143114814095</v>
      </c>
      <c r="Q114" s="209"/>
    </row>
    <row r="115" spans="2:17">
      <c r="B115" s="215">
        <v>2023</v>
      </c>
      <c r="C115" s="214">
        <f t="shared" si="12"/>
        <v>2024.59144982</v>
      </c>
      <c r="D115" s="213">
        <f t="shared" si="23"/>
        <v>15351.081667959821</v>
      </c>
      <c r="E115" s="209">
        <f t="shared" si="24"/>
        <v>17283.109626834121</v>
      </c>
      <c r="F115" s="215">
        <v>2023</v>
      </c>
      <c r="G115" s="214">
        <f t="shared" si="14"/>
        <v>312.16577096000003</v>
      </c>
      <c r="H115" s="213">
        <f t="shared" si="25"/>
        <v>303.66433680226078</v>
      </c>
      <c r="I115" s="209">
        <f t="shared" si="26"/>
        <v>300.87543022876076</v>
      </c>
      <c r="J115" s="215">
        <v>2023</v>
      </c>
      <c r="K115" s="214">
        <f t="shared" si="16"/>
        <v>2591.8140733999994</v>
      </c>
      <c r="L115" s="213">
        <f t="shared" si="27"/>
        <v>3007.9285968792492</v>
      </c>
      <c r="M115" s="209">
        <f t="shared" si="28"/>
        <v>3280.3783075126412</v>
      </c>
      <c r="N115" s="215">
        <v>2023</v>
      </c>
      <c r="O115" s="214">
        <f t="shared" si="18"/>
        <v>1885.834558</v>
      </c>
      <c r="P115" s="213">
        <f t="shared" si="29"/>
        <v>7129.184884783479</v>
      </c>
      <c r="Q115" s="209"/>
    </row>
    <row r="116" spans="2:17">
      <c r="B116" s="215">
        <v>2024</v>
      </c>
      <c r="C116" s="214">
        <f t="shared" si="12"/>
        <v>2099.4840023500001</v>
      </c>
      <c r="D116" s="213">
        <f t="shared" si="23"/>
        <v>15676.70161423125</v>
      </c>
      <c r="E116" s="209">
        <f t="shared" si="24"/>
        <v>17912.215709973847</v>
      </c>
      <c r="F116" s="215">
        <v>2024</v>
      </c>
      <c r="G116" s="214">
        <f t="shared" si="14"/>
        <v>316.84677275000001</v>
      </c>
      <c r="H116" s="213">
        <f t="shared" si="25"/>
        <v>303.05007715937325</v>
      </c>
      <c r="I116" s="209">
        <f t="shared" si="26"/>
        <v>299.9282926574997</v>
      </c>
      <c r="J116" s="215">
        <v>2024</v>
      </c>
      <c r="K116" s="214">
        <f t="shared" si="16"/>
        <v>2679.4342780000002</v>
      </c>
      <c r="L116" s="213">
        <f t="shared" si="27"/>
        <v>3054.4586648127197</v>
      </c>
      <c r="M116" s="209">
        <f t="shared" si="28"/>
        <v>3366.0867796095345</v>
      </c>
      <c r="N116" s="215">
        <v>2024</v>
      </c>
      <c r="O116" s="214">
        <f t="shared" si="18"/>
        <v>1950.7029729999999</v>
      </c>
      <c r="P116" s="213">
        <f t="shared" si="29"/>
        <v>7232.9762299232898</v>
      </c>
      <c r="Q116" s="209"/>
    </row>
    <row r="117" spans="2:17">
      <c r="B117" s="215">
        <v>2025</v>
      </c>
      <c r="C117" s="214">
        <f t="shared" si="12"/>
        <v>2182.1530115999999</v>
      </c>
      <c r="D117" s="213">
        <f t="shared" si="23"/>
        <v>16022.910400199034</v>
      </c>
      <c r="E117" s="209">
        <f t="shared" si="24"/>
        <v>18606.644926890662</v>
      </c>
      <c r="F117" s="215">
        <v>2025</v>
      </c>
      <c r="G117" s="214">
        <f t="shared" si="14"/>
        <v>317.15401794000007</v>
      </c>
      <c r="H117" s="213">
        <f t="shared" si="25"/>
        <v>303.01007717776395</v>
      </c>
      <c r="I117" s="209">
        <f t="shared" si="26"/>
        <v>299.86612573766217</v>
      </c>
      <c r="J117" s="215">
        <v>2025</v>
      </c>
      <c r="K117" s="214">
        <f t="shared" si="16"/>
        <v>2774.5402503</v>
      </c>
      <c r="L117" s="213">
        <f t="shared" si="27"/>
        <v>3103.2723514737127</v>
      </c>
      <c r="M117" s="209">
        <f t="shared" si="28"/>
        <v>3459.1176919468744</v>
      </c>
      <c r="N117" s="215">
        <v>2025</v>
      </c>
      <c r="O117" s="214">
        <f t="shared" si="18"/>
        <v>2024.878252</v>
      </c>
      <c r="P117" s="213">
        <f t="shared" si="29"/>
        <v>7351.6588273558118</v>
      </c>
      <c r="Q117" s="209"/>
    </row>
    <row r="118" spans="2:17">
      <c r="B118" s="215">
        <v>2026</v>
      </c>
      <c r="C118" s="214">
        <f t="shared" si="12"/>
        <v>2284.8921785000002</v>
      </c>
      <c r="D118" s="213">
        <f t="shared" si="23"/>
        <v>16435.334001552066</v>
      </c>
      <c r="E118" s="209">
        <f t="shared" si="24"/>
        <v>19469.665783972643</v>
      </c>
      <c r="F118" s="215">
        <v>2026</v>
      </c>
      <c r="G118" s="214">
        <f t="shared" si="14"/>
        <v>317.13283171</v>
      </c>
      <c r="H118" s="213">
        <f t="shared" si="25"/>
        <v>303.01283415030065</v>
      </c>
      <c r="I118" s="209">
        <f t="shared" si="26"/>
        <v>299.87041248552657</v>
      </c>
      <c r="J118" s="215">
        <v>2026</v>
      </c>
      <c r="K118" s="214">
        <f t="shared" si="16"/>
        <v>2879.6123496999999</v>
      </c>
      <c r="L118" s="213">
        <f t="shared" si="27"/>
        <v>3155.2926430989965</v>
      </c>
      <c r="M118" s="209">
        <f t="shared" si="28"/>
        <v>3561.8972864559109</v>
      </c>
      <c r="N118" s="215">
        <v>2026</v>
      </c>
      <c r="O118" s="214">
        <f t="shared" si="18"/>
        <v>2106.2538709999999</v>
      </c>
      <c r="P118" s="213">
        <f t="shared" si="29"/>
        <v>7481.8621775932852</v>
      </c>
      <c r="Q118" s="209"/>
    </row>
    <row r="119" spans="2:17">
      <c r="B119" s="215">
        <v>2027</v>
      </c>
      <c r="C119" s="214">
        <f t="shared" si="12"/>
        <v>2378.94092778</v>
      </c>
      <c r="D119" s="213">
        <f t="shared" si="23"/>
        <v>16796.9270935268</v>
      </c>
      <c r="E119" s="209">
        <f t="shared" si="24"/>
        <v>20259.686130255141</v>
      </c>
      <c r="F119" s="215">
        <v>2027</v>
      </c>
      <c r="G119" s="214">
        <f t="shared" si="14"/>
        <v>329.61937967999995</v>
      </c>
      <c r="H119" s="213">
        <f t="shared" si="25"/>
        <v>301.41907423058802</v>
      </c>
      <c r="I119" s="209">
        <f t="shared" si="26"/>
        <v>297.34392793194127</v>
      </c>
      <c r="J119" s="215">
        <v>2027</v>
      </c>
      <c r="K119" s="214">
        <f t="shared" si="16"/>
        <v>2984.1930711999998</v>
      </c>
      <c r="L119" s="213">
        <f t="shared" si="27"/>
        <v>3205.2179835947745</v>
      </c>
      <c r="M119" s="209">
        <f t="shared" si="28"/>
        <v>3664.196224143574</v>
      </c>
      <c r="N119" s="215">
        <v>2027</v>
      </c>
      <c r="O119" s="214">
        <f t="shared" si="18"/>
        <v>2193.3254480000001</v>
      </c>
      <c r="P119" s="213">
        <f t="shared" si="29"/>
        <v>7621.1792258096575</v>
      </c>
      <c r="Q119" s="209"/>
    </row>
    <row r="120" spans="2:17">
      <c r="B120" s="215">
        <v>2028</v>
      </c>
      <c r="C120" s="214">
        <f t="shared" si="12"/>
        <v>2484.4675928899997</v>
      </c>
      <c r="D120" s="213">
        <f t="shared" si="23"/>
        <v>17186.008838626629</v>
      </c>
      <c r="E120" s="209">
        <f t="shared" si="24"/>
        <v>21146.122293951878</v>
      </c>
      <c r="F120" s="215">
        <v>2028</v>
      </c>
      <c r="G120" s="214">
        <f t="shared" si="14"/>
        <v>331.06686551000001</v>
      </c>
      <c r="H120" s="213">
        <f t="shared" si="25"/>
        <v>301.23823851251768</v>
      </c>
      <c r="I120" s="209">
        <f t="shared" si="26"/>
        <v>297.05104869904079</v>
      </c>
      <c r="J120" s="215">
        <v>2028</v>
      </c>
      <c r="K120" s="214">
        <f t="shared" si="16"/>
        <v>3092.4288740000002</v>
      </c>
      <c r="L120" s="213">
        <f t="shared" si="27"/>
        <v>3255.0785902298294</v>
      </c>
      <c r="M120" s="209">
        <f t="shared" si="28"/>
        <v>3770.070495112448</v>
      </c>
      <c r="N120" s="215">
        <v>2028</v>
      </c>
      <c r="O120" s="214">
        <f t="shared" si="18"/>
        <v>2273.9649589999999</v>
      </c>
      <c r="P120" s="213">
        <f t="shared" si="29"/>
        <v>7750.2047819005002</v>
      </c>
      <c r="Q120" s="209"/>
    </row>
    <row r="121" spans="2:17">
      <c r="B121" s="215">
        <v>2029</v>
      </c>
      <c r="C121" s="214">
        <f t="shared" si="12"/>
        <v>2575.8069437700001</v>
      </c>
      <c r="D121" s="213">
        <f t="shared" si="23"/>
        <v>17509.663776252026</v>
      </c>
      <c r="E121" s="209">
        <f t="shared" si="24"/>
        <v>21913.383381035594</v>
      </c>
      <c r="F121" s="215">
        <v>2029</v>
      </c>
      <c r="G121" s="214">
        <f t="shared" si="14"/>
        <v>333.95276374000002</v>
      </c>
      <c r="H121" s="213">
        <f t="shared" si="25"/>
        <v>300.88004828067164</v>
      </c>
      <c r="I121" s="209">
        <f t="shared" si="26"/>
        <v>296.46712611941098</v>
      </c>
      <c r="J121" s="215">
        <v>2029</v>
      </c>
      <c r="K121" s="214">
        <f t="shared" si="16"/>
        <v>3202.9177786</v>
      </c>
      <c r="L121" s="213">
        <f t="shared" si="27"/>
        <v>3304.2085620815005</v>
      </c>
      <c r="M121" s="209">
        <f t="shared" si="28"/>
        <v>3878.1487088093527</v>
      </c>
      <c r="N121" s="215">
        <v>2029</v>
      </c>
      <c r="O121" s="214">
        <f t="shared" si="18"/>
        <v>2356.5114309999999</v>
      </c>
      <c r="P121" s="213">
        <f t="shared" si="29"/>
        <v>7882.2815308919107</v>
      </c>
      <c r="Q121" s="209"/>
    </row>
    <row r="122" spans="2:17">
      <c r="B122" s="215">
        <v>2030</v>
      </c>
      <c r="C122" s="214">
        <f t="shared" si="12"/>
        <v>2675.1934524000003</v>
      </c>
      <c r="D122" s="213">
        <f t="shared" si="23"/>
        <v>17849.045518001847</v>
      </c>
      <c r="E122" s="209">
        <f t="shared" si="24"/>
        <v>22748.241521784723</v>
      </c>
      <c r="F122" s="215">
        <v>2030</v>
      </c>
      <c r="G122" s="214">
        <f t="shared" si="14"/>
        <v>338.48675989000003</v>
      </c>
      <c r="H122" s="213">
        <f t="shared" si="25"/>
        <v>300.32350497753021</v>
      </c>
      <c r="I122" s="209">
        <f t="shared" si="26"/>
        <v>295.54973315647896</v>
      </c>
      <c r="J122" s="215">
        <v>2030</v>
      </c>
      <c r="K122" s="214">
        <f t="shared" si="16"/>
        <v>3332.4983846999999</v>
      </c>
      <c r="L122" s="213">
        <f t="shared" si="27"/>
        <v>3359.7128554945239</v>
      </c>
      <c r="M122" s="209">
        <f t="shared" si="28"/>
        <v>4004.90207366306</v>
      </c>
      <c r="N122" s="215">
        <v>2030</v>
      </c>
      <c r="O122" s="214">
        <f t="shared" si="18"/>
        <v>2435.9209999999998</v>
      </c>
      <c r="P122" s="213">
        <f t="shared" si="29"/>
        <v>8009.3391441152744</v>
      </c>
      <c r="Q122" s="209"/>
    </row>
    <row r="123" spans="2:17">
      <c r="B123" s="215">
        <v>2031</v>
      </c>
      <c r="C123" s="214">
        <f t="shared" si="12"/>
        <v>2783.5921263999999</v>
      </c>
      <c r="D123" s="213">
        <f t="shared" si="23"/>
        <v>18205.116228437721</v>
      </c>
      <c r="E123" s="209">
        <f t="shared" si="24"/>
        <v>23658.802891559946</v>
      </c>
      <c r="F123" s="215">
        <v>2031</v>
      </c>
      <c r="G123" s="214">
        <f t="shared" si="14"/>
        <v>344.00598583999999</v>
      </c>
      <c r="H123" s="213">
        <f t="shared" si="25"/>
        <v>299.65600067965477</v>
      </c>
      <c r="I123" s="209">
        <f t="shared" si="26"/>
        <v>294.43299223305291</v>
      </c>
      <c r="J123" s="215">
        <v>2031</v>
      </c>
      <c r="K123" s="214">
        <f t="shared" si="16"/>
        <v>3442.2490373999999</v>
      </c>
      <c r="L123" s="213">
        <f t="shared" si="27"/>
        <v>3405.0605171911329</v>
      </c>
      <c r="M123" s="209">
        <f t="shared" si="28"/>
        <v>4112.258142933797</v>
      </c>
      <c r="N123" s="215">
        <v>2031</v>
      </c>
      <c r="O123" s="214">
        <f t="shared" si="18"/>
        <v>2531.1727129999999</v>
      </c>
      <c r="P123" s="213">
        <f t="shared" si="29"/>
        <v>8161.7446471500134</v>
      </c>
      <c r="Q123" s="209"/>
    </row>
    <row r="124" spans="2:17">
      <c r="B124" s="215">
        <v>2032</v>
      </c>
      <c r="C124" s="214">
        <f t="shared" si="12"/>
        <v>2887.5619732</v>
      </c>
      <c r="D124" s="213">
        <f t="shared" si="23"/>
        <v>18533.843580326749</v>
      </c>
      <c r="E124" s="209">
        <f t="shared" si="24"/>
        <v>24532.161601810672</v>
      </c>
      <c r="F124" s="211"/>
      <c r="G124" s="214">
        <f t="shared" si="14"/>
        <v>344.01553636</v>
      </c>
      <c r="H124" s="213">
        <f t="shared" si="25"/>
        <v>299.65485493072765</v>
      </c>
      <c r="I124" s="209">
        <f t="shared" si="26"/>
        <v>294.43105981415562</v>
      </c>
      <c r="J124" s="211"/>
      <c r="K124" s="214">
        <f t="shared" si="16"/>
        <v>3565.1723305999999</v>
      </c>
      <c r="L124" s="213">
        <f t="shared" si="27"/>
        <v>3454.1652559274162</v>
      </c>
      <c r="M124" s="209">
        <f t="shared" si="28"/>
        <v>4232.4994467904453</v>
      </c>
      <c r="N124" s="215">
        <v>2032</v>
      </c>
      <c r="O124" s="214">
        <f t="shared" si="18"/>
        <v>2621.0043449999998</v>
      </c>
      <c r="P124" s="213">
        <f t="shared" si="29"/>
        <v>8305.4778634060985</v>
      </c>
      <c r="Q124" s="209"/>
    </row>
    <row r="125" spans="2:17">
      <c r="B125" s="215">
        <v>2033</v>
      </c>
      <c r="C125" s="214">
        <f t="shared" si="12"/>
        <v>2987.701908</v>
      </c>
      <c r="D125" s="213">
        <f t="shared" si="23"/>
        <v>18839.457555909743</v>
      </c>
      <c r="E125" s="209">
        <f t="shared" si="24"/>
        <v>25373.348609326007</v>
      </c>
      <c r="F125" s="211"/>
      <c r="G125" s="214">
        <f t="shared" si="14"/>
        <v>352.16671738000002</v>
      </c>
      <c r="H125" s="213">
        <f t="shared" si="25"/>
        <v>298.68839934499135</v>
      </c>
      <c r="I125" s="209">
        <f t="shared" si="26"/>
        <v>292.78177828414539</v>
      </c>
      <c r="J125" s="211"/>
      <c r="K125" s="214">
        <f t="shared" si="16"/>
        <v>3708.1658152000005</v>
      </c>
      <c r="L125" s="213">
        <f t="shared" si="27"/>
        <v>3509.2005551615157</v>
      </c>
      <c r="M125" s="209">
        <f t="shared" si="28"/>
        <v>4372.3730426217498</v>
      </c>
      <c r="N125" s="215">
        <v>2033</v>
      </c>
      <c r="O125" s="214">
        <f t="shared" si="18"/>
        <v>2698.900541</v>
      </c>
      <c r="P125" s="213">
        <f t="shared" si="29"/>
        <v>8430.1140359426772</v>
      </c>
      <c r="Q125" s="209"/>
    </row>
    <row r="126" spans="2:17">
      <c r="B126" s="215">
        <v>2034</v>
      </c>
      <c r="C126" s="214">
        <f t="shared" si="12"/>
        <v>3105.5386999000002</v>
      </c>
      <c r="D126" s="213">
        <f t="shared" si="23"/>
        <v>19186.22471079613</v>
      </c>
      <c r="E126" s="209">
        <f t="shared" si="24"/>
        <v>26363.191258530209</v>
      </c>
      <c r="F126" s="211"/>
      <c r="G126" s="214">
        <f t="shared" si="14"/>
        <v>360.25747230000007</v>
      </c>
      <c r="H126" s="213">
        <f t="shared" si="25"/>
        <v>297.75098083368539</v>
      </c>
      <c r="I126" s="209">
        <f t="shared" si="26"/>
        <v>291.14472316039655</v>
      </c>
      <c r="J126" s="211"/>
      <c r="K126" s="214">
        <f t="shared" si="16"/>
        <v>3837.6261948000001</v>
      </c>
      <c r="L126" s="213">
        <f t="shared" si="27"/>
        <v>3557.2266817524842</v>
      </c>
      <c r="M126" s="209">
        <f t="shared" si="28"/>
        <v>4499.0088041250929</v>
      </c>
      <c r="N126" s="215">
        <v>2034</v>
      </c>
      <c r="O126" s="214">
        <f t="shared" si="18"/>
        <v>2796.5181590000002</v>
      </c>
      <c r="P126" s="213">
        <f t="shared" si="29"/>
        <v>8586.3050555870468</v>
      </c>
      <c r="Q126" s="209"/>
    </row>
    <row r="127" spans="2:17">
      <c r="B127" s="215">
        <v>2035</v>
      </c>
      <c r="C127" s="214">
        <f t="shared" si="12"/>
        <v>3188.4417163000003</v>
      </c>
      <c r="D127" s="213">
        <f t="shared" si="23"/>
        <v>19422.392838095242</v>
      </c>
      <c r="E127" s="209">
        <f t="shared" si="24"/>
        <v>27059.586162509222</v>
      </c>
      <c r="F127" s="211"/>
      <c r="G127" s="214">
        <f t="shared" si="14"/>
        <v>360.16767245</v>
      </c>
      <c r="H127" s="213">
        <f t="shared" si="25"/>
        <v>297.76126931363558</v>
      </c>
      <c r="I127" s="209">
        <f t="shared" si="26"/>
        <v>291.16289294875475</v>
      </c>
      <c r="J127" s="211"/>
      <c r="K127" s="214">
        <f t="shared" si="16"/>
        <v>3986.1197308000001</v>
      </c>
      <c r="L127" s="213">
        <f t="shared" si="27"/>
        <v>3610.3576666465606</v>
      </c>
      <c r="M127" s="209">
        <f t="shared" si="28"/>
        <v>4644.2624490455355</v>
      </c>
      <c r="N127" s="215">
        <v>2035</v>
      </c>
      <c r="O127" s="214">
        <f t="shared" si="18"/>
        <v>2869.3628429999999</v>
      </c>
      <c r="P127" s="213">
        <f t="shared" si="29"/>
        <v>8702.858662433222</v>
      </c>
      <c r="Q127" s="209"/>
    </row>
    <row r="128" spans="2:17">
      <c r="B128" s="211"/>
      <c r="C128" s="205"/>
      <c r="D128" s="210"/>
      <c r="E128" s="209"/>
      <c r="F128" s="211"/>
      <c r="G128" s="212"/>
      <c r="H128" s="210"/>
      <c r="I128" s="209"/>
      <c r="J128" s="211"/>
      <c r="K128" s="205"/>
      <c r="L128" s="210"/>
      <c r="M128" s="209"/>
      <c r="N128" s="211"/>
      <c r="O128" s="211"/>
      <c r="P128" s="210"/>
      <c r="Q128" s="209"/>
    </row>
    <row r="129" spans="12:20">
      <c r="T129" s="208"/>
    </row>
    <row r="130" spans="12:20">
      <c r="L130" s="207"/>
    </row>
    <row r="153" spans="1:27">
      <c r="A153" s="201" t="s">
        <v>5657</v>
      </c>
      <c r="B153" s="201" t="s">
        <v>5655</v>
      </c>
      <c r="C153" s="314">
        <v>0.3</v>
      </c>
      <c r="D153" s="201" t="s">
        <v>5656</v>
      </c>
    </row>
    <row r="156" spans="1:27">
      <c r="A156" s="132" t="s">
        <v>5511</v>
      </c>
      <c r="C156" s="201">
        <v>2013</v>
      </c>
      <c r="D156" s="201">
        <v>2014</v>
      </c>
      <c r="E156" s="201">
        <v>2015</v>
      </c>
      <c r="F156" s="201">
        <v>2016</v>
      </c>
      <c r="G156" s="201">
        <v>2017</v>
      </c>
      <c r="H156" s="201">
        <v>2018</v>
      </c>
      <c r="I156" s="201">
        <v>2019</v>
      </c>
      <c r="J156" s="201">
        <v>2020</v>
      </c>
      <c r="K156" s="201">
        <v>2021</v>
      </c>
      <c r="L156" s="201">
        <v>2022</v>
      </c>
      <c r="M156" s="201">
        <v>2023</v>
      </c>
      <c r="N156" s="201">
        <v>2024</v>
      </c>
      <c r="O156" s="201">
        <v>2025</v>
      </c>
      <c r="P156" s="201">
        <v>2026</v>
      </c>
      <c r="Q156" s="201">
        <v>2027</v>
      </c>
      <c r="R156" s="201">
        <v>2028</v>
      </c>
      <c r="S156" s="201">
        <v>2029</v>
      </c>
      <c r="T156" s="201">
        <v>2030</v>
      </c>
      <c r="U156" s="201">
        <v>2031</v>
      </c>
      <c r="V156" s="201">
        <v>2032</v>
      </c>
      <c r="W156" s="201">
        <v>2033</v>
      </c>
      <c r="X156" s="201">
        <v>2034</v>
      </c>
      <c r="Y156" s="201">
        <v>2035</v>
      </c>
    </row>
    <row r="157" spans="1:27">
      <c r="A157" s="1" t="str">
        <f>CONCATENATE('Forecast Switchboard'!$H$4,B157,"Stock")</f>
        <v>RegionIdahoDairyStock</v>
      </c>
      <c r="B157" s="201" t="s">
        <v>5644</v>
      </c>
      <c r="C157" s="208">
        <v>13431</v>
      </c>
      <c r="D157" s="208">
        <v>13281.02775487247</v>
      </c>
      <c r="E157" s="208">
        <v>13441.999291112326</v>
      </c>
      <c r="F157" s="208">
        <v>13629.012110609969</v>
      </c>
      <c r="G157" s="208">
        <v>13842.907114251881</v>
      </c>
      <c r="H157" s="208">
        <v>14023.216425344392</v>
      </c>
      <c r="I157" s="208">
        <v>14266.319353967396</v>
      </c>
      <c r="J157" s="208">
        <v>14513.683501515552</v>
      </c>
      <c r="K157" s="208">
        <v>14784.738793280194</v>
      </c>
      <c r="L157" s="208">
        <v>15048.82150982591</v>
      </c>
      <c r="M157" s="208">
        <v>15351.081667959821</v>
      </c>
      <c r="N157" s="208">
        <v>15676.70161423125</v>
      </c>
      <c r="O157" s="208">
        <v>16022.910400199034</v>
      </c>
      <c r="P157" s="208">
        <v>16435.334001552066</v>
      </c>
      <c r="Q157" s="208">
        <v>16796.9270935268</v>
      </c>
      <c r="R157" s="208">
        <v>17186.008838626629</v>
      </c>
      <c r="S157" s="208">
        <v>17509.663776252026</v>
      </c>
      <c r="T157" s="208">
        <v>17849.045518001847</v>
      </c>
      <c r="U157" s="208">
        <v>18205.116228437721</v>
      </c>
      <c r="V157" s="208">
        <v>18533.843580326749</v>
      </c>
      <c r="W157" s="208">
        <v>18839.457555909743</v>
      </c>
      <c r="X157" s="208">
        <v>19186.22471079613</v>
      </c>
      <c r="Y157" s="208">
        <v>19422.392838095242</v>
      </c>
      <c r="Z157" s="208"/>
      <c r="AA157" s="208"/>
    </row>
    <row r="158" spans="1:27">
      <c r="A158" s="1" t="str">
        <f>CONCATENATE('Forecast Switchboard'!$H$4,B158,"Stock")</f>
        <v>RegionMontanaDairyStock</v>
      </c>
      <c r="B158" s="201" t="s">
        <v>5645</v>
      </c>
      <c r="C158" s="208">
        <v>89.399999999999991</v>
      </c>
      <c r="D158" s="208">
        <v>90.828395268378699</v>
      </c>
      <c r="E158" s="208">
        <v>90.790812447638629</v>
      </c>
      <c r="F158" s="208">
        <v>90.74529582059904</v>
      </c>
      <c r="G158" s="208">
        <v>90.898327903457215</v>
      </c>
      <c r="H158" s="208">
        <v>90.899562515809663</v>
      </c>
      <c r="I158" s="208">
        <v>91.013237267303055</v>
      </c>
      <c r="J158" s="208">
        <v>90.967755259326395</v>
      </c>
      <c r="K158" s="208">
        <v>90.924506050749457</v>
      </c>
      <c r="L158" s="208">
        <v>91.025748037140048</v>
      </c>
      <c r="M158" s="208">
        <v>91.099301040678228</v>
      </c>
      <c r="N158" s="208">
        <v>90.915023147811965</v>
      </c>
      <c r="O158" s="208">
        <v>90.903023153329187</v>
      </c>
      <c r="P158" s="208">
        <v>90.903850245090197</v>
      </c>
      <c r="Q158" s="208">
        <v>90.425722269176404</v>
      </c>
      <c r="R158" s="208">
        <v>90.371471553755299</v>
      </c>
      <c r="S158" s="208">
        <v>90.264014484201496</v>
      </c>
      <c r="T158" s="208">
        <v>90.097051493259059</v>
      </c>
      <c r="U158" s="208">
        <v>89.896800203896433</v>
      </c>
      <c r="V158" s="208">
        <v>89.896456479218287</v>
      </c>
      <c r="W158" s="208">
        <v>89.606519803497406</v>
      </c>
      <c r="X158" s="208">
        <v>89.325294250105614</v>
      </c>
      <c r="Y158" s="208">
        <v>89.328380794090677</v>
      </c>
      <c r="Z158" s="208"/>
      <c r="AA158" s="208"/>
    </row>
    <row r="159" spans="1:27">
      <c r="A159" s="1" t="str">
        <f>CONCATENATE('Forecast Switchboard'!$H$4,B159,"Stock")</f>
        <v>RegionOregonDairyStock</v>
      </c>
      <c r="B159" s="201" t="s">
        <v>5646</v>
      </c>
      <c r="C159" s="208">
        <v>2514</v>
      </c>
      <c r="D159" s="208">
        <v>2659.4969224070219</v>
      </c>
      <c r="E159" s="208">
        <v>2702.7077118393454</v>
      </c>
      <c r="F159" s="208">
        <v>2744.180551622544</v>
      </c>
      <c r="G159" s="208">
        <v>2781.3253166710429</v>
      </c>
      <c r="H159" s="208">
        <v>2817.8028576592669</v>
      </c>
      <c r="I159" s="208">
        <v>2852.4466796581391</v>
      </c>
      <c r="J159" s="208">
        <v>2887.2703785501863</v>
      </c>
      <c r="K159" s="208">
        <v>2923.2055190854799</v>
      </c>
      <c r="L159" s="208">
        <v>2963.8717110873577</v>
      </c>
      <c r="M159" s="208">
        <v>3007.9285968792492</v>
      </c>
      <c r="N159" s="208">
        <v>3054.4586648127197</v>
      </c>
      <c r="O159" s="208">
        <v>3103.2723514737127</v>
      </c>
      <c r="P159" s="208">
        <v>3155.2926430989965</v>
      </c>
      <c r="Q159" s="208">
        <v>3205.2179835947745</v>
      </c>
      <c r="R159" s="208">
        <v>3255.0785902298294</v>
      </c>
      <c r="S159" s="208">
        <v>3304.2085620815005</v>
      </c>
      <c r="T159" s="208">
        <v>3359.7128554945239</v>
      </c>
      <c r="U159" s="208">
        <v>3405.0605171911329</v>
      </c>
      <c r="V159" s="208">
        <v>3454.1652559274162</v>
      </c>
      <c r="W159" s="208">
        <v>3509.2005551615157</v>
      </c>
      <c r="X159" s="208">
        <v>3557.2266817524842</v>
      </c>
      <c r="Y159" s="208">
        <v>3610.3576666465606</v>
      </c>
      <c r="Z159" s="208"/>
      <c r="AA159" s="208"/>
    </row>
    <row r="160" spans="1:27">
      <c r="A160" s="1" t="str">
        <f>CONCATENATE('Forecast Switchboard'!$H$4,B160,"Stock")</f>
        <v>RegionWashingtonDairyStock</v>
      </c>
      <c r="B160" s="201" t="s">
        <v>5647</v>
      </c>
      <c r="C160" s="208">
        <v>6336</v>
      </c>
      <c r="D160" s="208">
        <v>6197.0330177629821</v>
      </c>
      <c r="E160" s="208">
        <v>6302.2853957795269</v>
      </c>
      <c r="F160" s="208">
        <v>6417.4166624736044</v>
      </c>
      <c r="G160" s="208">
        <v>6527.6845985495966</v>
      </c>
      <c r="H160" s="208">
        <v>6648.0748527559354</v>
      </c>
      <c r="I160" s="208">
        <v>6750.5768396680051</v>
      </c>
      <c r="J160" s="208">
        <v>6858.9947023924851</v>
      </c>
      <c r="K160" s="208">
        <v>6950.9448303929594</v>
      </c>
      <c r="L160" s="208">
        <v>7066.5055116132971</v>
      </c>
      <c r="M160" s="208">
        <v>7154.1963866384513</v>
      </c>
      <c r="N160" s="208">
        <v>7260.5595150379595</v>
      </c>
      <c r="O160" s="208">
        <v>7382.1828771063319</v>
      </c>
      <c r="P160" s="208">
        <v>7515.612457778011</v>
      </c>
      <c r="Q160" s="208">
        <v>7658.3815592644387</v>
      </c>
      <c r="R160" s="208">
        <v>7790.6041619373518</v>
      </c>
      <c r="S160" s="208">
        <v>7925.9535611829233</v>
      </c>
      <c r="T160" s="208">
        <v>8056.1594585167277</v>
      </c>
      <c r="U160" s="208">
        <v>8212.3413257643278</v>
      </c>
      <c r="V160" s="208">
        <v>8359.6360208598271</v>
      </c>
      <c r="W160" s="208">
        <v>8487.3604780857568</v>
      </c>
      <c r="X160" s="208">
        <v>8647.4216609802097</v>
      </c>
      <c r="Y160" s="208">
        <v>8766.8632794861296</v>
      </c>
      <c r="Z160" s="208"/>
      <c r="AA160" s="208"/>
    </row>
    <row r="161" spans="1:28">
      <c r="A161" s="1" t="str">
        <f>CONCATENATE('Forecast Switchboard'!$H$4,B161,"Stock")</f>
        <v>RegionPNWDairyStock</v>
      </c>
      <c r="B161" s="201" t="s">
        <v>5648</v>
      </c>
      <c r="C161" s="208">
        <f t="shared" ref="C161:Y161" si="30">SUM(C157:C160)</f>
        <v>22370.400000000001</v>
      </c>
      <c r="D161" s="208">
        <f t="shared" si="30"/>
        <v>22228.386090310851</v>
      </c>
      <c r="E161" s="208">
        <f t="shared" si="30"/>
        <v>22537.783211178838</v>
      </c>
      <c r="F161" s="208">
        <f t="shared" si="30"/>
        <v>22881.354620526719</v>
      </c>
      <c r="G161" s="208">
        <f t="shared" si="30"/>
        <v>23242.815357375977</v>
      </c>
      <c r="H161" s="208">
        <f t="shared" si="30"/>
        <v>23579.993698275401</v>
      </c>
      <c r="I161" s="208">
        <f t="shared" si="30"/>
        <v>23960.356110560846</v>
      </c>
      <c r="J161" s="208">
        <f t="shared" si="30"/>
        <v>24350.91633771755</v>
      </c>
      <c r="K161" s="208">
        <f t="shared" si="30"/>
        <v>24749.813648809384</v>
      </c>
      <c r="L161" s="208">
        <f t="shared" si="30"/>
        <v>25170.224480563706</v>
      </c>
      <c r="M161" s="208">
        <f t="shared" si="30"/>
        <v>25604.3059525182</v>
      </c>
      <c r="N161" s="208">
        <f t="shared" si="30"/>
        <v>26082.63481722974</v>
      </c>
      <c r="O161" s="208">
        <f t="shared" si="30"/>
        <v>26599.268651932405</v>
      </c>
      <c r="P161" s="208">
        <f t="shared" si="30"/>
        <v>27197.142952674163</v>
      </c>
      <c r="Q161" s="208">
        <f t="shared" si="30"/>
        <v>27750.952358655191</v>
      </c>
      <c r="R161" s="208">
        <f t="shared" si="30"/>
        <v>28322.063062347566</v>
      </c>
      <c r="S161" s="208">
        <f t="shared" si="30"/>
        <v>28830.089914000651</v>
      </c>
      <c r="T161" s="208">
        <f t="shared" si="30"/>
        <v>29355.014883506359</v>
      </c>
      <c r="U161" s="208">
        <f t="shared" si="30"/>
        <v>29912.41487159708</v>
      </c>
      <c r="V161" s="208">
        <f t="shared" si="30"/>
        <v>30437.54131359321</v>
      </c>
      <c r="W161" s="208">
        <f t="shared" si="30"/>
        <v>30925.62510896051</v>
      </c>
      <c r="X161" s="208">
        <f t="shared" si="30"/>
        <v>31480.198347778929</v>
      </c>
      <c r="Y161" s="208">
        <f t="shared" si="30"/>
        <v>31888.942165022021</v>
      </c>
      <c r="Z161" s="208"/>
      <c r="AA161" s="208"/>
      <c r="AB161" s="207">
        <f>AA161/C161</f>
        <v>0</v>
      </c>
    </row>
    <row r="167" spans="1:28">
      <c r="F167" s="315"/>
    </row>
    <row r="168" spans="1:28">
      <c r="F168" s="315"/>
    </row>
    <row r="169" spans="1:28">
      <c r="F169" s="315"/>
    </row>
    <row r="170" spans="1:28">
      <c r="F170" s="315"/>
    </row>
    <row r="171" spans="1:28">
      <c r="F171" s="315"/>
    </row>
    <row r="172" spans="1:28">
      <c r="F172" s="315"/>
    </row>
    <row r="173" spans="1:28">
      <c r="F173" s="315"/>
    </row>
    <row r="174" spans="1:28">
      <c r="F174" s="315"/>
    </row>
    <row r="175" spans="1:28">
      <c r="F175" s="315"/>
    </row>
    <row r="176" spans="1:28">
      <c r="F176" s="315"/>
    </row>
    <row r="177" spans="6:6">
      <c r="F177" s="315"/>
    </row>
    <row r="178" spans="6:6">
      <c r="F178" s="315"/>
    </row>
    <row r="179" spans="6:6">
      <c r="F179" s="315"/>
    </row>
    <row r="180" spans="6:6">
      <c r="F180" s="315"/>
    </row>
    <row r="181" spans="6:6">
      <c r="F181" s="315"/>
    </row>
    <row r="182" spans="6:6">
      <c r="F182" s="315"/>
    </row>
    <row r="183" spans="6:6">
      <c r="F183" s="315"/>
    </row>
    <row r="184" spans="6:6">
      <c r="F184" s="315"/>
    </row>
    <row r="185" spans="6:6">
      <c r="F185" s="315"/>
    </row>
    <row r="186" spans="6:6">
      <c r="F186" s="315"/>
    </row>
    <row r="187" spans="6:6">
      <c r="F187" s="315"/>
    </row>
    <row r="188" spans="6:6">
      <c r="F188" s="315"/>
    </row>
    <row r="189" spans="6:6">
      <c r="F189" s="315"/>
    </row>
    <row r="190" spans="6:6">
      <c r="F190" s="315"/>
    </row>
    <row r="191" spans="6:6">
      <c r="F191" s="315"/>
    </row>
    <row r="192" spans="6:6">
      <c r="F192" s="315"/>
    </row>
    <row r="193" spans="6:6">
      <c r="F193" s="314"/>
    </row>
    <row r="194" spans="6:6">
      <c r="F194" s="314"/>
    </row>
    <row r="195" spans="6:6">
      <c r="F195" s="314"/>
    </row>
    <row r="196" spans="6:6">
      <c r="F196" s="314"/>
    </row>
    <row r="197" spans="6:6">
      <c r="F197" s="314"/>
    </row>
    <row r="198" spans="6:6">
      <c r="F198" s="314"/>
    </row>
    <row r="199" spans="6:6">
      <c r="F199" s="314"/>
    </row>
    <row r="200" spans="6:6">
      <c r="F200" s="314"/>
    </row>
    <row r="201" spans="6:6">
      <c r="F201" s="314"/>
    </row>
  </sheetData>
  <mergeCells count="8">
    <mergeCell ref="T47:AC47"/>
    <mergeCell ref="AD47:AE47"/>
    <mergeCell ref="T48:U48"/>
    <mergeCell ref="V48:W48"/>
    <mergeCell ref="X48:Y48"/>
    <mergeCell ref="Z48:AA48"/>
    <mergeCell ref="AB48:AC48"/>
    <mergeCell ref="AD48:AE48"/>
  </mergeCells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B10"/>
  <sheetViews>
    <sheetView workbookViewId="0">
      <selection activeCell="B4" sqref="B4"/>
    </sheetView>
  </sheetViews>
  <sheetFormatPr defaultRowHeight="12.75"/>
  <cols>
    <col min="1" max="1" width="38.140625" bestFit="1" customWidth="1"/>
    <col min="2" max="2" width="12.42578125" customWidth="1"/>
  </cols>
  <sheetData>
    <row r="1" spans="1:28" s="201" customFormat="1">
      <c r="A1" t="s">
        <v>5643</v>
      </c>
    </row>
    <row r="2" spans="1:28" s="201" customFormat="1">
      <c r="A2"/>
    </row>
    <row r="3" spans="1:28" s="201" customFormat="1">
      <c r="A3" s="132" t="s">
        <v>5511</v>
      </c>
      <c r="C3" s="201">
        <v>2013</v>
      </c>
      <c r="D3" s="201">
        <v>2014</v>
      </c>
      <c r="E3" s="201">
        <v>2015</v>
      </c>
      <c r="F3" s="201">
        <v>2016</v>
      </c>
      <c r="G3" s="201">
        <v>2017</v>
      </c>
      <c r="H3" s="201">
        <v>2018</v>
      </c>
      <c r="I3" s="201">
        <v>2019</v>
      </c>
      <c r="J3" s="201">
        <v>2020</v>
      </c>
      <c r="K3" s="201">
        <v>2021</v>
      </c>
      <c r="L3" s="201">
        <v>2022</v>
      </c>
      <c r="M3" s="201">
        <v>2023</v>
      </c>
      <c r="N3" s="201">
        <v>2024</v>
      </c>
      <c r="O3" s="201">
        <v>2025</v>
      </c>
      <c r="P3" s="201">
        <v>2026</v>
      </c>
      <c r="Q3" s="201">
        <v>2027</v>
      </c>
      <c r="R3" s="201">
        <v>2028</v>
      </c>
      <c r="S3" s="201">
        <v>2029</v>
      </c>
      <c r="T3" s="201">
        <v>2030</v>
      </c>
      <c r="U3" s="201">
        <v>2031</v>
      </c>
      <c r="V3" s="201">
        <v>2032</v>
      </c>
      <c r="W3" s="201">
        <v>2033</v>
      </c>
      <c r="X3" s="201">
        <v>2034</v>
      </c>
      <c r="Y3" s="201">
        <v>2035</v>
      </c>
    </row>
    <row r="4" spans="1:28" s="201" customFormat="1">
      <c r="A4" s="1" t="str">
        <f>CONCATENATE('Forecast Switchboard'!$H$4,B4,"Stock")</f>
        <v>RegionIdahoDairyStock</v>
      </c>
      <c r="B4" s="201" t="s">
        <v>5644</v>
      </c>
      <c r="C4" s="208">
        <v>13431</v>
      </c>
      <c r="D4" s="208">
        <v>13281.02775487247</v>
      </c>
      <c r="E4" s="208">
        <v>13441.999291112326</v>
      </c>
      <c r="F4" s="208">
        <v>13629.012110609969</v>
      </c>
      <c r="G4" s="208">
        <v>13842.907114251881</v>
      </c>
      <c r="H4" s="208">
        <v>14023.216425344392</v>
      </c>
      <c r="I4" s="208">
        <v>14266.319353967396</v>
      </c>
      <c r="J4" s="208">
        <v>14513.683501515552</v>
      </c>
      <c r="K4" s="208">
        <v>14784.738793280194</v>
      </c>
      <c r="L4" s="208">
        <v>15048.82150982591</v>
      </c>
      <c r="M4" s="208">
        <v>15351.081667959821</v>
      </c>
      <c r="N4" s="208">
        <v>15676.70161423125</v>
      </c>
      <c r="O4" s="208">
        <v>16022.910400199034</v>
      </c>
      <c r="P4" s="208">
        <v>16435.334001552066</v>
      </c>
      <c r="Q4" s="208">
        <v>16796.9270935268</v>
      </c>
      <c r="R4" s="208">
        <v>17186.008838626629</v>
      </c>
      <c r="S4" s="208">
        <v>17509.663776252026</v>
      </c>
      <c r="T4" s="208">
        <v>17849.045518001847</v>
      </c>
      <c r="U4" s="208">
        <v>18205.116228437721</v>
      </c>
      <c r="V4" s="208">
        <v>18533.843580326749</v>
      </c>
      <c r="W4" s="208">
        <v>18839.457555909743</v>
      </c>
      <c r="X4" s="208">
        <v>19186.22471079613</v>
      </c>
      <c r="Y4" s="208">
        <v>19422.392838095242</v>
      </c>
      <c r="Z4" s="208"/>
      <c r="AA4" s="208"/>
    </row>
    <row r="5" spans="1:28" s="201" customFormat="1">
      <c r="A5" s="1" t="str">
        <f>CONCATENATE('Forecast Switchboard'!$H$4,B5,"Stock")</f>
        <v>RegionMontanaDairyStock</v>
      </c>
      <c r="B5" s="201" t="s">
        <v>5645</v>
      </c>
      <c r="C5" s="208">
        <v>89.399999999999991</v>
      </c>
      <c r="D5" s="208">
        <v>90.828395268378699</v>
      </c>
      <c r="E5" s="208">
        <v>90.790812447638629</v>
      </c>
      <c r="F5" s="208">
        <v>90.74529582059904</v>
      </c>
      <c r="G5" s="208">
        <v>90.898327903457215</v>
      </c>
      <c r="H5" s="208">
        <v>90.899562515809663</v>
      </c>
      <c r="I5" s="208">
        <v>91.013237267303055</v>
      </c>
      <c r="J5" s="208">
        <v>90.967755259326395</v>
      </c>
      <c r="K5" s="208">
        <v>90.924506050749457</v>
      </c>
      <c r="L5" s="208">
        <v>91.025748037140048</v>
      </c>
      <c r="M5" s="208">
        <v>91.099301040678228</v>
      </c>
      <c r="N5" s="208">
        <v>90.915023147811965</v>
      </c>
      <c r="O5" s="208">
        <v>90.903023153329187</v>
      </c>
      <c r="P5" s="208">
        <v>90.903850245090197</v>
      </c>
      <c r="Q5" s="208">
        <v>90.425722269176404</v>
      </c>
      <c r="R5" s="208">
        <v>90.371471553755299</v>
      </c>
      <c r="S5" s="208">
        <v>90.264014484201496</v>
      </c>
      <c r="T5" s="208">
        <v>90.097051493259059</v>
      </c>
      <c r="U5" s="208">
        <v>89.896800203896433</v>
      </c>
      <c r="V5" s="208">
        <v>89.896456479218287</v>
      </c>
      <c r="W5" s="208">
        <v>89.606519803497406</v>
      </c>
      <c r="X5" s="208">
        <v>89.325294250105614</v>
      </c>
      <c r="Y5" s="208">
        <v>89.328380794090677</v>
      </c>
      <c r="Z5" s="208"/>
      <c r="AA5" s="208"/>
    </row>
    <row r="6" spans="1:28" s="201" customFormat="1">
      <c r="A6" s="1" t="str">
        <f>CONCATENATE('Forecast Switchboard'!$H$4,B6,"Stock")</f>
        <v>RegionOregonDairyStock</v>
      </c>
      <c r="B6" s="201" t="s">
        <v>5646</v>
      </c>
      <c r="C6" s="208">
        <v>2514</v>
      </c>
      <c r="D6" s="208">
        <v>2659.4969224070219</v>
      </c>
      <c r="E6" s="208">
        <v>2702.7077118393454</v>
      </c>
      <c r="F6" s="208">
        <v>2744.180551622544</v>
      </c>
      <c r="G6" s="208">
        <v>2781.3253166710429</v>
      </c>
      <c r="H6" s="208">
        <v>2817.8028576592669</v>
      </c>
      <c r="I6" s="208">
        <v>2852.4466796581391</v>
      </c>
      <c r="J6" s="208">
        <v>2887.2703785501863</v>
      </c>
      <c r="K6" s="208">
        <v>2923.2055190854799</v>
      </c>
      <c r="L6" s="208">
        <v>2963.8717110873577</v>
      </c>
      <c r="M6" s="208">
        <v>3007.9285968792492</v>
      </c>
      <c r="N6" s="208">
        <v>3054.4586648127197</v>
      </c>
      <c r="O6" s="208">
        <v>3103.2723514737127</v>
      </c>
      <c r="P6" s="208">
        <v>3155.2926430989965</v>
      </c>
      <c r="Q6" s="208">
        <v>3205.2179835947745</v>
      </c>
      <c r="R6" s="208">
        <v>3255.0785902298294</v>
      </c>
      <c r="S6" s="208">
        <v>3304.2085620815005</v>
      </c>
      <c r="T6" s="208">
        <v>3359.7128554945239</v>
      </c>
      <c r="U6" s="208">
        <v>3405.0605171911329</v>
      </c>
      <c r="V6" s="208">
        <v>3454.1652559274162</v>
      </c>
      <c r="W6" s="208">
        <v>3509.2005551615157</v>
      </c>
      <c r="X6" s="208">
        <v>3557.2266817524842</v>
      </c>
      <c r="Y6" s="208">
        <v>3610.3576666465606</v>
      </c>
      <c r="Z6" s="208"/>
      <c r="AA6" s="208"/>
    </row>
    <row r="7" spans="1:28" s="201" customFormat="1">
      <c r="A7" s="1" t="str">
        <f>CONCATENATE('Forecast Switchboard'!$H$4,B7,"Stock")</f>
        <v>RegionWashingtonDairyStock</v>
      </c>
      <c r="B7" s="201" t="s">
        <v>5647</v>
      </c>
      <c r="C7" s="208">
        <v>6336</v>
      </c>
      <c r="D7" s="208">
        <v>6197.0330177629821</v>
      </c>
      <c r="E7" s="208">
        <v>6302.2853957795269</v>
      </c>
      <c r="F7" s="208">
        <v>6417.4166624736044</v>
      </c>
      <c r="G7" s="208">
        <v>6527.6845985495966</v>
      </c>
      <c r="H7" s="208">
        <v>6648.0748527559354</v>
      </c>
      <c r="I7" s="208">
        <v>6750.5768396680051</v>
      </c>
      <c r="J7" s="208">
        <v>6858.9947023924851</v>
      </c>
      <c r="K7" s="208">
        <v>6950.9448303929594</v>
      </c>
      <c r="L7" s="208">
        <v>7066.5055116132971</v>
      </c>
      <c r="M7" s="208">
        <v>7154.1963866384513</v>
      </c>
      <c r="N7" s="208">
        <v>7260.5595150379595</v>
      </c>
      <c r="O7" s="208">
        <v>7382.1828771063319</v>
      </c>
      <c r="P7" s="208">
        <v>7515.612457778011</v>
      </c>
      <c r="Q7" s="208">
        <v>7658.3815592644387</v>
      </c>
      <c r="R7" s="208">
        <v>7790.6041619373518</v>
      </c>
      <c r="S7" s="208">
        <v>7925.9535611829233</v>
      </c>
      <c r="T7" s="208">
        <v>8056.1594585167277</v>
      </c>
      <c r="U7" s="208">
        <v>8212.3413257643278</v>
      </c>
      <c r="V7" s="208">
        <v>8359.6360208598271</v>
      </c>
      <c r="W7" s="208">
        <v>8487.3604780857568</v>
      </c>
      <c r="X7" s="208">
        <v>8647.4216609802097</v>
      </c>
      <c r="Y7" s="208">
        <v>8766.8632794861296</v>
      </c>
      <c r="Z7" s="208"/>
      <c r="AA7" s="208"/>
    </row>
    <row r="8" spans="1:28" s="201" customFormat="1">
      <c r="A8" s="1" t="str">
        <f>CONCATENATE('Forecast Switchboard'!$H$4,B8,"Stock")</f>
        <v>RegionPNWDairyStock</v>
      </c>
      <c r="B8" s="201" t="s">
        <v>5648</v>
      </c>
      <c r="C8" s="208">
        <f t="shared" ref="C8:Y8" si="0">SUM(C4:C7)</f>
        <v>22370.400000000001</v>
      </c>
      <c r="D8" s="208">
        <f t="shared" si="0"/>
        <v>22228.386090310851</v>
      </c>
      <c r="E8" s="208">
        <f t="shared" si="0"/>
        <v>22537.783211178838</v>
      </c>
      <c r="F8" s="208">
        <f t="shared" si="0"/>
        <v>22881.354620526719</v>
      </c>
      <c r="G8" s="208">
        <f t="shared" si="0"/>
        <v>23242.815357375977</v>
      </c>
      <c r="H8" s="208">
        <f t="shared" si="0"/>
        <v>23579.993698275401</v>
      </c>
      <c r="I8" s="208">
        <f t="shared" si="0"/>
        <v>23960.356110560846</v>
      </c>
      <c r="J8" s="208">
        <f t="shared" si="0"/>
        <v>24350.91633771755</v>
      </c>
      <c r="K8" s="208">
        <f t="shared" si="0"/>
        <v>24749.813648809384</v>
      </c>
      <c r="L8" s="208">
        <f t="shared" si="0"/>
        <v>25170.224480563706</v>
      </c>
      <c r="M8" s="208">
        <f t="shared" si="0"/>
        <v>25604.3059525182</v>
      </c>
      <c r="N8" s="208">
        <f t="shared" si="0"/>
        <v>26082.63481722974</v>
      </c>
      <c r="O8" s="208">
        <f t="shared" si="0"/>
        <v>26599.268651932405</v>
      </c>
      <c r="P8" s="208">
        <f t="shared" si="0"/>
        <v>27197.142952674163</v>
      </c>
      <c r="Q8" s="208">
        <f t="shared" si="0"/>
        <v>27750.952358655191</v>
      </c>
      <c r="R8" s="208">
        <f t="shared" si="0"/>
        <v>28322.063062347566</v>
      </c>
      <c r="S8" s="208">
        <f t="shared" si="0"/>
        <v>28830.089914000651</v>
      </c>
      <c r="T8" s="208">
        <f t="shared" si="0"/>
        <v>29355.014883506359</v>
      </c>
      <c r="U8" s="208">
        <f t="shared" si="0"/>
        <v>29912.41487159708</v>
      </c>
      <c r="V8" s="208">
        <f t="shared" si="0"/>
        <v>30437.54131359321</v>
      </c>
      <c r="W8" s="208">
        <f t="shared" si="0"/>
        <v>30925.62510896051</v>
      </c>
      <c r="X8" s="208">
        <f t="shared" si="0"/>
        <v>31480.198347778929</v>
      </c>
      <c r="Y8" s="208">
        <f t="shared" si="0"/>
        <v>31888.942165022021</v>
      </c>
      <c r="Z8" s="208"/>
      <c r="AA8" s="208"/>
      <c r="AB8" s="207">
        <f>AA8/C8</f>
        <v>0</v>
      </c>
    </row>
    <row r="9" spans="1:28" s="201" customFormat="1"/>
    <row r="10" spans="1:28">
      <c r="A10" s="20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9"/>
  <sheetViews>
    <sheetView workbookViewId="0">
      <selection activeCell="P13" sqref="P13"/>
    </sheetView>
  </sheetViews>
  <sheetFormatPr defaultRowHeight="12.75"/>
  <sheetData>
    <row r="1" spans="1:28">
      <c r="A1" t="s">
        <v>5643</v>
      </c>
    </row>
    <row r="3" spans="1:28" s="201" customFormat="1">
      <c r="A3" s="132" t="s">
        <v>5511</v>
      </c>
      <c r="C3" s="201">
        <v>2013</v>
      </c>
      <c r="D3" s="201">
        <v>2014</v>
      </c>
      <c r="E3" s="201">
        <v>2015</v>
      </c>
      <c r="F3" s="201">
        <v>2016</v>
      </c>
      <c r="G3" s="201">
        <v>2017</v>
      </c>
      <c r="H3" s="201">
        <v>2018</v>
      </c>
      <c r="I3" s="201">
        <v>2019</v>
      </c>
      <c r="J3" s="201">
        <v>2020</v>
      </c>
      <c r="K3" s="201">
        <v>2021</v>
      </c>
      <c r="L3" s="201">
        <v>2022</v>
      </c>
      <c r="M3" s="201">
        <v>2023</v>
      </c>
      <c r="N3" s="201">
        <v>2024</v>
      </c>
      <c r="O3" s="201">
        <v>2025</v>
      </c>
      <c r="P3" s="201">
        <v>2026</v>
      </c>
      <c r="Q3" s="201">
        <v>2027</v>
      </c>
      <c r="R3" s="201">
        <v>2028</v>
      </c>
      <c r="S3" s="201">
        <v>2029</v>
      </c>
      <c r="T3" s="201">
        <v>2030</v>
      </c>
      <c r="U3" s="201">
        <v>2031</v>
      </c>
      <c r="V3" s="201">
        <v>2032</v>
      </c>
      <c r="W3" s="201">
        <v>2033</v>
      </c>
      <c r="X3" s="201">
        <v>2034</v>
      </c>
      <c r="Y3" s="201">
        <v>2035</v>
      </c>
    </row>
    <row r="4" spans="1:28" s="201" customFormat="1">
      <c r="A4" s="1" t="str">
        <f>CONCATENATE('Forecast Switchboard'!$H$4,B4,"Stock")</f>
        <v>RegionIdahoDairyStock</v>
      </c>
      <c r="B4" s="201" t="s">
        <v>5644</v>
      </c>
      <c r="C4" s="208">
        <v>13431</v>
      </c>
      <c r="D4" s="208">
        <v>13281.02775487247</v>
      </c>
      <c r="E4" s="208">
        <v>13441.999291112326</v>
      </c>
      <c r="F4" s="208">
        <v>13629.012110609969</v>
      </c>
      <c r="G4" s="208">
        <v>13842.907114251881</v>
      </c>
      <c r="H4" s="208">
        <v>14023.216425344392</v>
      </c>
      <c r="I4" s="208">
        <v>14266.319353967396</v>
      </c>
      <c r="J4" s="208">
        <v>14513.683501515552</v>
      </c>
      <c r="K4" s="208">
        <v>14784.738793280194</v>
      </c>
      <c r="L4" s="208">
        <v>15048.82150982591</v>
      </c>
      <c r="M4" s="208">
        <v>15351.081667959821</v>
      </c>
      <c r="N4" s="208">
        <v>15676.70161423125</v>
      </c>
      <c r="O4" s="208">
        <v>16022.910400199034</v>
      </c>
      <c r="P4" s="208">
        <v>16435.334001552066</v>
      </c>
      <c r="Q4" s="208">
        <v>16796.9270935268</v>
      </c>
      <c r="R4" s="208">
        <v>17186.008838626629</v>
      </c>
      <c r="S4" s="208">
        <v>17509.663776252026</v>
      </c>
      <c r="T4" s="208">
        <v>17849.045518001847</v>
      </c>
      <c r="U4" s="208">
        <v>18205.116228437721</v>
      </c>
      <c r="V4" s="208">
        <v>18533.843580326749</v>
      </c>
      <c r="W4" s="208">
        <v>18839.457555909743</v>
      </c>
      <c r="X4" s="208">
        <v>19186.22471079613</v>
      </c>
      <c r="Y4" s="208">
        <v>19422.392838095242</v>
      </c>
      <c r="Z4" s="208"/>
      <c r="AA4" s="208"/>
    </row>
    <row r="5" spans="1:28" s="201" customFormat="1">
      <c r="A5" s="1" t="str">
        <f>CONCATENATE('Forecast Switchboard'!$H$4,B5,"Stock")</f>
        <v>RegionMontanaDairyStock</v>
      </c>
      <c r="B5" s="201" t="s">
        <v>5645</v>
      </c>
      <c r="C5" s="208">
        <v>89.399999999999991</v>
      </c>
      <c r="D5" s="208">
        <v>90.828395268378699</v>
      </c>
      <c r="E5" s="208">
        <v>90.790812447638629</v>
      </c>
      <c r="F5" s="208">
        <v>90.74529582059904</v>
      </c>
      <c r="G5" s="208">
        <v>90.898327903457215</v>
      </c>
      <c r="H5" s="208">
        <v>90.899562515809663</v>
      </c>
      <c r="I5" s="208">
        <v>91.013237267303055</v>
      </c>
      <c r="J5" s="208">
        <v>90.967755259326395</v>
      </c>
      <c r="K5" s="208">
        <v>90.924506050749457</v>
      </c>
      <c r="L5" s="208">
        <v>91.025748037140048</v>
      </c>
      <c r="M5" s="208">
        <v>91.099301040678228</v>
      </c>
      <c r="N5" s="208">
        <v>90.915023147811965</v>
      </c>
      <c r="O5" s="208">
        <v>90.903023153329187</v>
      </c>
      <c r="P5" s="208">
        <v>90.903850245090197</v>
      </c>
      <c r="Q5" s="208">
        <v>90.425722269176404</v>
      </c>
      <c r="R5" s="208">
        <v>90.371471553755299</v>
      </c>
      <c r="S5" s="208">
        <v>90.264014484201496</v>
      </c>
      <c r="T5" s="208">
        <v>90.097051493259059</v>
      </c>
      <c r="U5" s="208">
        <v>89.896800203896433</v>
      </c>
      <c r="V5" s="208">
        <v>89.896456479218287</v>
      </c>
      <c r="W5" s="208">
        <v>89.606519803497406</v>
      </c>
      <c r="X5" s="208">
        <v>89.325294250105614</v>
      </c>
      <c r="Y5" s="208">
        <v>89.328380794090677</v>
      </c>
      <c r="Z5" s="208"/>
      <c r="AA5" s="208"/>
    </row>
    <row r="6" spans="1:28" s="201" customFormat="1">
      <c r="A6" s="1" t="str">
        <f>CONCATENATE('Forecast Switchboard'!$H$4,B6,"Stock")</f>
        <v>RegionOregonDairyStock</v>
      </c>
      <c r="B6" s="201" t="s">
        <v>5646</v>
      </c>
      <c r="C6" s="208">
        <v>2514</v>
      </c>
      <c r="D6" s="208">
        <v>2659.4969224070219</v>
      </c>
      <c r="E6" s="208">
        <v>2702.7077118393454</v>
      </c>
      <c r="F6" s="208">
        <v>2744.180551622544</v>
      </c>
      <c r="G6" s="208">
        <v>2781.3253166710429</v>
      </c>
      <c r="H6" s="208">
        <v>2817.8028576592669</v>
      </c>
      <c r="I6" s="208">
        <v>2852.4466796581391</v>
      </c>
      <c r="J6" s="208">
        <v>2887.2703785501863</v>
      </c>
      <c r="K6" s="208">
        <v>2923.2055190854799</v>
      </c>
      <c r="L6" s="208">
        <v>2963.8717110873577</v>
      </c>
      <c r="M6" s="208">
        <v>3007.9285968792492</v>
      </c>
      <c r="N6" s="208">
        <v>3054.4586648127197</v>
      </c>
      <c r="O6" s="208">
        <v>3103.2723514737127</v>
      </c>
      <c r="P6" s="208">
        <v>3155.2926430989965</v>
      </c>
      <c r="Q6" s="208">
        <v>3205.2179835947745</v>
      </c>
      <c r="R6" s="208">
        <v>3255.0785902298294</v>
      </c>
      <c r="S6" s="208">
        <v>3304.2085620815005</v>
      </c>
      <c r="T6" s="208">
        <v>3359.7128554945239</v>
      </c>
      <c r="U6" s="208">
        <v>3405.0605171911329</v>
      </c>
      <c r="V6" s="208">
        <v>3454.1652559274162</v>
      </c>
      <c r="W6" s="208">
        <v>3509.2005551615157</v>
      </c>
      <c r="X6" s="208">
        <v>3557.2266817524842</v>
      </c>
      <c r="Y6" s="208">
        <v>3610.3576666465606</v>
      </c>
      <c r="Z6" s="208"/>
      <c r="AA6" s="208"/>
    </row>
    <row r="7" spans="1:28" s="201" customFormat="1">
      <c r="A7" s="1" t="str">
        <f>CONCATENATE('Forecast Switchboard'!$H$4,B7,"Stock")</f>
        <v>RegionWashingtonDairyStock</v>
      </c>
      <c r="B7" s="201" t="s">
        <v>5647</v>
      </c>
      <c r="C7" s="208">
        <v>6336</v>
      </c>
      <c r="D7" s="208">
        <v>6197.0330177629821</v>
      </c>
      <c r="E7" s="208">
        <v>6302.2853957795269</v>
      </c>
      <c r="F7" s="208">
        <v>6417.4166624736044</v>
      </c>
      <c r="G7" s="208">
        <v>6527.6845985495966</v>
      </c>
      <c r="H7" s="208">
        <v>6648.0748527559354</v>
      </c>
      <c r="I7" s="208">
        <v>6750.5768396680051</v>
      </c>
      <c r="J7" s="208">
        <v>6858.9947023924851</v>
      </c>
      <c r="K7" s="208">
        <v>6950.9448303929594</v>
      </c>
      <c r="L7" s="208">
        <v>7066.5055116132971</v>
      </c>
      <c r="M7" s="208">
        <v>7154.1963866384513</v>
      </c>
      <c r="N7" s="208">
        <v>7260.5595150379595</v>
      </c>
      <c r="O7" s="208">
        <v>7382.1828771063319</v>
      </c>
      <c r="P7" s="208">
        <v>7515.612457778011</v>
      </c>
      <c r="Q7" s="208">
        <v>7658.3815592644387</v>
      </c>
      <c r="R7" s="208">
        <v>7790.6041619373518</v>
      </c>
      <c r="S7" s="208">
        <v>7925.9535611829233</v>
      </c>
      <c r="T7" s="208">
        <v>8056.1594585167277</v>
      </c>
      <c r="U7" s="208">
        <v>8212.3413257643278</v>
      </c>
      <c r="V7" s="208">
        <v>8359.6360208598271</v>
      </c>
      <c r="W7" s="208">
        <v>8487.3604780857568</v>
      </c>
      <c r="X7" s="208">
        <v>8647.4216609802097</v>
      </c>
      <c r="Y7" s="208">
        <v>8766.8632794861296</v>
      </c>
      <c r="Z7" s="208"/>
      <c r="AA7" s="208"/>
    </row>
    <row r="8" spans="1:28" s="201" customFormat="1">
      <c r="A8" s="1" t="str">
        <f>CONCATENATE('Forecast Switchboard'!$H$4,B8,"Stock")</f>
        <v>RegionPNWDairyStock</v>
      </c>
      <c r="B8" s="201" t="s">
        <v>5648</v>
      </c>
      <c r="C8" s="208">
        <f t="shared" ref="C8:Y8" si="0">SUM(C4:C7)</f>
        <v>22370.400000000001</v>
      </c>
      <c r="D8" s="208">
        <f t="shared" si="0"/>
        <v>22228.386090310851</v>
      </c>
      <c r="E8" s="208">
        <f t="shared" si="0"/>
        <v>22537.783211178838</v>
      </c>
      <c r="F8" s="208">
        <f t="shared" si="0"/>
        <v>22881.354620526719</v>
      </c>
      <c r="G8" s="208">
        <f t="shared" si="0"/>
        <v>23242.815357375977</v>
      </c>
      <c r="H8" s="208">
        <f t="shared" si="0"/>
        <v>23579.993698275401</v>
      </c>
      <c r="I8" s="208">
        <f t="shared" si="0"/>
        <v>23960.356110560846</v>
      </c>
      <c r="J8" s="208">
        <f t="shared" si="0"/>
        <v>24350.91633771755</v>
      </c>
      <c r="K8" s="208">
        <f t="shared" si="0"/>
        <v>24749.813648809384</v>
      </c>
      <c r="L8" s="208">
        <f t="shared" si="0"/>
        <v>25170.224480563706</v>
      </c>
      <c r="M8" s="208">
        <f t="shared" si="0"/>
        <v>25604.3059525182</v>
      </c>
      <c r="N8" s="208">
        <f t="shared" si="0"/>
        <v>26082.63481722974</v>
      </c>
      <c r="O8" s="208">
        <f t="shared" si="0"/>
        <v>26599.268651932405</v>
      </c>
      <c r="P8" s="208">
        <f t="shared" si="0"/>
        <v>27197.142952674163</v>
      </c>
      <c r="Q8" s="208">
        <f t="shared" si="0"/>
        <v>27750.952358655191</v>
      </c>
      <c r="R8" s="208">
        <f t="shared" si="0"/>
        <v>28322.063062347566</v>
      </c>
      <c r="S8" s="208">
        <f t="shared" si="0"/>
        <v>28830.089914000651</v>
      </c>
      <c r="T8" s="208">
        <f t="shared" si="0"/>
        <v>29355.014883506359</v>
      </c>
      <c r="U8" s="208">
        <f t="shared" si="0"/>
        <v>29912.41487159708</v>
      </c>
      <c r="V8" s="208">
        <f t="shared" si="0"/>
        <v>30437.54131359321</v>
      </c>
      <c r="W8" s="208">
        <f t="shared" si="0"/>
        <v>30925.62510896051</v>
      </c>
      <c r="X8" s="208">
        <f t="shared" si="0"/>
        <v>31480.198347778929</v>
      </c>
      <c r="Y8" s="208">
        <f t="shared" si="0"/>
        <v>31888.942165022021</v>
      </c>
      <c r="Z8" s="208"/>
      <c r="AA8" s="208"/>
      <c r="AB8" s="207">
        <f>AA8/C8</f>
        <v>0</v>
      </c>
    </row>
    <row r="9" spans="1:28" s="201" customForma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3:V5"/>
  <sheetViews>
    <sheetView workbookViewId="0">
      <selection activeCell="B4" sqref="B4"/>
    </sheetView>
  </sheetViews>
  <sheetFormatPr defaultRowHeight="12.75"/>
  <cols>
    <col min="2" max="2" width="17.5703125" customWidth="1"/>
  </cols>
  <sheetData>
    <row r="3" spans="2:22">
      <c r="C3" t="s">
        <v>5650</v>
      </c>
    </row>
    <row r="4" spans="2:22">
      <c r="B4" s="306" t="s">
        <v>5511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</row>
    <row r="5" spans="2:22">
      <c r="B5" t="str">
        <f>CONCATENATE(switch_ForecastState,"EVStock")</f>
        <v>RegionEVStock</v>
      </c>
      <c r="C5" s="84">
        <v>60.183986956923889</v>
      </c>
      <c r="D5" s="84">
        <v>91.985039267783762</v>
      </c>
      <c r="E5" s="84">
        <v>131.71899349682545</v>
      </c>
      <c r="F5" s="84">
        <v>179.31931215654896</v>
      </c>
      <c r="G5" s="84">
        <v>234.46894197990883</v>
      </c>
      <c r="H5" s="84">
        <v>296.9378027583823</v>
      </c>
      <c r="I5" s="84">
        <v>366.00059330503768</v>
      </c>
      <c r="J5" s="84">
        <v>441.25939468635204</v>
      </c>
      <c r="K5" s="84">
        <v>522.62506581198477</v>
      </c>
      <c r="L5" s="84">
        <v>610.52396116716261</v>
      </c>
      <c r="M5" s="84">
        <v>705.01906985870437</v>
      </c>
      <c r="N5" s="84">
        <v>801.72374571842784</v>
      </c>
      <c r="O5" s="84">
        <v>899.84995621451503</v>
      </c>
      <c r="P5" s="84">
        <v>998.49290967026104</v>
      </c>
      <c r="Q5" s="84">
        <v>1096.4275699987345</v>
      </c>
      <c r="R5" s="84">
        <v>1187.7661760902763</v>
      </c>
      <c r="S5" s="84">
        <v>1272.9815546454543</v>
      </c>
      <c r="T5" s="84">
        <v>1351.8588013409089</v>
      </c>
      <c r="U5" s="84">
        <v>1433.0587465545455</v>
      </c>
      <c r="V5" s="84">
        <v>1500.0488473772725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3:V5"/>
  <sheetViews>
    <sheetView workbookViewId="0">
      <selection activeCell="P26" sqref="P26"/>
    </sheetView>
  </sheetViews>
  <sheetFormatPr defaultRowHeight="12.75"/>
  <cols>
    <col min="2" max="2" width="21.140625" customWidth="1"/>
  </cols>
  <sheetData>
    <row r="3" spans="2:22">
      <c r="C3" t="s">
        <v>5650</v>
      </c>
    </row>
    <row r="4" spans="2:22">
      <c r="B4" s="306" t="s">
        <v>5511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</row>
    <row r="5" spans="2:22">
      <c r="B5" t="str">
        <f>CONCATENATE(switch_ForecastState,"EVStock")</f>
        <v>RegionEVStock</v>
      </c>
      <c r="C5" s="84">
        <v>47.240302647894545</v>
      </c>
      <c r="D5" s="84">
        <v>63.913394944147228</v>
      </c>
      <c r="E5" s="84">
        <v>83.997065203957177</v>
      </c>
      <c r="F5" s="84">
        <v>107.4077254585516</v>
      </c>
      <c r="G5" s="84">
        <v>133.95931990089471</v>
      </c>
      <c r="H5" s="84">
        <v>163.68307563796728</v>
      </c>
      <c r="I5" s="84">
        <v>196.16516541659666</v>
      </c>
      <c r="J5" s="84">
        <v>227.80330529534899</v>
      </c>
      <c r="K5" s="84">
        <v>258.50839020110351</v>
      </c>
      <c r="L5" s="84">
        <v>288.25200427725059</v>
      </c>
      <c r="M5" s="84">
        <v>316.94776056962985</v>
      </c>
      <c r="N5" s="84">
        <v>344.06875622207826</v>
      </c>
      <c r="O5" s="84">
        <v>369.63650160223494</v>
      </c>
      <c r="P5" s="84">
        <v>393.55061631531402</v>
      </c>
      <c r="Q5" s="84">
        <v>415.60439812980178</v>
      </c>
      <c r="R5" s="84">
        <v>435.56343689182984</v>
      </c>
      <c r="S5" s="84">
        <v>453.86696722585009</v>
      </c>
      <c r="T5" s="84">
        <v>470.30922777329266</v>
      </c>
      <c r="U5" s="84">
        <v>485.20625076856936</v>
      </c>
      <c r="V5" s="84">
        <v>498.75466723052972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3:V5"/>
  <sheetViews>
    <sheetView workbookViewId="0">
      <selection activeCell="O23" sqref="O23"/>
    </sheetView>
  </sheetViews>
  <sheetFormatPr defaultRowHeight="12.75"/>
  <cols>
    <col min="2" max="2" width="21.42578125" customWidth="1"/>
  </cols>
  <sheetData>
    <row r="3" spans="2:22">
      <c r="C3" t="s">
        <v>5650</v>
      </c>
    </row>
    <row r="4" spans="2:22">
      <c r="B4" s="306" t="s">
        <v>5511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</row>
    <row r="5" spans="2:22">
      <c r="B5" t="str">
        <f>CONCATENATE(switch_ForecastState,"EVStock")</f>
        <v>RegionEVStock</v>
      </c>
      <c r="C5" s="84">
        <v>77.706186939377872</v>
      </c>
      <c r="D5" s="84">
        <v>122.51109282351916</v>
      </c>
      <c r="E5" s="84">
        <v>180.35709460509054</v>
      </c>
      <c r="F5" s="84">
        <v>249.76683157857633</v>
      </c>
      <c r="G5" s="84">
        <v>329.56369174931933</v>
      </c>
      <c r="H5" s="84">
        <v>416.41333341100574</v>
      </c>
      <c r="I5" s="84">
        <v>511.66441678204012</v>
      </c>
      <c r="J5" s="84">
        <v>615.0498616623488</v>
      </c>
      <c r="K5" s="84">
        <v>723.87241108955709</v>
      </c>
      <c r="L5" s="84">
        <v>838.4905207876842</v>
      </c>
      <c r="M5" s="84">
        <v>958.47238185267486</v>
      </c>
      <c r="N5" s="84">
        <v>1084.1885599405164</v>
      </c>
      <c r="O5" s="84">
        <v>1213.5111992260438</v>
      </c>
      <c r="P5" s="84">
        <v>1345.396979304704</v>
      </c>
      <c r="Q5" s="84">
        <v>1476.2787504091434</v>
      </c>
      <c r="R5" s="84">
        <v>1604.5822978568435</v>
      </c>
      <c r="S5" s="84">
        <v>1726.4703928211736</v>
      </c>
      <c r="T5" s="84">
        <v>1840.7134653300386</v>
      </c>
      <c r="U5" s="84">
        <v>1947.6918203585378</v>
      </c>
      <c r="V5" s="84">
        <v>2047.8857980052808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2:X64"/>
  <sheetViews>
    <sheetView workbookViewId="0">
      <selection activeCell="S34" sqref="S34"/>
    </sheetView>
  </sheetViews>
  <sheetFormatPr defaultRowHeight="12.75"/>
  <cols>
    <col min="1" max="1" width="3.85546875" customWidth="1"/>
    <col min="2" max="2" width="14.5703125" customWidth="1"/>
    <col min="3" max="3" width="27.5703125" customWidth="1"/>
  </cols>
  <sheetData>
    <row r="2" spans="2:24">
      <c r="B2" s="319" t="s">
        <v>5658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2:24">
      <c r="B3" s="320" t="s">
        <v>5674</v>
      </c>
      <c r="C3" s="320" t="s">
        <v>5675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2:24">
      <c r="B4" s="320" t="s">
        <v>5676</v>
      </c>
      <c r="C4" s="321">
        <v>41715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2:24">
      <c r="B5" s="320" t="s">
        <v>5677</v>
      </c>
      <c r="C5" s="321"/>
      <c r="D5" s="320"/>
      <c r="E5" s="320"/>
      <c r="F5" s="320"/>
      <c r="G5" s="320"/>
      <c r="H5" s="320"/>
      <c r="I5" s="320"/>
      <c r="J5" s="320"/>
      <c r="K5" s="320"/>
      <c r="L5" s="320"/>
      <c r="M5" s="320"/>
    </row>
    <row r="8" spans="2:24">
      <c r="C8" s="306" t="s">
        <v>5511</v>
      </c>
      <c r="D8" s="128">
        <v>2015</v>
      </c>
      <c r="E8" s="128">
        <v>2016</v>
      </c>
      <c r="F8" s="128">
        <v>2017</v>
      </c>
      <c r="G8" s="128">
        <v>2018</v>
      </c>
      <c r="H8" s="128">
        <v>2019</v>
      </c>
      <c r="I8" s="128">
        <v>2020</v>
      </c>
      <c r="J8" s="128">
        <v>2021</v>
      </c>
      <c r="K8" s="128">
        <v>2022</v>
      </c>
      <c r="L8" s="128">
        <v>2023</v>
      </c>
      <c r="M8" s="128">
        <v>2024</v>
      </c>
      <c r="N8" s="128">
        <v>2025</v>
      </c>
      <c r="O8" s="128">
        <v>2026</v>
      </c>
      <c r="P8" s="128">
        <v>2027</v>
      </c>
      <c r="Q8" s="128">
        <v>2028</v>
      </c>
      <c r="R8" s="128">
        <v>2029</v>
      </c>
      <c r="S8" s="128">
        <v>2030</v>
      </c>
      <c r="T8" s="128">
        <v>2031</v>
      </c>
      <c r="U8" s="128">
        <v>2032</v>
      </c>
      <c r="V8" s="128">
        <v>2033</v>
      </c>
      <c r="W8" s="128">
        <v>2034</v>
      </c>
      <c r="X8" s="128">
        <v>2035</v>
      </c>
    </row>
    <row r="9" spans="2:24" ht="57.75" customHeight="1">
      <c r="B9" s="324" t="s">
        <v>5662</v>
      </c>
      <c r="C9" s="322" t="s">
        <v>5696</v>
      </c>
      <c r="D9" s="323">
        <v>20948.48</v>
      </c>
      <c r="E9" s="323">
        <v>21071.66</v>
      </c>
      <c r="F9" s="323">
        <v>21195.54</v>
      </c>
      <c r="G9" s="323">
        <v>21410</v>
      </c>
      <c r="H9" s="323">
        <v>21551.43</v>
      </c>
      <c r="I9" s="323">
        <v>21679.64</v>
      </c>
      <c r="J9" s="323">
        <v>21827.78</v>
      </c>
      <c r="K9" s="323">
        <v>21990.98</v>
      </c>
      <c r="L9" s="323">
        <v>22168.240000000002</v>
      </c>
      <c r="M9" s="323">
        <v>22361.75</v>
      </c>
      <c r="N9" s="323">
        <v>22575.51</v>
      </c>
      <c r="O9" s="323">
        <v>22799.94</v>
      </c>
      <c r="P9" s="323">
        <v>23044.44</v>
      </c>
      <c r="Q9" s="323">
        <v>23305.64</v>
      </c>
      <c r="R9" s="323">
        <v>23567.14</v>
      </c>
      <c r="S9" s="323">
        <v>23843.91</v>
      </c>
      <c r="T9" s="323">
        <v>24084.7</v>
      </c>
      <c r="U9" s="323">
        <v>24359.31</v>
      </c>
      <c r="V9" s="323">
        <v>24636.46</v>
      </c>
      <c r="W9" s="323">
        <v>24918.69</v>
      </c>
      <c r="X9" s="323">
        <v>25207.16</v>
      </c>
    </row>
    <row r="14" spans="2:24" ht="89.25">
      <c r="B14" s="318"/>
      <c r="C14" s="318" t="s">
        <v>5659</v>
      </c>
      <c r="D14" s="326" t="s">
        <v>5660</v>
      </c>
      <c r="E14" s="318" t="s">
        <v>5661</v>
      </c>
      <c r="F14" s="326" t="s">
        <v>5662</v>
      </c>
      <c r="G14" s="318" t="s">
        <v>5663</v>
      </c>
      <c r="H14" s="326" t="s">
        <v>5664</v>
      </c>
      <c r="I14" s="318"/>
      <c r="J14" s="318"/>
      <c r="K14" s="318" t="s">
        <v>5665</v>
      </c>
      <c r="L14" s="318" t="s">
        <v>5666</v>
      </c>
      <c r="M14" s="318" t="s">
        <v>5667</v>
      </c>
      <c r="N14" s="318" t="s">
        <v>5668</v>
      </c>
      <c r="O14" s="318" t="s">
        <v>5669</v>
      </c>
      <c r="P14" s="318" t="s">
        <v>5670</v>
      </c>
    </row>
    <row r="15" spans="2:24">
      <c r="B15" s="46">
        <v>2015</v>
      </c>
      <c r="C15" s="316">
        <v>20756.66</v>
      </c>
      <c r="D15" s="327">
        <v>20684.849999999999</v>
      </c>
      <c r="E15" s="316">
        <v>21020.57</v>
      </c>
      <c r="F15" s="327">
        <v>20948.48</v>
      </c>
      <c r="G15" s="316">
        <v>21270.799999999999</v>
      </c>
      <c r="H15" s="327">
        <v>21198.57</v>
      </c>
      <c r="I15" s="46"/>
      <c r="J15" s="46">
        <v>2015</v>
      </c>
      <c r="K15" s="316">
        <v>30057.5</v>
      </c>
      <c r="L15" s="316">
        <v>29788.86</v>
      </c>
      <c r="M15" s="316">
        <v>30377.11</v>
      </c>
      <c r="N15" s="316">
        <v>30107.25</v>
      </c>
      <c r="O15" s="316">
        <v>30672.94</v>
      </c>
      <c r="P15" s="316">
        <v>30402.28</v>
      </c>
    </row>
    <row r="16" spans="2:24">
      <c r="B16" s="46">
        <v>2016</v>
      </c>
      <c r="C16" s="316">
        <v>20815.2</v>
      </c>
      <c r="D16" s="327">
        <v>20750.88</v>
      </c>
      <c r="E16" s="316">
        <v>21136.47</v>
      </c>
      <c r="F16" s="327">
        <v>21071.66</v>
      </c>
      <c r="G16" s="316">
        <v>21474.33</v>
      </c>
      <c r="H16" s="327">
        <v>21409.27</v>
      </c>
      <c r="I16" s="46"/>
      <c r="J16" s="46">
        <v>2016</v>
      </c>
      <c r="K16" s="316">
        <v>30172.01</v>
      </c>
      <c r="L16" s="316">
        <v>29895.67</v>
      </c>
      <c r="M16" s="316">
        <v>30573.96</v>
      </c>
      <c r="N16" s="316">
        <v>30295.34</v>
      </c>
      <c r="O16" s="316">
        <v>30994.82</v>
      </c>
      <c r="P16" s="316">
        <v>30714.59</v>
      </c>
    </row>
    <row r="17" spans="2:16">
      <c r="B17" s="46">
        <v>2017</v>
      </c>
      <c r="C17" s="316">
        <v>20875.419999999998</v>
      </c>
      <c r="D17" s="327">
        <v>20819.09</v>
      </c>
      <c r="E17" s="316">
        <v>21252.57</v>
      </c>
      <c r="F17" s="327">
        <v>21195.54</v>
      </c>
      <c r="G17" s="316">
        <v>21653.54</v>
      </c>
      <c r="H17" s="327">
        <v>21596.18</v>
      </c>
      <c r="I17" s="46"/>
      <c r="J17" s="46">
        <v>2017</v>
      </c>
      <c r="K17" s="316">
        <v>30267.79</v>
      </c>
      <c r="L17" s="316">
        <v>29984.18</v>
      </c>
      <c r="M17" s="316">
        <v>30745.91</v>
      </c>
      <c r="N17" s="316">
        <v>30458.83</v>
      </c>
      <c r="O17" s="316">
        <v>31256.39</v>
      </c>
      <c r="P17" s="316">
        <v>30966.78</v>
      </c>
    </row>
    <row r="18" spans="2:16">
      <c r="B18" s="46">
        <v>2018</v>
      </c>
      <c r="C18" s="316">
        <v>21014.97</v>
      </c>
      <c r="D18" s="327">
        <v>20967.080000000002</v>
      </c>
      <c r="E18" s="316">
        <v>21458.75</v>
      </c>
      <c r="F18" s="327">
        <v>21410</v>
      </c>
      <c r="G18" s="316">
        <v>21925.919999999998</v>
      </c>
      <c r="H18" s="327">
        <v>21876.81</v>
      </c>
      <c r="I18" s="46"/>
      <c r="J18" s="46">
        <v>2018</v>
      </c>
      <c r="K18" s="316">
        <v>30434.58</v>
      </c>
      <c r="L18" s="316">
        <v>30144.05</v>
      </c>
      <c r="M18" s="316">
        <v>31001.279999999999</v>
      </c>
      <c r="N18" s="316">
        <v>30705.96</v>
      </c>
      <c r="O18" s="316">
        <v>31603.8</v>
      </c>
      <c r="P18" s="316">
        <v>31304.99</v>
      </c>
    </row>
    <row r="19" spans="2:16">
      <c r="B19" s="46">
        <v>2019</v>
      </c>
      <c r="C19" s="316">
        <v>21079.72</v>
      </c>
      <c r="D19" s="327">
        <v>21041.98</v>
      </c>
      <c r="E19" s="316">
        <v>21590.05</v>
      </c>
      <c r="F19" s="327">
        <v>21551.43</v>
      </c>
      <c r="G19" s="316">
        <v>22128.41</v>
      </c>
      <c r="H19" s="327">
        <v>22089.62</v>
      </c>
      <c r="I19" s="46"/>
      <c r="J19" s="46">
        <v>2019</v>
      </c>
      <c r="K19" s="316">
        <v>30483.24</v>
      </c>
      <c r="L19" s="316">
        <v>30190.1</v>
      </c>
      <c r="M19" s="316">
        <v>31132.82</v>
      </c>
      <c r="N19" s="316">
        <v>30833.88</v>
      </c>
      <c r="O19" s="316">
        <v>31831.13</v>
      </c>
      <c r="P19" s="316">
        <v>31528.06</v>
      </c>
    </row>
    <row r="20" spans="2:16">
      <c r="B20" s="46">
        <v>2020</v>
      </c>
      <c r="C20" s="316">
        <v>21136.720000000001</v>
      </c>
      <c r="D20" s="327">
        <v>21110.44</v>
      </c>
      <c r="E20" s="316">
        <v>21706.76</v>
      </c>
      <c r="F20" s="327">
        <v>21679.64</v>
      </c>
      <c r="G20" s="316">
        <v>22336.5</v>
      </c>
      <c r="H20" s="327">
        <v>22309.51</v>
      </c>
      <c r="I20" s="46"/>
      <c r="J20" s="46">
        <v>2020</v>
      </c>
      <c r="K20" s="316">
        <v>30517.62</v>
      </c>
      <c r="L20" s="316">
        <v>30224.53</v>
      </c>
      <c r="M20" s="316">
        <v>31240.25</v>
      </c>
      <c r="N20" s="316">
        <v>30940.36</v>
      </c>
      <c r="O20" s="316">
        <v>32058.65</v>
      </c>
      <c r="P20" s="316">
        <v>31753.85</v>
      </c>
    </row>
    <row r="21" spans="2:16">
      <c r="B21" s="46">
        <v>2021</v>
      </c>
      <c r="C21" s="316">
        <v>21210.57</v>
      </c>
      <c r="D21" s="327">
        <v>21195.49</v>
      </c>
      <c r="E21" s="316">
        <v>21843.59</v>
      </c>
      <c r="F21" s="327">
        <v>21827.78</v>
      </c>
      <c r="G21" s="316">
        <v>22567.200000000001</v>
      </c>
      <c r="H21" s="327">
        <v>22551.94</v>
      </c>
      <c r="I21" s="46"/>
      <c r="J21" s="46">
        <v>2021</v>
      </c>
      <c r="K21" s="316">
        <v>30579.58</v>
      </c>
      <c r="L21" s="316">
        <v>30284.62</v>
      </c>
      <c r="M21" s="316">
        <v>31379.48</v>
      </c>
      <c r="N21" s="316">
        <v>31076.62</v>
      </c>
      <c r="O21" s="316">
        <v>32325.31</v>
      </c>
      <c r="P21" s="316">
        <v>32016.73</v>
      </c>
    </row>
    <row r="22" spans="2:16">
      <c r="B22" s="46">
        <v>2022</v>
      </c>
      <c r="C22" s="316">
        <v>21293.26</v>
      </c>
      <c r="D22" s="327">
        <v>21289.95</v>
      </c>
      <c r="E22" s="316">
        <v>21994.85</v>
      </c>
      <c r="F22" s="327">
        <v>21990.98</v>
      </c>
      <c r="G22" s="316">
        <v>22814.09</v>
      </c>
      <c r="H22" s="327">
        <v>22811.360000000001</v>
      </c>
      <c r="I22" s="46"/>
      <c r="J22" s="46">
        <v>2022</v>
      </c>
      <c r="K22" s="316">
        <v>30652.03</v>
      </c>
      <c r="L22" s="316">
        <v>30355.66</v>
      </c>
      <c r="M22" s="316">
        <v>31536.59</v>
      </c>
      <c r="N22" s="316">
        <v>31231.13</v>
      </c>
      <c r="O22" s="316">
        <v>32611.46</v>
      </c>
      <c r="P22" s="316">
        <v>32299.52</v>
      </c>
    </row>
    <row r="23" spans="2:16">
      <c r="B23" s="46">
        <v>2023</v>
      </c>
      <c r="C23" s="316">
        <v>21398.54</v>
      </c>
      <c r="D23" s="327">
        <v>21407.74</v>
      </c>
      <c r="E23" s="316">
        <v>22159.41</v>
      </c>
      <c r="F23" s="327">
        <v>22168.240000000002</v>
      </c>
      <c r="G23" s="316">
        <v>23071.37</v>
      </c>
      <c r="H23" s="327">
        <v>23082.07</v>
      </c>
      <c r="I23" s="46"/>
      <c r="J23" s="46">
        <v>2023</v>
      </c>
      <c r="K23" s="316">
        <v>30752.01</v>
      </c>
      <c r="L23" s="316">
        <v>30454.71</v>
      </c>
      <c r="M23" s="316">
        <v>31707.63</v>
      </c>
      <c r="N23" s="316">
        <v>31399.98</v>
      </c>
      <c r="O23" s="316">
        <v>32907.730000000003</v>
      </c>
      <c r="P23" s="316">
        <v>32592.82</v>
      </c>
    </row>
    <row r="24" spans="2:16">
      <c r="B24" s="46">
        <v>2024</v>
      </c>
      <c r="C24" s="316">
        <v>21514.959999999999</v>
      </c>
      <c r="D24" s="327">
        <v>21537.4</v>
      </c>
      <c r="E24" s="316">
        <v>22339.43</v>
      </c>
      <c r="F24" s="327">
        <v>22361.75</v>
      </c>
      <c r="G24" s="316">
        <v>23333.49</v>
      </c>
      <c r="H24" s="327">
        <v>23358.51</v>
      </c>
      <c r="I24" s="46"/>
      <c r="J24" s="46">
        <v>2024</v>
      </c>
      <c r="K24" s="316">
        <v>30868.21</v>
      </c>
      <c r="L24" s="316">
        <v>30570.46</v>
      </c>
      <c r="M24" s="316">
        <v>31899.38</v>
      </c>
      <c r="N24" s="316">
        <v>31589.91</v>
      </c>
      <c r="O24" s="316">
        <v>33211.82</v>
      </c>
      <c r="P24" s="316">
        <v>32894.300000000003</v>
      </c>
    </row>
    <row r="25" spans="2:16">
      <c r="B25" s="46">
        <v>2025</v>
      </c>
      <c r="C25" s="316">
        <v>21639.200000000001</v>
      </c>
      <c r="D25" s="327">
        <v>21675.58</v>
      </c>
      <c r="E25" s="316">
        <v>22538.91</v>
      </c>
      <c r="F25" s="327">
        <v>22575.51</v>
      </c>
      <c r="G25" s="316">
        <v>23616.99</v>
      </c>
      <c r="H25" s="327">
        <v>23657.24</v>
      </c>
      <c r="I25" s="46"/>
      <c r="J25" s="46">
        <v>2025</v>
      </c>
      <c r="K25" s="316">
        <v>30992.73</v>
      </c>
      <c r="L25" s="316">
        <v>30694.959999999999</v>
      </c>
      <c r="M25" s="316">
        <v>32111.85</v>
      </c>
      <c r="N25" s="316">
        <v>31800.86</v>
      </c>
      <c r="O25" s="316">
        <v>33537.67</v>
      </c>
      <c r="P25" s="316">
        <v>33217.839999999997</v>
      </c>
    </row>
    <row r="26" spans="2:16">
      <c r="B26" s="46">
        <v>2026</v>
      </c>
      <c r="C26" s="316">
        <v>21776.77</v>
      </c>
      <c r="D26" s="327">
        <v>21827.87</v>
      </c>
      <c r="E26" s="316">
        <v>22748.17</v>
      </c>
      <c r="F26" s="327">
        <v>22799.94</v>
      </c>
      <c r="G26" s="316">
        <v>23909.86</v>
      </c>
      <c r="H26" s="327">
        <v>23966.37</v>
      </c>
      <c r="I26" s="46"/>
      <c r="J26" s="46">
        <v>2026</v>
      </c>
      <c r="K26" s="316">
        <v>31142.31</v>
      </c>
      <c r="L26" s="316">
        <v>30845</v>
      </c>
      <c r="M26" s="316">
        <v>32344.22</v>
      </c>
      <c r="N26" s="316">
        <v>32032.07</v>
      </c>
      <c r="O26" s="316">
        <v>33886.93</v>
      </c>
      <c r="P26" s="316">
        <v>33565.1</v>
      </c>
    </row>
    <row r="27" spans="2:16">
      <c r="B27" s="46">
        <v>2027</v>
      </c>
      <c r="C27" s="316">
        <v>21927.11</v>
      </c>
      <c r="D27" s="327">
        <v>21993.759999999998</v>
      </c>
      <c r="E27" s="316">
        <v>22976.51</v>
      </c>
      <c r="F27" s="327">
        <v>23044.44</v>
      </c>
      <c r="G27" s="316">
        <v>24213.35</v>
      </c>
      <c r="H27" s="327">
        <v>24287.21</v>
      </c>
      <c r="I27" s="46"/>
      <c r="J27" s="46">
        <v>2027</v>
      </c>
      <c r="K27" s="316">
        <v>31311.07</v>
      </c>
      <c r="L27" s="316">
        <v>31014.63</v>
      </c>
      <c r="M27" s="316">
        <v>32602.89</v>
      </c>
      <c r="N27" s="316">
        <v>32289.9</v>
      </c>
      <c r="O27" s="316">
        <v>34250.71</v>
      </c>
      <c r="P27" s="316">
        <v>33927.120000000003</v>
      </c>
    </row>
    <row r="28" spans="2:16">
      <c r="B28" s="46">
        <v>2028</v>
      </c>
      <c r="C28" s="316">
        <v>22073.53</v>
      </c>
      <c r="D28" s="327">
        <v>22156.54</v>
      </c>
      <c r="E28" s="316">
        <v>23220.39</v>
      </c>
      <c r="F28" s="327">
        <v>23305.64</v>
      </c>
      <c r="G28" s="316">
        <v>24518.14</v>
      </c>
      <c r="H28" s="327">
        <v>24610.720000000001</v>
      </c>
      <c r="I28" s="46"/>
      <c r="J28" s="46">
        <v>2028</v>
      </c>
      <c r="K28" s="316">
        <v>31474.38</v>
      </c>
      <c r="L28" s="316">
        <v>31220.240000000002</v>
      </c>
      <c r="M28" s="316">
        <v>32880.89</v>
      </c>
      <c r="N28" s="316">
        <v>32638.75</v>
      </c>
      <c r="O28" s="316">
        <v>34613.980000000003</v>
      </c>
      <c r="P28" s="316">
        <v>34347.769999999997</v>
      </c>
    </row>
    <row r="29" spans="2:16">
      <c r="B29" s="46">
        <v>2029</v>
      </c>
      <c r="C29" s="316">
        <v>22202.75</v>
      </c>
      <c r="D29" s="327">
        <v>22303.35</v>
      </c>
      <c r="E29" s="316">
        <v>23463.17</v>
      </c>
      <c r="F29" s="327">
        <v>23567.14</v>
      </c>
      <c r="G29" s="316">
        <v>24827.279999999999</v>
      </c>
      <c r="H29" s="327">
        <v>24940.15</v>
      </c>
      <c r="I29" s="46"/>
      <c r="J29" s="46">
        <v>2029</v>
      </c>
      <c r="K29" s="316">
        <v>31615.08</v>
      </c>
      <c r="L29" s="316">
        <v>31630.39</v>
      </c>
      <c r="M29" s="316">
        <v>33158.54</v>
      </c>
      <c r="N29" s="316">
        <v>33197.279999999999</v>
      </c>
      <c r="O29" s="316">
        <v>34983.39</v>
      </c>
      <c r="P29" s="316">
        <v>35004.050000000003</v>
      </c>
    </row>
    <row r="30" spans="2:16">
      <c r="B30" s="46">
        <v>2030</v>
      </c>
      <c r="C30" s="316">
        <v>22339.4</v>
      </c>
      <c r="D30" s="327">
        <v>22458.29</v>
      </c>
      <c r="E30" s="316">
        <v>23720.240000000002</v>
      </c>
      <c r="F30" s="327">
        <v>23843.91</v>
      </c>
      <c r="G30" s="316">
        <v>25156.76</v>
      </c>
      <c r="H30" s="327">
        <v>25291.09</v>
      </c>
      <c r="I30" s="46"/>
      <c r="J30" s="46">
        <v>2030</v>
      </c>
      <c r="K30" s="316">
        <v>31763.1</v>
      </c>
      <c r="L30" s="316">
        <v>32066.36</v>
      </c>
      <c r="M30" s="316">
        <v>33454.04</v>
      </c>
      <c r="N30" s="316">
        <v>33796.879999999997</v>
      </c>
      <c r="O30" s="316">
        <v>35377.85</v>
      </c>
      <c r="P30" s="316">
        <v>35713.08</v>
      </c>
    </row>
    <row r="31" spans="2:16">
      <c r="B31" s="46">
        <v>2031</v>
      </c>
      <c r="C31" s="316">
        <v>22440.48</v>
      </c>
      <c r="D31" s="327">
        <v>22578.11</v>
      </c>
      <c r="E31" s="316">
        <v>23940.69</v>
      </c>
      <c r="F31" s="327">
        <v>24084.7</v>
      </c>
      <c r="G31" s="316">
        <v>25446.54</v>
      </c>
      <c r="H31" s="327">
        <v>25603.18</v>
      </c>
      <c r="I31" s="46"/>
      <c r="J31" s="46">
        <v>2031</v>
      </c>
      <c r="K31" s="316">
        <v>31871.77</v>
      </c>
      <c r="L31" s="316">
        <v>32466.51</v>
      </c>
      <c r="M31" s="316">
        <v>33712.21</v>
      </c>
      <c r="N31" s="316">
        <v>34363.79</v>
      </c>
      <c r="O31" s="316">
        <v>35731.08</v>
      </c>
      <c r="P31" s="316">
        <v>36389.129999999997</v>
      </c>
    </row>
    <row r="32" spans="2:16">
      <c r="B32" s="46">
        <v>2032</v>
      </c>
      <c r="C32" s="316">
        <v>22597.09</v>
      </c>
      <c r="D32" s="327">
        <v>22754.7</v>
      </c>
      <c r="E32" s="316">
        <v>24193.96</v>
      </c>
      <c r="F32" s="327">
        <v>24359.31</v>
      </c>
      <c r="G32" s="316">
        <v>25765.17</v>
      </c>
      <c r="H32" s="327">
        <v>25945.39</v>
      </c>
      <c r="I32" s="46"/>
      <c r="J32" s="46">
        <v>2032</v>
      </c>
      <c r="K32" s="316">
        <v>32050.880000000001</v>
      </c>
      <c r="L32" s="316">
        <v>32948.230000000003</v>
      </c>
      <c r="M32" s="316">
        <v>34014.519999999997</v>
      </c>
      <c r="N32" s="316">
        <v>34979.269999999997</v>
      </c>
      <c r="O32" s="316">
        <v>36125.57</v>
      </c>
      <c r="P32" s="316">
        <v>37113.089999999997</v>
      </c>
    </row>
    <row r="33" spans="2:16">
      <c r="B33" s="46">
        <v>2033</v>
      </c>
      <c r="C33" s="316">
        <v>22763.97</v>
      </c>
      <c r="D33" s="327">
        <v>22942.68</v>
      </c>
      <c r="E33" s="316">
        <v>24448.47</v>
      </c>
      <c r="F33" s="327">
        <v>24636.46</v>
      </c>
      <c r="G33" s="316">
        <v>26094.06</v>
      </c>
      <c r="H33" s="327">
        <v>26299.41</v>
      </c>
      <c r="I33" s="46"/>
      <c r="J33" s="46">
        <v>2033</v>
      </c>
      <c r="K33" s="316">
        <v>32239.52</v>
      </c>
      <c r="L33" s="316">
        <v>33458.04</v>
      </c>
      <c r="M33" s="316">
        <v>34316.910000000003</v>
      </c>
      <c r="N33" s="316">
        <v>35618.07</v>
      </c>
      <c r="O33" s="316">
        <v>36532.980000000003</v>
      </c>
      <c r="P33" s="316">
        <v>37875.54</v>
      </c>
    </row>
    <row r="34" spans="2:16">
      <c r="B34" s="46">
        <v>2034</v>
      </c>
      <c r="C34" s="316">
        <v>22939.78</v>
      </c>
      <c r="D34" s="327">
        <v>23140.44</v>
      </c>
      <c r="E34" s="316">
        <v>24707.02</v>
      </c>
      <c r="F34" s="327">
        <v>24918.69</v>
      </c>
      <c r="G34" s="316">
        <v>26434.54</v>
      </c>
      <c r="H34" s="327">
        <v>26666.26</v>
      </c>
      <c r="I34" s="46"/>
      <c r="J34" s="46">
        <v>2034</v>
      </c>
      <c r="K34" s="316">
        <v>32439.73</v>
      </c>
      <c r="L34" s="316">
        <v>33984.230000000003</v>
      </c>
      <c r="M34" s="316">
        <v>34625.449999999997</v>
      </c>
      <c r="N34" s="316">
        <v>36272.54</v>
      </c>
      <c r="O34" s="316">
        <v>36961.5</v>
      </c>
      <c r="P34" s="316">
        <v>38668.550000000003</v>
      </c>
    </row>
    <row r="35" spans="2:16">
      <c r="B35" s="46">
        <v>2035</v>
      </c>
      <c r="C35" s="316">
        <v>23125.73</v>
      </c>
      <c r="D35" s="327">
        <v>23349.47</v>
      </c>
      <c r="E35" s="316">
        <v>24970.5</v>
      </c>
      <c r="F35" s="327">
        <v>25207.16</v>
      </c>
      <c r="G35" s="316">
        <v>26786.02</v>
      </c>
      <c r="H35" s="327">
        <v>27045.69</v>
      </c>
      <c r="I35" s="46"/>
      <c r="J35" s="46">
        <v>2035</v>
      </c>
      <c r="K35" s="316">
        <v>32648.63</v>
      </c>
      <c r="L35" s="316">
        <v>34541.82</v>
      </c>
      <c r="M35" s="316">
        <v>34939.879999999997</v>
      </c>
      <c r="N35" s="316">
        <v>36961.300000000003</v>
      </c>
      <c r="O35" s="316">
        <v>37400.99</v>
      </c>
      <c r="P35" s="316">
        <v>39507.519999999997</v>
      </c>
    </row>
    <row r="37" spans="2:16">
      <c r="B37" t="s">
        <v>5671</v>
      </c>
      <c r="C37" t="s">
        <v>5672</v>
      </c>
      <c r="D37" t="s">
        <v>5673</v>
      </c>
    </row>
    <row r="43" spans="2:16" ht="89.25">
      <c r="D43" s="326" t="s">
        <v>5660</v>
      </c>
      <c r="F43" s="326" t="s">
        <v>5662</v>
      </c>
      <c r="H43" s="326" t="s">
        <v>5664</v>
      </c>
    </row>
    <row r="44" spans="2:16">
      <c r="C44" s="46">
        <v>2015</v>
      </c>
      <c r="D44" s="334">
        <f t="shared" ref="D44:D64" si="0">D15/$F15</f>
        <v>0.98741531605157029</v>
      </c>
      <c r="F44" s="334">
        <f t="shared" ref="F44:F64" si="1">F15/$F15</f>
        <v>1</v>
      </c>
      <c r="H44" s="334">
        <f t="shared" ref="H44:H64" si="2">H15/$F15</f>
        <v>1.0119383363375289</v>
      </c>
    </row>
    <row r="45" spans="2:16">
      <c r="C45" s="46">
        <v>2016</v>
      </c>
      <c r="D45" s="334">
        <f t="shared" si="0"/>
        <v>0.98477670957105423</v>
      </c>
      <c r="F45" s="334">
        <f t="shared" si="1"/>
        <v>1</v>
      </c>
      <c r="H45" s="334">
        <f t="shared" si="2"/>
        <v>1.0160219935211559</v>
      </c>
    </row>
    <row r="46" spans="2:16">
      <c r="C46" s="46">
        <v>2017</v>
      </c>
      <c r="D46" s="334">
        <f t="shared" si="0"/>
        <v>0.98223918805560029</v>
      </c>
      <c r="F46" s="334">
        <f t="shared" si="1"/>
        <v>1</v>
      </c>
      <c r="H46" s="334">
        <f t="shared" si="2"/>
        <v>1.0189020897792649</v>
      </c>
    </row>
    <row r="47" spans="2:16">
      <c r="C47" s="46">
        <v>2018</v>
      </c>
      <c r="D47" s="334">
        <f t="shared" si="0"/>
        <v>0.97931247080803374</v>
      </c>
      <c r="F47" s="334">
        <f t="shared" si="1"/>
        <v>1</v>
      </c>
      <c r="H47" s="334">
        <f t="shared" si="2"/>
        <v>1.021803362914526</v>
      </c>
    </row>
    <row r="48" spans="2:16">
      <c r="C48" s="46">
        <v>2019</v>
      </c>
      <c r="D48" s="334">
        <f t="shared" si="0"/>
        <v>0.97636119737762173</v>
      </c>
      <c r="F48" s="334">
        <f t="shared" si="1"/>
        <v>1</v>
      </c>
      <c r="H48" s="334">
        <f t="shared" si="2"/>
        <v>1.0249723568227258</v>
      </c>
    </row>
    <row r="49" spans="3:8">
      <c r="C49" s="46">
        <v>2020</v>
      </c>
      <c r="D49" s="334">
        <f t="shared" si="0"/>
        <v>0.97374495148443418</v>
      </c>
      <c r="F49" s="334">
        <f t="shared" si="1"/>
        <v>1</v>
      </c>
      <c r="H49" s="334">
        <f t="shared" si="2"/>
        <v>1.0290535267190783</v>
      </c>
    </row>
    <row r="50" spans="3:8">
      <c r="C50" s="46">
        <v>2021</v>
      </c>
      <c r="D50" s="334">
        <f t="shared" si="0"/>
        <v>0.97103278482740818</v>
      </c>
      <c r="F50" s="334">
        <f t="shared" si="1"/>
        <v>1</v>
      </c>
      <c r="H50" s="334">
        <f t="shared" si="2"/>
        <v>1.033176071959677</v>
      </c>
    </row>
    <row r="51" spans="3:8">
      <c r="C51" s="46">
        <v>2022</v>
      </c>
      <c r="D51" s="334">
        <f t="shared" si="0"/>
        <v>0.96812192999129654</v>
      </c>
      <c r="F51" s="334">
        <f t="shared" si="1"/>
        <v>1</v>
      </c>
      <c r="H51" s="334">
        <f t="shared" si="2"/>
        <v>1.0373052951710202</v>
      </c>
    </row>
    <row r="52" spans="3:8">
      <c r="C52" s="46">
        <v>2023</v>
      </c>
      <c r="D52" s="334">
        <f t="shared" si="0"/>
        <v>0.9656941642638297</v>
      </c>
      <c r="F52" s="334">
        <f t="shared" si="1"/>
        <v>1</v>
      </c>
      <c r="H52" s="334">
        <f t="shared" si="2"/>
        <v>1.0412224876670406</v>
      </c>
    </row>
    <row r="53" spans="3:8">
      <c r="C53" s="46">
        <v>2024</v>
      </c>
      <c r="D53" s="334">
        <f t="shared" si="0"/>
        <v>0.96313571165047462</v>
      </c>
      <c r="F53" s="334">
        <f t="shared" si="1"/>
        <v>1</v>
      </c>
      <c r="H53" s="334">
        <f t="shared" si="2"/>
        <v>1.0445743289322167</v>
      </c>
    </row>
    <row r="54" spans="3:8">
      <c r="C54" s="46">
        <v>2025</v>
      </c>
      <c r="D54" s="334">
        <f t="shared" si="0"/>
        <v>0.96013689170255745</v>
      </c>
      <c r="F54" s="334">
        <f t="shared" si="1"/>
        <v>1</v>
      </c>
      <c r="H54" s="334">
        <f t="shared" si="2"/>
        <v>1.0479160825159655</v>
      </c>
    </row>
    <row r="55" spans="3:8">
      <c r="C55" s="46">
        <v>2026</v>
      </c>
      <c r="D55" s="334">
        <f t="shared" si="0"/>
        <v>0.95736523868045265</v>
      </c>
      <c r="F55" s="334">
        <f t="shared" si="1"/>
        <v>1</v>
      </c>
      <c r="H55" s="334">
        <f t="shared" si="2"/>
        <v>1.0511593451561714</v>
      </c>
    </row>
    <row r="56" spans="3:8">
      <c r="C56" s="46">
        <v>2027</v>
      </c>
      <c r="D56" s="334">
        <f t="shared" si="0"/>
        <v>0.95440635571964427</v>
      </c>
      <c r="F56" s="334">
        <f t="shared" si="1"/>
        <v>1</v>
      </c>
      <c r="H56" s="334">
        <f t="shared" si="2"/>
        <v>1.0539292775177007</v>
      </c>
    </row>
    <row r="57" spans="3:8">
      <c r="C57" s="46">
        <v>2028</v>
      </c>
      <c r="D57" s="334">
        <f t="shared" si="0"/>
        <v>0.95069433836616379</v>
      </c>
      <c r="F57" s="334">
        <f t="shared" si="1"/>
        <v>1</v>
      </c>
      <c r="H57" s="334">
        <f t="shared" si="2"/>
        <v>1.0559984621748213</v>
      </c>
    </row>
    <row r="58" spans="3:8">
      <c r="C58" s="46">
        <v>2029</v>
      </c>
      <c r="D58" s="334">
        <f t="shared" si="0"/>
        <v>0.94637491015031938</v>
      </c>
      <c r="F58" s="334">
        <f t="shared" si="1"/>
        <v>1</v>
      </c>
      <c r="H58" s="334">
        <f t="shared" si="2"/>
        <v>1.0582595087906297</v>
      </c>
    </row>
    <row r="59" spans="3:8">
      <c r="C59" s="46">
        <v>2030</v>
      </c>
      <c r="D59" s="334">
        <f t="shared" si="0"/>
        <v>0.94188788667630441</v>
      </c>
      <c r="F59" s="334">
        <f t="shared" si="1"/>
        <v>1</v>
      </c>
      <c r="H59" s="334">
        <f t="shared" si="2"/>
        <v>1.0606939046490278</v>
      </c>
    </row>
    <row r="60" spans="3:8">
      <c r="C60" s="46">
        <v>2031</v>
      </c>
      <c r="D60" s="334">
        <f t="shared" si="0"/>
        <v>0.9374461795247605</v>
      </c>
      <c r="F60" s="334">
        <f t="shared" si="1"/>
        <v>1</v>
      </c>
      <c r="H60" s="334">
        <f t="shared" si="2"/>
        <v>1.0630474948826434</v>
      </c>
    </row>
    <row r="61" spans="3:8">
      <c r="C61" s="46">
        <v>2032</v>
      </c>
      <c r="D61" s="334">
        <f t="shared" si="0"/>
        <v>0.93412744449658058</v>
      </c>
      <c r="F61" s="334">
        <f t="shared" si="1"/>
        <v>1</v>
      </c>
      <c r="H61" s="334">
        <f t="shared" si="2"/>
        <v>1.0651118607218348</v>
      </c>
    </row>
    <row r="62" spans="3:8">
      <c r="C62" s="46">
        <v>2033</v>
      </c>
      <c r="D62" s="334">
        <f t="shared" si="0"/>
        <v>0.93124905120297319</v>
      </c>
      <c r="F62" s="334">
        <f t="shared" si="1"/>
        <v>1</v>
      </c>
      <c r="H62" s="334">
        <f t="shared" si="2"/>
        <v>1.0674995514777692</v>
      </c>
    </row>
    <row r="63" spans="3:8">
      <c r="C63" s="46">
        <v>2034</v>
      </c>
      <c r="D63" s="334">
        <f t="shared" si="0"/>
        <v>0.92863790191217921</v>
      </c>
      <c r="F63" s="334">
        <f t="shared" si="1"/>
        <v>1</v>
      </c>
      <c r="H63" s="334">
        <f t="shared" si="2"/>
        <v>1.0701308937187308</v>
      </c>
    </row>
    <row r="64" spans="3:8">
      <c r="C64" s="46">
        <v>2035</v>
      </c>
      <c r="D64" s="334">
        <f t="shared" si="0"/>
        <v>0.92630308214015389</v>
      </c>
      <c r="F64" s="334">
        <f t="shared" si="1"/>
        <v>1</v>
      </c>
      <c r="H64" s="334">
        <f t="shared" si="2"/>
        <v>1.072936816364874</v>
      </c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2:X9"/>
  <sheetViews>
    <sheetView workbookViewId="0">
      <selection activeCell="C8" sqref="C8"/>
    </sheetView>
  </sheetViews>
  <sheetFormatPr defaultRowHeight="12.75"/>
  <cols>
    <col min="2" max="2" width="16" customWidth="1"/>
    <col min="3" max="3" width="20.85546875" customWidth="1"/>
  </cols>
  <sheetData>
    <row r="2" spans="2:24">
      <c r="B2" s="319" t="str">
        <f>'DEI Forecast (Base Case)'!B2</f>
        <v>Frozen Efficiency Load Forecast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2:24">
      <c r="B3" s="320" t="str">
        <f>'DEI Forecast (Base Case)'!B3</f>
        <v xml:space="preserve">Source:  </v>
      </c>
      <c r="C3" s="320" t="str">
        <f>'DEI Forecast (Base Case)'!C3</f>
        <v>Q:\SeventhPlan\Conservation Analysis\Global EE Inputs\Units Forecasts\CRAC_ProposedScenarios_031115 (3).pptx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2:24">
      <c r="B4" s="320" t="str">
        <f>'DEI Forecast (Base Case)'!B4</f>
        <v>Date:</v>
      </c>
      <c r="C4" s="321">
        <f>'DEI Forecast (Base Case)'!C4</f>
        <v>41715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2:24">
      <c r="B5" s="320" t="str">
        <f>'DEI Forecast (Base Case)'!B5</f>
        <v>Note:  Still need to be adjusted for 2014 Conservation accomplishments</v>
      </c>
      <c r="C5" s="321"/>
      <c r="D5" s="320"/>
      <c r="E5" s="320"/>
      <c r="F5" s="320"/>
      <c r="G5" s="320"/>
      <c r="H5" s="320"/>
      <c r="I5" s="320"/>
      <c r="J5" s="320"/>
      <c r="K5" s="320"/>
      <c r="L5" s="320"/>
      <c r="M5" s="320"/>
    </row>
    <row r="8" spans="2:24">
      <c r="C8" s="306" t="s">
        <v>5511</v>
      </c>
      <c r="D8" s="128">
        <v>2015</v>
      </c>
      <c r="E8" s="128">
        <v>2016</v>
      </c>
      <c r="F8" s="128">
        <v>2017</v>
      </c>
      <c r="G8" s="128">
        <v>2018</v>
      </c>
      <c r="H8" s="128">
        <v>2019</v>
      </c>
      <c r="I8" s="128">
        <v>2020</v>
      </c>
      <c r="J8" s="128">
        <v>2021</v>
      </c>
      <c r="K8" s="128">
        <v>2022</v>
      </c>
      <c r="L8" s="128">
        <v>2023</v>
      </c>
      <c r="M8" s="128">
        <v>2024</v>
      </c>
      <c r="N8" s="128">
        <v>2025</v>
      </c>
      <c r="O8" s="128">
        <v>2026</v>
      </c>
      <c r="P8" s="128">
        <v>2027</v>
      </c>
      <c r="Q8" s="128">
        <v>2028</v>
      </c>
      <c r="R8" s="128">
        <v>2029</v>
      </c>
      <c r="S8" s="128">
        <v>2030</v>
      </c>
      <c r="T8" s="128">
        <v>2031</v>
      </c>
      <c r="U8" s="128">
        <v>2032</v>
      </c>
      <c r="V8" s="128">
        <v>2033</v>
      </c>
      <c r="W8" s="128">
        <v>2034</v>
      </c>
      <c r="X8" s="128">
        <v>2035</v>
      </c>
    </row>
    <row r="9" spans="2:24" ht="48" customHeight="1">
      <c r="B9" s="134" t="s">
        <v>5664</v>
      </c>
      <c r="C9" s="322" t="s">
        <v>5696</v>
      </c>
      <c r="D9" s="323">
        <v>21198.57</v>
      </c>
      <c r="E9" s="323">
        <v>21409.27</v>
      </c>
      <c r="F9" s="323">
        <v>21596.18</v>
      </c>
      <c r="G9" s="323">
        <v>21876.81</v>
      </c>
      <c r="H9" s="323">
        <v>22089.62</v>
      </c>
      <c r="I9" s="323">
        <v>22309.51</v>
      </c>
      <c r="J9" s="323">
        <v>22551.94</v>
      </c>
      <c r="K9" s="323">
        <v>22811.360000000001</v>
      </c>
      <c r="L9" s="323">
        <v>23082.07</v>
      </c>
      <c r="M9" s="323">
        <v>23358.51</v>
      </c>
      <c r="N9" s="323">
        <v>23657.24</v>
      </c>
      <c r="O9" s="323">
        <v>23966.37</v>
      </c>
      <c r="P9" s="323">
        <v>24287.21</v>
      </c>
      <c r="Q9" s="323">
        <v>24610.720000000001</v>
      </c>
      <c r="R9" s="323">
        <v>24940.15</v>
      </c>
      <c r="S9" s="323">
        <v>25291.09</v>
      </c>
      <c r="T9" s="323">
        <v>25603.18</v>
      </c>
      <c r="U9" s="323">
        <v>25945.39</v>
      </c>
      <c r="V9" s="323">
        <v>26299.41</v>
      </c>
      <c r="W9" s="323">
        <v>26666.26</v>
      </c>
      <c r="X9" s="323">
        <v>27045.69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2:X9"/>
  <sheetViews>
    <sheetView workbookViewId="0">
      <selection activeCell="C8" sqref="C8"/>
    </sheetView>
  </sheetViews>
  <sheetFormatPr defaultRowHeight="12.75"/>
  <cols>
    <col min="2" max="2" width="19.5703125" customWidth="1"/>
    <col min="3" max="3" width="20.85546875" customWidth="1"/>
  </cols>
  <sheetData>
    <row r="2" spans="2:24">
      <c r="B2" s="319" t="str">
        <f>'DEI Forecast (Base Case)'!B2</f>
        <v>Frozen Efficiency Load Forecast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2:24">
      <c r="B3" s="320" t="str">
        <f>'DEI Forecast (Base Case)'!B3</f>
        <v xml:space="preserve">Source:  </v>
      </c>
      <c r="C3" s="320" t="str">
        <f>'DEI Forecast (Base Case)'!C3</f>
        <v>Q:\SeventhPlan\Conservation Analysis\Global EE Inputs\Units Forecasts\CRAC_ProposedScenarios_031115 (3).pptx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2:24">
      <c r="B4" s="320" t="str">
        <f>'DEI Forecast (Base Case)'!B4</f>
        <v>Date:</v>
      </c>
      <c r="C4" s="321">
        <f>'DEI Forecast (Base Case)'!C4</f>
        <v>41715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2:24">
      <c r="B5" s="320" t="str">
        <f>'DEI Forecast (Base Case)'!B5</f>
        <v>Note:  Still need to be adjusted for 2014 Conservation accomplishments</v>
      </c>
      <c r="C5" s="321"/>
      <c r="D5" s="320"/>
      <c r="E5" s="320"/>
      <c r="F5" s="320"/>
      <c r="G5" s="320"/>
      <c r="H5" s="320"/>
      <c r="I5" s="320"/>
      <c r="J5" s="320"/>
      <c r="K5" s="320"/>
      <c r="L5" s="320"/>
      <c r="M5" s="320"/>
    </row>
    <row r="8" spans="2:24">
      <c r="C8" s="306" t="s">
        <v>5511</v>
      </c>
      <c r="D8" s="128">
        <v>2015</v>
      </c>
      <c r="E8" s="128">
        <v>2016</v>
      </c>
      <c r="F8" s="128">
        <v>2017</v>
      </c>
      <c r="G8" s="128">
        <v>2018</v>
      </c>
      <c r="H8" s="128">
        <v>2019</v>
      </c>
      <c r="I8" s="128">
        <v>2020</v>
      </c>
      <c r="J8" s="128">
        <v>2021</v>
      </c>
      <c r="K8" s="128">
        <v>2022</v>
      </c>
      <c r="L8" s="128">
        <v>2023</v>
      </c>
      <c r="M8" s="128">
        <v>2024</v>
      </c>
      <c r="N8" s="128">
        <v>2025</v>
      </c>
      <c r="O8" s="128">
        <v>2026</v>
      </c>
      <c r="P8" s="128">
        <v>2027</v>
      </c>
      <c r="Q8" s="128">
        <v>2028</v>
      </c>
      <c r="R8" s="128">
        <v>2029</v>
      </c>
      <c r="S8" s="128">
        <v>2030</v>
      </c>
      <c r="T8" s="128">
        <v>2031</v>
      </c>
      <c r="U8" s="128">
        <v>2032</v>
      </c>
      <c r="V8" s="128">
        <v>2033</v>
      </c>
      <c r="W8" s="128">
        <v>2034</v>
      </c>
      <c r="X8" s="128">
        <v>2035</v>
      </c>
    </row>
    <row r="9" spans="2:24" ht="41.25" customHeight="1">
      <c r="B9" s="325" t="s">
        <v>5660</v>
      </c>
      <c r="C9" s="322" t="s">
        <v>5696</v>
      </c>
      <c r="D9" s="323">
        <v>20684.849999999999</v>
      </c>
      <c r="E9" s="323">
        <v>20750.88</v>
      </c>
      <c r="F9" s="323">
        <v>20819.09</v>
      </c>
      <c r="G9" s="323">
        <v>20967.080000000002</v>
      </c>
      <c r="H9" s="323">
        <v>21041.98</v>
      </c>
      <c r="I9" s="323">
        <v>21110.44</v>
      </c>
      <c r="J9" s="323">
        <v>21195.49</v>
      </c>
      <c r="K9" s="323">
        <v>21289.95</v>
      </c>
      <c r="L9" s="323">
        <v>21407.74</v>
      </c>
      <c r="M9" s="323">
        <v>21537.4</v>
      </c>
      <c r="N9" s="323">
        <v>21675.58</v>
      </c>
      <c r="O9" s="323">
        <v>21827.87</v>
      </c>
      <c r="P9" s="323">
        <v>21993.759999999998</v>
      </c>
      <c r="Q9" s="323">
        <v>22156.54</v>
      </c>
      <c r="R9" s="323">
        <v>22303.35</v>
      </c>
      <c r="S9" s="323">
        <v>22458.29</v>
      </c>
      <c r="T9" s="323">
        <v>22578.11</v>
      </c>
      <c r="U9" s="323">
        <v>22754.7</v>
      </c>
      <c r="V9" s="323">
        <v>22942.68</v>
      </c>
      <c r="W9" s="323">
        <v>23140.44</v>
      </c>
      <c r="X9" s="323">
        <v>23349.47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6:AA44"/>
  <sheetViews>
    <sheetView topLeftCell="A10" workbookViewId="0">
      <selection activeCell="C7" sqref="C7"/>
    </sheetView>
  </sheetViews>
  <sheetFormatPr defaultRowHeight="12.75"/>
  <cols>
    <col min="2" max="2" width="17.5703125" customWidth="1"/>
    <col min="3" max="3" width="29.42578125" customWidth="1"/>
  </cols>
  <sheetData>
    <row r="6" spans="3:24">
      <c r="C6" s="306" t="s">
        <v>5511</v>
      </c>
      <c r="D6" s="128">
        <v>2015</v>
      </c>
      <c r="E6" s="128">
        <v>2016</v>
      </c>
      <c r="F6" s="128">
        <v>2017</v>
      </c>
      <c r="G6" s="128">
        <v>2018</v>
      </c>
      <c r="H6" s="128">
        <v>2019</v>
      </c>
      <c r="I6" s="128">
        <v>2020</v>
      </c>
      <c r="J6" s="128">
        <v>2021</v>
      </c>
      <c r="K6" s="128">
        <v>2022</v>
      </c>
      <c r="L6" s="128">
        <v>2023</v>
      </c>
      <c r="M6" s="128">
        <v>2024</v>
      </c>
      <c r="N6" s="128">
        <v>2025</v>
      </c>
      <c r="O6" s="128">
        <v>2026</v>
      </c>
      <c r="P6" s="128">
        <v>2027</v>
      </c>
      <c r="Q6" s="128">
        <v>2028</v>
      </c>
      <c r="R6" s="128">
        <v>2029</v>
      </c>
      <c r="S6" s="128">
        <v>2030</v>
      </c>
      <c r="T6" s="128">
        <v>2031</v>
      </c>
      <c r="U6" s="128">
        <v>2032</v>
      </c>
      <c r="V6" s="128">
        <v>2033</v>
      </c>
      <c r="W6" s="128">
        <v>2034</v>
      </c>
      <c r="X6" s="128">
        <v>2035</v>
      </c>
    </row>
    <row r="7" spans="3:24">
      <c r="C7" s="196" t="s">
        <v>5693</v>
      </c>
      <c r="D7" s="118">
        <f t="shared" ref="D7:X7" si="0">E40</f>
        <v>350.74310823720202</v>
      </c>
      <c r="E7" s="118">
        <f t="shared" si="0"/>
        <v>381.60143269415096</v>
      </c>
      <c r="F7" s="118">
        <f t="shared" si="0"/>
        <v>404.69885906229592</v>
      </c>
      <c r="G7" s="118">
        <f t="shared" si="0"/>
        <v>421.46039895133885</v>
      </c>
      <c r="H7" s="118">
        <f t="shared" si="0"/>
        <v>419.64642143844253</v>
      </c>
      <c r="I7" s="118">
        <f t="shared" si="0"/>
        <v>423.66562864853898</v>
      </c>
      <c r="J7" s="118">
        <f t="shared" si="0"/>
        <v>432.76092390952061</v>
      </c>
      <c r="K7" s="118">
        <f t="shared" si="0"/>
        <v>446.31531189522576</v>
      </c>
      <c r="L7" s="118">
        <f t="shared" si="0"/>
        <v>450.98222620533323</v>
      </c>
      <c r="M7" s="118">
        <f t="shared" si="0"/>
        <v>459.05126073815245</v>
      </c>
      <c r="N7" s="118">
        <f t="shared" si="0"/>
        <v>470.19601765719887</v>
      </c>
      <c r="O7" s="118">
        <f t="shared" si="0"/>
        <v>484.16208251533135</v>
      </c>
      <c r="P7" s="118">
        <f t="shared" si="0"/>
        <v>494.21069266812788</v>
      </c>
      <c r="Q7" s="118">
        <f t="shared" si="0"/>
        <v>506.64189476780371</v>
      </c>
      <c r="R7" s="118">
        <f t="shared" si="0"/>
        <v>521.35392484293436</v>
      </c>
      <c r="S7" s="118">
        <f t="shared" si="0"/>
        <v>538.28523642117</v>
      </c>
      <c r="T7" s="118">
        <f t="shared" si="0"/>
        <v>554.01935267425768</v>
      </c>
      <c r="U7" s="118">
        <f t="shared" si="0"/>
        <v>571.88182312772415</v>
      </c>
      <c r="V7" s="118">
        <f t="shared" si="0"/>
        <v>591.90212163156946</v>
      </c>
      <c r="W7" s="118">
        <f t="shared" si="0"/>
        <v>614.13634434495953</v>
      </c>
      <c r="X7" s="118">
        <f t="shared" si="0"/>
        <v>636.87438282107769</v>
      </c>
    </row>
    <row r="18" spans="2:25">
      <c r="B18" s="319" t="s">
        <v>5683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20"/>
      <c r="R18" s="320"/>
      <c r="S18" s="320"/>
      <c r="T18" s="320"/>
      <c r="U18" s="320"/>
      <c r="V18" s="320"/>
    </row>
    <row r="19" spans="2:25">
      <c r="B19" s="319" t="s">
        <v>5691</v>
      </c>
      <c r="C19" s="320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</row>
    <row r="20" spans="2:25">
      <c r="B20" s="319" t="s">
        <v>5688</v>
      </c>
      <c r="C20" s="319" t="s">
        <v>5690</v>
      </c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</row>
    <row r="21" spans="2:25">
      <c r="B21" s="319" t="s">
        <v>5689</v>
      </c>
      <c r="C21" s="319" t="s">
        <v>5681</v>
      </c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</row>
    <row r="25" spans="2:25">
      <c r="B25" s="329" t="s">
        <v>5678</v>
      </c>
      <c r="C25" s="128"/>
      <c r="D25" s="128" t="s">
        <v>5408</v>
      </c>
      <c r="E25" s="128">
        <v>2015</v>
      </c>
      <c r="F25" s="128">
        <v>2016</v>
      </c>
      <c r="G25" s="128">
        <v>2017</v>
      </c>
      <c r="H25" s="128">
        <v>2018</v>
      </c>
      <c r="I25" s="128">
        <v>2019</v>
      </c>
      <c r="J25" s="128">
        <v>2020</v>
      </c>
      <c r="K25" s="128">
        <v>2021</v>
      </c>
      <c r="L25" s="128">
        <v>2022</v>
      </c>
      <c r="M25" s="128">
        <v>2023</v>
      </c>
      <c r="N25" s="128">
        <v>2024</v>
      </c>
      <c r="O25" s="128">
        <v>2025</v>
      </c>
      <c r="P25" s="128">
        <v>2026</v>
      </c>
      <c r="Q25" s="128">
        <v>2027</v>
      </c>
      <c r="R25" s="128">
        <v>2028</v>
      </c>
      <c r="S25" s="128">
        <v>2029</v>
      </c>
      <c r="T25" s="128">
        <v>2030</v>
      </c>
      <c r="U25" s="128">
        <v>2031</v>
      </c>
      <c r="V25" s="128">
        <v>2032</v>
      </c>
      <c r="W25" s="128">
        <v>2033</v>
      </c>
      <c r="X25" s="128">
        <v>2034</v>
      </c>
      <c r="Y25" s="128">
        <v>2035</v>
      </c>
    </row>
    <row r="26" spans="2:25">
      <c r="B26" t="s">
        <v>5679</v>
      </c>
      <c r="C26" t="s">
        <v>5680</v>
      </c>
      <c r="D26" t="s">
        <v>5493</v>
      </c>
      <c r="E26" s="56">
        <v>1722.7340182648402</v>
      </c>
      <c r="F26" s="56">
        <v>1771.5034246575344</v>
      </c>
      <c r="G26" s="56">
        <v>1812.1175799086759</v>
      </c>
      <c r="H26" s="56">
        <v>1848.224885844749</v>
      </c>
      <c r="I26" s="56">
        <v>1882.8139269406395</v>
      </c>
      <c r="J26" s="56">
        <v>1912.091324200913</v>
      </c>
      <c r="K26" s="56">
        <v>1938.2899543378994</v>
      </c>
      <c r="L26" s="56">
        <v>1965.4657534246576</v>
      </c>
      <c r="M26" s="56">
        <v>1991.3242009132421</v>
      </c>
      <c r="N26" s="56">
        <v>2018.0901826484021</v>
      </c>
      <c r="O26" s="56">
        <v>2046.033105022831</v>
      </c>
      <c r="P26" s="56">
        <v>2075.6232876712329</v>
      </c>
      <c r="Q26" s="56">
        <v>2108.1952054794524</v>
      </c>
      <c r="R26" s="56">
        <v>2143.4212328767121</v>
      </c>
      <c r="S26" s="56">
        <v>2176.6529680365297</v>
      </c>
      <c r="T26" s="56">
        <v>2211.5605022831051</v>
      </c>
      <c r="U26" s="56">
        <v>2244.461187214612</v>
      </c>
      <c r="V26" s="56">
        <v>2276.7397260273974</v>
      </c>
      <c r="W26" s="56">
        <v>2307.0559360730595</v>
      </c>
      <c r="X26" s="56">
        <v>2336.4189497716893</v>
      </c>
      <c r="Y26" s="56">
        <v>2365.7865296803657</v>
      </c>
    </row>
    <row r="27" spans="2:25">
      <c r="B27" s="328" t="s">
        <v>5679</v>
      </c>
      <c r="C27" t="s">
        <v>5680</v>
      </c>
      <c r="D27" t="s">
        <v>5484</v>
      </c>
      <c r="E27" s="56">
        <v>1692.9942922374428</v>
      </c>
      <c r="F27" s="56">
        <v>1735.9246575342468</v>
      </c>
      <c r="G27" s="56">
        <v>1773.5022831050228</v>
      </c>
      <c r="H27" s="56">
        <v>1805.9029680365297</v>
      </c>
      <c r="I27" s="56">
        <v>1838.228310502283</v>
      </c>
      <c r="J27" s="56">
        <v>1866.4269406392693</v>
      </c>
      <c r="K27" s="56">
        <v>1889.961187214612</v>
      </c>
      <c r="L27" s="56">
        <v>1913.5993150684933</v>
      </c>
      <c r="M27" s="56">
        <v>1938.0319634703196</v>
      </c>
      <c r="N27" s="56">
        <v>1964.1392694063927</v>
      </c>
      <c r="O27" s="56">
        <v>1989.708904109589</v>
      </c>
      <c r="P27" s="56">
        <v>2015.8835616438355</v>
      </c>
      <c r="Q27" s="56">
        <v>2043.0970319634703</v>
      </c>
      <c r="R27" s="56">
        <v>2068.2260273972602</v>
      </c>
      <c r="S27" s="56">
        <v>2091.9132420091323</v>
      </c>
      <c r="T27" s="56">
        <v>2115.6894977168949</v>
      </c>
      <c r="U27" s="56">
        <v>2136.6301369863017</v>
      </c>
      <c r="V27" s="56">
        <v>2164.0182648401828</v>
      </c>
      <c r="W27" s="56">
        <v>2190.1484018264841</v>
      </c>
      <c r="X27" s="56">
        <v>2214.1107305936075</v>
      </c>
      <c r="Y27" s="56">
        <v>2238.9691780821918</v>
      </c>
    </row>
    <row r="28" spans="2:25">
      <c r="B28" s="328" t="s">
        <v>5679</v>
      </c>
      <c r="C28" t="s">
        <v>5680</v>
      </c>
      <c r="D28" t="s">
        <v>5490</v>
      </c>
      <c r="E28" s="56">
        <v>1748.3105022831051</v>
      </c>
      <c r="F28" s="56">
        <v>1809.4931506849316</v>
      </c>
      <c r="G28" s="56">
        <v>1855.7283105022832</v>
      </c>
      <c r="H28" s="56">
        <v>1895.9817351598174</v>
      </c>
      <c r="I28" s="56">
        <v>1937.0627853881276</v>
      </c>
      <c r="J28" s="56">
        <v>1974.1712328767126</v>
      </c>
      <c r="K28" s="56">
        <v>2009.4657534246574</v>
      </c>
      <c r="L28" s="56">
        <v>2046.0616438356165</v>
      </c>
      <c r="M28" s="56">
        <v>2080.9794520547948</v>
      </c>
      <c r="N28" s="56">
        <v>2114.1872146118722</v>
      </c>
      <c r="O28" s="56">
        <v>2146.6244292237443</v>
      </c>
      <c r="P28" s="56">
        <v>2179.1723744292235</v>
      </c>
      <c r="Q28" s="56">
        <v>2213.3972602739727</v>
      </c>
      <c r="R28" s="56">
        <v>2250.9634703196348</v>
      </c>
      <c r="S28" s="56">
        <v>2286.4589041095892</v>
      </c>
      <c r="T28" s="56">
        <v>2323.2762557077626</v>
      </c>
      <c r="U28" s="56">
        <v>2358.0947488584475</v>
      </c>
      <c r="V28" s="56">
        <v>2393.0821917808221</v>
      </c>
      <c r="W28" s="56">
        <v>2426.994292237443</v>
      </c>
      <c r="X28" s="56">
        <v>2458.2031963470322</v>
      </c>
      <c r="Y28" s="56">
        <v>2489.7511415525114</v>
      </c>
    </row>
    <row r="31" spans="2:25">
      <c r="C31" t="s">
        <v>5682</v>
      </c>
      <c r="D31" t="s">
        <v>5493</v>
      </c>
      <c r="E31" s="317">
        <f>E26/E$26</f>
        <v>1</v>
      </c>
      <c r="F31" s="330">
        <f>F26/E$26</f>
        <v>1.028309307110459</v>
      </c>
      <c r="G31" s="330">
        <f t="shared" ref="G31:I31" si="1">G26/F$26</f>
        <v>1.0229263769326289</v>
      </c>
      <c r="H31" s="330">
        <f t="shared" si="1"/>
        <v>1.0199254763247165</v>
      </c>
      <c r="I31" s="330">
        <f t="shared" si="1"/>
        <v>1.0187147361561908</v>
      </c>
      <c r="J31" s="330">
        <f t="shared" ref="J31:Y31" si="2">J26/I$26</f>
        <v>1.015549809166669</v>
      </c>
      <c r="K31" s="330">
        <f t="shared" si="2"/>
        <v>1.0137015579775903</v>
      </c>
      <c r="L31" s="330">
        <f t="shared" si="2"/>
        <v>1.0140205024671043</v>
      </c>
      <c r="M31" s="330">
        <f t="shared" si="2"/>
        <v>1.0131563968710868</v>
      </c>
      <c r="N31" s="330">
        <f t="shared" si="2"/>
        <v>1.0134412978674616</v>
      </c>
      <c r="O31" s="330">
        <f t="shared" si="2"/>
        <v>1.0138462208550851</v>
      </c>
      <c r="P31" s="330">
        <f t="shared" si="2"/>
        <v>1.0144622208583822</v>
      </c>
      <c r="Q31" s="330">
        <f t="shared" si="2"/>
        <v>1.0156925960513596</v>
      </c>
      <c r="R31" s="330">
        <f t="shared" si="2"/>
        <v>1.0167090918837607</v>
      </c>
      <c r="S31" s="330">
        <f t="shared" si="2"/>
        <v>1.0155040617542157</v>
      </c>
      <c r="T31" s="330">
        <f t="shared" si="2"/>
        <v>1.0160372529563424</v>
      </c>
      <c r="U31" s="330">
        <f t="shared" si="2"/>
        <v>1.01487668318255</v>
      </c>
      <c r="V31" s="330">
        <f t="shared" si="2"/>
        <v>1.0143814199134551</v>
      </c>
      <c r="W31" s="330">
        <f t="shared" si="2"/>
        <v>1.0133156239595993</v>
      </c>
      <c r="X31" s="330">
        <f t="shared" si="2"/>
        <v>1.0127274823464445</v>
      </c>
      <c r="Y31" s="330">
        <f t="shared" si="2"/>
        <v>1.0125694837013481</v>
      </c>
    </row>
    <row r="32" spans="2:25">
      <c r="C32" t="s">
        <v>5682</v>
      </c>
      <c r="D32" t="s">
        <v>5484</v>
      </c>
      <c r="E32" s="317">
        <f>E27/E$27</f>
        <v>1</v>
      </c>
      <c r="F32" s="331">
        <f>F27/E$27</f>
        <v>1.0253576550692725</v>
      </c>
      <c r="G32" s="331">
        <f t="shared" ref="G32:I32" si="3">G27/F$27</f>
        <v>1.0216470371612512</v>
      </c>
      <c r="H32" s="331">
        <f t="shared" si="3"/>
        <v>1.0182693223686075</v>
      </c>
      <c r="I32" s="331">
        <f t="shared" si="3"/>
        <v>1.0178998224366944</v>
      </c>
      <c r="J32" s="331">
        <f t="shared" ref="J32:Y32" si="4">J27/I$27</f>
        <v>1.0153401130729409</v>
      </c>
      <c r="K32" s="331">
        <f t="shared" si="4"/>
        <v>1.0126092514327305</v>
      </c>
      <c r="L32" s="331">
        <f t="shared" si="4"/>
        <v>1.0125072028006663</v>
      </c>
      <c r="M32" s="331">
        <f t="shared" si="4"/>
        <v>1.012767901937168</v>
      </c>
      <c r="N32" s="331">
        <f t="shared" si="4"/>
        <v>1.0134710399148033</v>
      </c>
      <c r="O32" s="331">
        <f t="shared" si="4"/>
        <v>1.0130182391348064</v>
      </c>
      <c r="P32" s="331">
        <f t="shared" si="4"/>
        <v>1.0131550185457705</v>
      </c>
      <c r="Q32" s="331">
        <f t="shared" si="4"/>
        <v>1.0134995248919256</v>
      </c>
      <c r="R32" s="331">
        <f t="shared" si="4"/>
        <v>1.0122994625515365</v>
      </c>
      <c r="S32" s="331">
        <f t="shared" si="4"/>
        <v>1.0114529138972692</v>
      </c>
      <c r="T32" s="331">
        <f t="shared" si="4"/>
        <v>1.0113657943504997</v>
      </c>
      <c r="U32" s="331">
        <f t="shared" si="4"/>
        <v>1.0098977847609512</v>
      </c>
      <c r="V32" s="331">
        <f t="shared" si="4"/>
        <v>1.0128183757121914</v>
      </c>
      <c r="W32" s="331">
        <f t="shared" si="4"/>
        <v>1.0120748227548952</v>
      </c>
      <c r="X32" s="331">
        <f t="shared" si="4"/>
        <v>1.0109409612367546</v>
      </c>
      <c r="Y32" s="331">
        <f t="shared" si="4"/>
        <v>1.0112272828748361</v>
      </c>
    </row>
    <row r="33" spans="2:27">
      <c r="C33" t="s">
        <v>5682</v>
      </c>
      <c r="D33" t="s">
        <v>5490</v>
      </c>
      <c r="E33" s="317">
        <f>E28/E$28</f>
        <v>1</v>
      </c>
      <c r="F33" s="331">
        <f>F28/E$28</f>
        <v>1.0349952987881321</v>
      </c>
      <c r="G33" s="331">
        <f t="shared" ref="G33:I33" si="5">G28/F$28</f>
        <v>1.0255514422919205</v>
      </c>
      <c r="H33" s="331">
        <f t="shared" si="5"/>
        <v>1.0216914428851058</v>
      </c>
      <c r="I33" s="331">
        <f t="shared" si="5"/>
        <v>1.02166742931458</v>
      </c>
      <c r="J33" s="331">
        <f t="shared" ref="J33:Y33" si="6">J28/I$28</f>
        <v>1.019157070059115</v>
      </c>
      <c r="K33" s="331">
        <f t="shared" si="6"/>
        <v>1.0178781455023607</v>
      </c>
      <c r="L33" s="331">
        <f t="shared" si="6"/>
        <v>1.018211751232182</v>
      </c>
      <c r="M33" s="331">
        <f t="shared" si="6"/>
        <v>1.0170658632521552</v>
      </c>
      <c r="N33" s="331">
        <f t="shared" si="6"/>
        <v>1.0159577561058026</v>
      </c>
      <c r="O33" s="331">
        <f t="shared" si="6"/>
        <v>1.0153426406080253</v>
      </c>
      <c r="P33" s="331">
        <f t="shared" si="6"/>
        <v>1.0151623846083075</v>
      </c>
      <c r="Q33" s="331">
        <f t="shared" si="6"/>
        <v>1.0157054514118984</v>
      </c>
      <c r="R33" s="331">
        <f t="shared" si="6"/>
        <v>1.0169721950595585</v>
      </c>
      <c r="S33" s="331">
        <f t="shared" si="6"/>
        <v>1.015768995924627</v>
      </c>
      <c r="T33" s="331">
        <f t="shared" si="6"/>
        <v>1.016102345654234</v>
      </c>
      <c r="U33" s="331">
        <f t="shared" si="6"/>
        <v>1.0149868071285728</v>
      </c>
      <c r="V33" s="331">
        <f t="shared" si="6"/>
        <v>1.0148371658684674</v>
      </c>
      <c r="W33" s="331">
        <f t="shared" si="6"/>
        <v>1.0141708883101024</v>
      </c>
      <c r="X33" s="331">
        <f t="shared" si="6"/>
        <v>1.0128590760223082</v>
      </c>
      <c r="Y33" s="331">
        <f t="shared" si="6"/>
        <v>1.0128337418372739</v>
      </c>
    </row>
    <row r="35" spans="2:27">
      <c r="C35" t="s">
        <v>5684</v>
      </c>
      <c r="D35" t="s">
        <v>5493</v>
      </c>
      <c r="E35">
        <f>E26/E$26</f>
        <v>1</v>
      </c>
      <c r="F35">
        <f t="shared" ref="F35:Y35" si="7">F26/F$26</f>
        <v>1</v>
      </c>
      <c r="G35">
        <f t="shared" si="7"/>
        <v>1</v>
      </c>
      <c r="H35">
        <f t="shared" si="7"/>
        <v>1</v>
      </c>
      <c r="I35">
        <f t="shared" si="7"/>
        <v>1</v>
      </c>
      <c r="J35">
        <f t="shared" si="7"/>
        <v>1</v>
      </c>
      <c r="K35">
        <f t="shared" si="7"/>
        <v>1</v>
      </c>
      <c r="L35">
        <f t="shared" si="7"/>
        <v>1</v>
      </c>
      <c r="M35">
        <f t="shared" si="7"/>
        <v>1</v>
      </c>
      <c r="N35">
        <f t="shared" si="7"/>
        <v>1</v>
      </c>
      <c r="O35">
        <f t="shared" si="7"/>
        <v>1</v>
      </c>
      <c r="P35">
        <f t="shared" si="7"/>
        <v>1</v>
      </c>
      <c r="Q35">
        <f t="shared" si="7"/>
        <v>1</v>
      </c>
      <c r="R35">
        <f t="shared" si="7"/>
        <v>1</v>
      </c>
      <c r="S35">
        <f t="shared" si="7"/>
        <v>1</v>
      </c>
      <c r="T35">
        <f t="shared" si="7"/>
        <v>1</v>
      </c>
      <c r="U35">
        <f t="shared" si="7"/>
        <v>1</v>
      </c>
      <c r="V35">
        <f t="shared" si="7"/>
        <v>1</v>
      </c>
      <c r="W35">
        <f t="shared" si="7"/>
        <v>1</v>
      </c>
      <c r="X35">
        <f t="shared" si="7"/>
        <v>1</v>
      </c>
      <c r="Y35">
        <f t="shared" si="7"/>
        <v>1</v>
      </c>
    </row>
    <row r="36" spans="2:27">
      <c r="C36" t="s">
        <v>5684</v>
      </c>
      <c r="D36" t="s">
        <v>5484</v>
      </c>
      <c r="E36" s="332">
        <f t="shared" ref="E36:T37" si="8">E27/E$26</f>
        <v>0.98273690209162312</v>
      </c>
      <c r="F36" s="332">
        <f t="shared" si="8"/>
        <v>0.97991606077184656</v>
      </c>
      <c r="G36" s="332">
        <f t="shared" si="8"/>
        <v>0.97869051256287731</v>
      </c>
      <c r="H36" s="332">
        <f t="shared" si="8"/>
        <v>0.97710131589918747</v>
      </c>
      <c r="I36" s="332">
        <f t="shared" si="8"/>
        <v>0.97631969054382173</v>
      </c>
      <c r="J36" s="332">
        <f t="shared" si="8"/>
        <v>0.97611809489239354</v>
      </c>
      <c r="K36" s="332">
        <f t="shared" si="8"/>
        <v>0.9750662861275593</v>
      </c>
      <c r="L36" s="332">
        <f t="shared" si="8"/>
        <v>0.97361112079119594</v>
      </c>
      <c r="M36" s="332">
        <f t="shared" si="8"/>
        <v>0.97323778949782158</v>
      </c>
      <c r="N36" s="332">
        <f t="shared" si="8"/>
        <v>0.97326635166957309</v>
      </c>
      <c r="O36" s="332">
        <f t="shared" si="8"/>
        <v>0.97247151046824654</v>
      </c>
      <c r="P36" s="332">
        <f t="shared" si="8"/>
        <v>0.97121841598991543</v>
      </c>
      <c r="Q36" s="332">
        <f t="shared" si="8"/>
        <v>0.96912137294175404</v>
      </c>
      <c r="R36" s="332">
        <f t="shared" si="8"/>
        <v>0.96491813912912883</v>
      </c>
      <c r="S36" s="332">
        <f t="shared" si="8"/>
        <v>0.96106879356894559</v>
      </c>
      <c r="T36" s="332">
        <f t="shared" si="8"/>
        <v>0.95665006475416903</v>
      </c>
      <c r="U36" s="332">
        <f t="shared" ref="F36:Y37" si="9">U27/U$26</f>
        <v>0.95195682115486746</v>
      </c>
      <c r="V36" s="332">
        <f t="shared" si="9"/>
        <v>0.95048996602527847</v>
      </c>
      <c r="W36" s="332">
        <f t="shared" si="9"/>
        <v>0.94932609460455097</v>
      </c>
      <c r="X36" s="332">
        <f t="shared" si="9"/>
        <v>0.94765141791456808</v>
      </c>
      <c r="Y36" s="332">
        <f t="shared" si="9"/>
        <v>0.94639526854719735</v>
      </c>
    </row>
    <row r="37" spans="2:27">
      <c r="C37" t="s">
        <v>5684</v>
      </c>
      <c r="D37" t="s">
        <v>5490</v>
      </c>
      <c r="E37" s="332">
        <f t="shared" si="8"/>
        <v>1.0148464497404108</v>
      </c>
      <c r="F37" s="332">
        <f t="shared" si="9"/>
        <v>1.0214449069071043</v>
      </c>
      <c r="G37" s="332">
        <f t="shared" si="9"/>
        <v>1.0240661704721197</v>
      </c>
      <c r="H37" s="332">
        <f t="shared" si="9"/>
        <v>1.0258393065047604</v>
      </c>
      <c r="I37" s="332">
        <f t="shared" si="9"/>
        <v>1.0288126498700998</v>
      </c>
      <c r="J37" s="332">
        <f t="shared" si="9"/>
        <v>1.0324670207380098</v>
      </c>
      <c r="K37" s="332">
        <f t="shared" si="9"/>
        <v>1.0367209245074331</v>
      </c>
      <c r="L37" s="332">
        <f t="shared" si="9"/>
        <v>1.0410060008781772</v>
      </c>
      <c r="M37" s="332">
        <f t="shared" si="9"/>
        <v>1.045022930520523</v>
      </c>
      <c r="N37" s="332">
        <f t="shared" si="9"/>
        <v>1.0476178085546994</v>
      </c>
      <c r="O37" s="332">
        <f t="shared" si="9"/>
        <v>1.0491640745958462</v>
      </c>
      <c r="P37" s="332">
        <f t="shared" si="9"/>
        <v>1.04988818894693</v>
      </c>
      <c r="Q37" s="332">
        <f t="shared" si="9"/>
        <v>1.0499014771123127</v>
      </c>
      <c r="R37" s="332">
        <f t="shared" si="9"/>
        <v>1.0501731697873447</v>
      </c>
      <c r="S37" s="332">
        <f t="shared" si="9"/>
        <v>1.0504471487579901</v>
      </c>
      <c r="T37" s="332">
        <f t="shared" si="9"/>
        <v>1.0505144459350435</v>
      </c>
      <c r="U37" s="332">
        <f t="shared" si="9"/>
        <v>1.0506284369233647</v>
      </c>
      <c r="V37" s="332">
        <f t="shared" si="9"/>
        <v>1.0511004681050771</v>
      </c>
      <c r="W37" s="332">
        <f t="shared" si="9"/>
        <v>1.0519876238321884</v>
      </c>
      <c r="X37" s="332">
        <f t="shared" si="9"/>
        <v>1.0521243189656733</v>
      </c>
      <c r="Y37" s="332">
        <f t="shared" si="9"/>
        <v>1.0523989000346934</v>
      </c>
    </row>
    <row r="40" spans="2:27">
      <c r="C40" t="s">
        <v>5687</v>
      </c>
      <c r="D40" t="s">
        <v>5493</v>
      </c>
      <c r="E40" s="118">
        <f>E$44*E35</f>
        <v>350.74310823720202</v>
      </c>
      <c r="F40" s="118">
        <f t="shared" ref="F40:Y42" si="10">F$44*F35</f>
        <v>381.60143269415096</v>
      </c>
      <c r="G40" s="118">
        <f t="shared" si="10"/>
        <v>404.69885906229592</v>
      </c>
      <c r="H40" s="118">
        <f t="shared" si="10"/>
        <v>421.46039895133885</v>
      </c>
      <c r="I40" s="118">
        <f t="shared" si="10"/>
        <v>419.64642143844253</v>
      </c>
      <c r="J40" s="118">
        <f t="shared" si="10"/>
        <v>423.66562864853898</v>
      </c>
      <c r="K40" s="118">
        <f t="shared" si="10"/>
        <v>432.76092390952061</v>
      </c>
      <c r="L40" s="118">
        <f t="shared" si="10"/>
        <v>446.31531189522576</v>
      </c>
      <c r="M40" s="118">
        <f t="shared" si="10"/>
        <v>450.98222620533323</v>
      </c>
      <c r="N40" s="118">
        <f t="shared" si="10"/>
        <v>459.05126073815245</v>
      </c>
      <c r="O40" s="118">
        <f t="shared" si="10"/>
        <v>470.19601765719887</v>
      </c>
      <c r="P40" s="118">
        <f t="shared" si="10"/>
        <v>484.16208251533135</v>
      </c>
      <c r="Q40" s="118">
        <f t="shared" si="10"/>
        <v>494.21069266812788</v>
      </c>
      <c r="R40" s="118">
        <f t="shared" si="10"/>
        <v>506.64189476780371</v>
      </c>
      <c r="S40" s="118">
        <f t="shared" si="10"/>
        <v>521.35392484293436</v>
      </c>
      <c r="T40" s="118">
        <f t="shared" si="10"/>
        <v>538.28523642117</v>
      </c>
      <c r="U40" s="118">
        <f t="shared" si="10"/>
        <v>554.01935267425768</v>
      </c>
      <c r="V40" s="118">
        <f t="shared" si="10"/>
        <v>571.88182312772415</v>
      </c>
      <c r="W40" s="118">
        <f t="shared" si="10"/>
        <v>591.90212163156946</v>
      </c>
      <c r="X40" s="118">
        <f t="shared" si="10"/>
        <v>614.13634434495953</v>
      </c>
      <c r="Y40" s="118">
        <f t="shared" si="10"/>
        <v>636.87438282107769</v>
      </c>
    </row>
    <row r="41" spans="2:27">
      <c r="C41" t="s">
        <v>5687</v>
      </c>
      <c r="D41" t="s">
        <v>5484</v>
      </c>
      <c r="E41" s="118">
        <f t="shared" ref="E41:T42" si="11">E$44*E36</f>
        <v>344.68819561901478</v>
      </c>
      <c r="F41" s="118">
        <f t="shared" si="11"/>
        <v>373.93737271054533</v>
      </c>
      <c r="G41" s="118">
        <f t="shared" si="11"/>
        <v>396.07493380929003</v>
      </c>
      <c r="H41" s="118">
        <f t="shared" si="11"/>
        <v>411.8095104147497</v>
      </c>
      <c r="I41" s="118">
        <f t="shared" si="11"/>
        <v>409.70906431660239</v>
      </c>
      <c r="J41" s="118">
        <f t="shared" si="11"/>
        <v>413.54768630780012</v>
      </c>
      <c r="K41" s="118">
        <f t="shared" si="11"/>
        <v>421.97058685758753</v>
      </c>
      <c r="L41" s="118">
        <f t="shared" si="11"/>
        <v>434.53755104058291</v>
      </c>
      <c r="M41" s="118">
        <f t="shared" si="11"/>
        <v>438.91294493488505</v>
      </c>
      <c r="N41" s="118">
        <f t="shared" si="11"/>
        <v>446.77914576793955</v>
      </c>
      <c r="O41" s="118">
        <f t="shared" si="11"/>
        <v>457.25223150725049</v>
      </c>
      <c r="P41" s="118">
        <f t="shared" si="11"/>
        <v>470.22713086291884</v>
      </c>
      <c r="Q41" s="118">
        <f t="shared" si="11"/>
        <v>478.95014500103133</v>
      </c>
      <c r="R41" s="118">
        <f t="shared" si="11"/>
        <v>488.86795430420506</v>
      </c>
      <c r="S41" s="118">
        <f t="shared" si="11"/>
        <v>501.05698757123366</v>
      </c>
      <c r="T41" s="118">
        <f t="shared" si="11"/>
        <v>514.95060627852547</v>
      </c>
      <c r="U41" s="118">
        <f t="shared" si="10"/>
        <v>527.40250183006378</v>
      </c>
      <c r="V41" s="118">
        <f t="shared" si="10"/>
        <v>543.56793463514487</v>
      </c>
      <c r="W41" s="118">
        <f t="shared" si="10"/>
        <v>561.90812951664577</v>
      </c>
      <c r="X41" s="118">
        <f t="shared" si="10"/>
        <v>581.98717751137031</v>
      </c>
      <c r="Y41" s="118">
        <f t="shared" si="10"/>
        <v>602.73490256078435</v>
      </c>
    </row>
    <row r="42" spans="2:27">
      <c r="C42" t="s">
        <v>5687</v>
      </c>
      <c r="D42" t="s">
        <v>5490</v>
      </c>
      <c r="E42" s="118">
        <f t="shared" si="11"/>
        <v>355.95039816544113</v>
      </c>
      <c r="F42" s="118">
        <f t="shared" si="10"/>
        <v>389.78483989389468</v>
      </c>
      <c r="G42" s="118">
        <f t="shared" si="10"/>
        <v>414.43841079436146</v>
      </c>
      <c r="H42" s="118">
        <f t="shared" si="10"/>
        <v>432.35064337946108</v>
      </c>
      <c r="I42" s="118">
        <f t="shared" si="10"/>
        <v>431.73754684858869</v>
      </c>
      <c r="J42" s="118">
        <f t="shared" si="10"/>
        <v>437.42078939985305</v>
      </c>
      <c r="K42" s="118">
        <f t="shared" si="10"/>
        <v>448.65230512616915</v>
      </c>
      <c r="L42" s="118">
        <f t="shared" si="10"/>
        <v>464.61691796674529</v>
      </c>
      <c r="M42" s="118">
        <f t="shared" si="10"/>
        <v>471.28676764176674</v>
      </c>
      <c r="N42" s="118">
        <f t="shared" si="10"/>
        <v>480.91027578877521</v>
      </c>
      <c r="O42" s="118">
        <f t="shared" si="10"/>
        <v>493.31276974396718</v>
      </c>
      <c r="P42" s="118">
        <f t="shared" si="10"/>
        <v>508.31605196879531</v>
      </c>
      <c r="Q42" s="118">
        <f t="shared" si="10"/>
        <v>518.87253623696665</v>
      </c>
      <c r="R42" s="118">
        <f t="shared" si="10"/>
        <v>532.0617245753707</v>
      </c>
      <c r="S42" s="118">
        <f t="shared" si="10"/>
        <v>547.65474384504785</v>
      </c>
      <c r="T42" s="118">
        <f t="shared" si="10"/>
        <v>565.47641689399927</v>
      </c>
      <c r="U42" s="118">
        <f t="shared" si="10"/>
        <v>582.06848652544966</v>
      </c>
      <c r="V42" s="118">
        <f t="shared" si="10"/>
        <v>601.10525199033577</v>
      </c>
      <c r="W42" s="118">
        <f t="shared" si="10"/>
        <v>622.67370647642565</v>
      </c>
      <c r="X42" s="118">
        <f t="shared" si="10"/>
        <v>646.14778304600873</v>
      </c>
      <c r="Y42" s="118">
        <f t="shared" si="10"/>
        <v>670.24589994117639</v>
      </c>
    </row>
    <row r="44" spans="2:27">
      <c r="B44" t="s">
        <v>5686</v>
      </c>
      <c r="C44" s="196" t="s">
        <v>5685</v>
      </c>
      <c r="E44" s="333">
        <f>'[7]Scenarios Graphs'!D6</f>
        <v>350.74310823720202</v>
      </c>
      <c r="F44" s="333">
        <f>'[7]Scenarios Graphs'!E6</f>
        <v>381.60143269415096</v>
      </c>
      <c r="G44" s="333">
        <f>'[7]Scenarios Graphs'!F6</f>
        <v>404.69885906229592</v>
      </c>
      <c r="H44" s="333">
        <f>'[7]Scenarios Graphs'!G6</f>
        <v>421.46039895133885</v>
      </c>
      <c r="I44" s="333">
        <f>'[7]Scenarios Graphs'!H6</f>
        <v>419.64642143844253</v>
      </c>
      <c r="J44" s="333">
        <f>'[7]Scenarios Graphs'!I6</f>
        <v>423.66562864853898</v>
      </c>
      <c r="K44" s="333">
        <f>'[7]Scenarios Graphs'!J6</f>
        <v>432.76092390952061</v>
      </c>
      <c r="L44" s="333">
        <f>'[7]Scenarios Graphs'!K6</f>
        <v>446.31531189522576</v>
      </c>
      <c r="M44" s="333">
        <f>'[7]Scenarios Graphs'!L6</f>
        <v>450.98222620533323</v>
      </c>
      <c r="N44" s="333">
        <f>'[7]Scenarios Graphs'!M6</f>
        <v>459.05126073815245</v>
      </c>
      <c r="O44" s="333">
        <f>'[7]Scenarios Graphs'!N6</f>
        <v>470.19601765719887</v>
      </c>
      <c r="P44" s="333">
        <f>'[7]Scenarios Graphs'!O6</f>
        <v>484.16208251533135</v>
      </c>
      <c r="Q44" s="333">
        <f>'[7]Scenarios Graphs'!P6</f>
        <v>494.21069266812788</v>
      </c>
      <c r="R44" s="333">
        <f>'[7]Scenarios Graphs'!Q6</f>
        <v>506.64189476780371</v>
      </c>
      <c r="S44" s="333">
        <f>'[7]Scenarios Graphs'!R6</f>
        <v>521.35392484293436</v>
      </c>
      <c r="T44" s="333">
        <f>'[7]Scenarios Graphs'!S6</f>
        <v>538.28523642117</v>
      </c>
      <c r="U44" s="333">
        <f>'[7]Scenarios Graphs'!T6</f>
        <v>554.01935267425768</v>
      </c>
      <c r="V44" s="333">
        <f>'[7]Scenarios Graphs'!U6</f>
        <v>571.88182312772415</v>
      </c>
      <c r="W44" s="333">
        <f>'[7]Scenarios Graphs'!V6</f>
        <v>591.90212163156946</v>
      </c>
      <c r="X44" s="333">
        <f>'[7]Scenarios Graphs'!W6</f>
        <v>614.13634434495953</v>
      </c>
      <c r="Y44" s="333">
        <f>'[7]Scenarios Graphs'!X6</f>
        <v>636.87438282107769</v>
      </c>
      <c r="Z44" s="333"/>
      <c r="AA44" s="3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K15"/>
  <sheetViews>
    <sheetView zoomScale="130" zoomScaleNormal="130" workbookViewId="0">
      <selection activeCell="G22" sqref="G22"/>
    </sheetView>
  </sheetViews>
  <sheetFormatPr defaultRowHeight="12.75"/>
  <cols>
    <col min="1" max="1" width="4" customWidth="1"/>
    <col min="2" max="2" width="14.7109375" customWidth="1"/>
    <col min="3" max="3" width="4.5703125" customWidth="1"/>
    <col min="5" max="5" width="5.7109375" customWidth="1"/>
    <col min="6" max="6" width="11.28515625" customWidth="1"/>
    <col min="7" max="7" width="15.42578125" customWidth="1"/>
    <col min="8" max="8" width="16" customWidth="1"/>
    <col min="9" max="9" width="6.5703125" customWidth="1"/>
    <col min="10" max="10" width="15.7109375" customWidth="1"/>
    <col min="11" max="11" width="19" customWidth="1"/>
  </cols>
  <sheetData>
    <row r="2" spans="2:11" ht="25.5">
      <c r="B2" s="133" t="s">
        <v>5517</v>
      </c>
      <c r="C2" s="71"/>
      <c r="D2" s="130" t="s">
        <v>5516</v>
      </c>
      <c r="F2" s="130" t="s">
        <v>5512</v>
      </c>
      <c r="G2" s="133" t="s">
        <v>5513</v>
      </c>
      <c r="H2" s="133" t="s">
        <v>5514</v>
      </c>
      <c r="J2" s="133" t="s">
        <v>5512</v>
      </c>
      <c r="K2" s="133" t="s">
        <v>5532</v>
      </c>
    </row>
    <row r="3" spans="2:11">
      <c r="B3" s="138" t="s">
        <v>5484</v>
      </c>
      <c r="D3" s="138" t="s">
        <v>19</v>
      </c>
      <c r="F3" s="138" t="s">
        <v>5502</v>
      </c>
      <c r="G3" s="138">
        <v>300</v>
      </c>
      <c r="H3" s="138">
        <v>100</v>
      </c>
      <c r="J3" s="138" t="s">
        <v>5502</v>
      </c>
      <c r="K3" s="138" t="s">
        <v>5552</v>
      </c>
    </row>
    <row r="4" spans="2:11">
      <c r="B4" s="138" t="s">
        <v>5493</v>
      </c>
      <c r="D4" s="138" t="s">
        <v>26</v>
      </c>
      <c r="F4" s="138" t="s">
        <v>5504</v>
      </c>
      <c r="G4" s="138">
        <v>300</v>
      </c>
      <c r="H4" s="138">
        <v>100</v>
      </c>
      <c r="J4" s="138" t="s">
        <v>5504</v>
      </c>
      <c r="K4" s="138" t="s">
        <v>5553</v>
      </c>
    </row>
    <row r="5" spans="2:11">
      <c r="B5" s="138" t="s">
        <v>5490</v>
      </c>
      <c r="D5" s="138" t="s">
        <v>31</v>
      </c>
      <c r="F5" s="138" t="s">
        <v>5505</v>
      </c>
      <c r="G5" s="138">
        <v>300</v>
      </c>
      <c r="H5" s="138">
        <v>100</v>
      </c>
      <c r="J5" s="138" t="s">
        <v>5505</v>
      </c>
      <c r="K5" s="138" t="s">
        <v>5597</v>
      </c>
    </row>
    <row r="6" spans="2:11">
      <c r="D6" s="138" t="s">
        <v>36</v>
      </c>
      <c r="F6" s="138" t="s">
        <v>5506</v>
      </c>
      <c r="G6" s="138">
        <v>300</v>
      </c>
      <c r="H6" s="138">
        <v>100</v>
      </c>
      <c r="J6" s="138" t="s">
        <v>5506</v>
      </c>
      <c r="K6" s="138" t="s">
        <v>5554</v>
      </c>
    </row>
    <row r="7" spans="2:11">
      <c r="D7" s="138" t="s">
        <v>5414</v>
      </c>
      <c r="F7" s="138" t="s">
        <v>5508</v>
      </c>
      <c r="G7" s="138">
        <v>300</v>
      </c>
      <c r="H7" s="138">
        <v>100</v>
      </c>
      <c r="J7" s="138" t="s">
        <v>5508</v>
      </c>
      <c r="K7" s="138" t="s">
        <v>5652</v>
      </c>
    </row>
    <row r="8" spans="2:11">
      <c r="F8" s="138" t="s">
        <v>1049</v>
      </c>
      <c r="G8" s="138">
        <v>6</v>
      </c>
      <c r="H8" s="138">
        <v>50</v>
      </c>
      <c r="J8" s="138" t="s">
        <v>1049</v>
      </c>
      <c r="K8" s="138" t="s">
        <v>5596</v>
      </c>
    </row>
    <row r="9" spans="2:11">
      <c r="F9" s="138" t="s">
        <v>5649</v>
      </c>
      <c r="G9" s="138">
        <v>5</v>
      </c>
      <c r="H9" s="138">
        <v>50</v>
      </c>
      <c r="J9" s="138" t="s">
        <v>5649</v>
      </c>
      <c r="K9" s="138" t="s">
        <v>5651</v>
      </c>
    </row>
    <row r="10" spans="2:11">
      <c r="F10" s="138" t="s">
        <v>5507</v>
      </c>
      <c r="G10" s="138">
        <v>5</v>
      </c>
      <c r="H10" s="138">
        <v>50</v>
      </c>
      <c r="J10" s="138" t="s">
        <v>5507</v>
      </c>
      <c r="K10" s="138" t="s">
        <v>5694</v>
      </c>
    </row>
    <row r="11" spans="2:11">
      <c r="F11" s="138" t="s">
        <v>5692</v>
      </c>
      <c r="G11" s="138">
        <v>5</v>
      </c>
      <c r="H11" s="138">
        <v>50</v>
      </c>
      <c r="J11" s="138" t="s">
        <v>5692</v>
      </c>
      <c r="K11" s="138" t="s">
        <v>5694</v>
      </c>
    </row>
    <row r="12" spans="2:11">
      <c r="F12" s="138"/>
      <c r="G12" s="138"/>
      <c r="H12" s="138"/>
      <c r="J12" s="138"/>
      <c r="K12" s="138"/>
    </row>
    <row r="13" spans="2:11">
      <c r="F13" s="138"/>
      <c r="G13" s="138"/>
      <c r="H13" s="138"/>
      <c r="J13" s="138"/>
      <c r="K13" s="138"/>
    </row>
    <row r="14" spans="2:11">
      <c r="F14" s="138"/>
      <c r="G14" s="138"/>
      <c r="H14" s="138"/>
      <c r="J14" s="138"/>
      <c r="K14" s="138"/>
    </row>
    <row r="15" spans="2:11">
      <c r="F15" s="138"/>
      <c r="G15" s="138"/>
      <c r="H15" s="138"/>
      <c r="J15" s="138"/>
      <c r="K15" s="13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C6:X7"/>
  <sheetViews>
    <sheetView workbookViewId="0">
      <selection activeCell="C7" sqref="C7"/>
    </sheetView>
  </sheetViews>
  <sheetFormatPr defaultRowHeight="12.75"/>
  <sheetData>
    <row r="6" spans="3:24">
      <c r="C6" s="306" t="s">
        <v>5511</v>
      </c>
      <c r="D6" s="128">
        <v>2015</v>
      </c>
      <c r="E6" s="128">
        <v>2016</v>
      </c>
      <c r="F6" s="128">
        <v>2017</v>
      </c>
      <c r="G6" s="128">
        <v>2018</v>
      </c>
      <c r="H6" s="128">
        <v>2019</v>
      </c>
      <c r="I6" s="128">
        <v>2020</v>
      </c>
      <c r="J6" s="128">
        <v>2021</v>
      </c>
      <c r="K6" s="128">
        <v>2022</v>
      </c>
      <c r="L6" s="128">
        <v>2023</v>
      </c>
      <c r="M6" s="128">
        <v>2024</v>
      </c>
      <c r="N6" s="128">
        <v>2025</v>
      </c>
      <c r="O6" s="128">
        <v>2026</v>
      </c>
      <c r="P6" s="128">
        <v>2027</v>
      </c>
      <c r="Q6" s="128">
        <v>2028</v>
      </c>
      <c r="R6" s="128">
        <v>2029</v>
      </c>
      <c r="S6" s="128">
        <v>2030</v>
      </c>
      <c r="T6" s="128">
        <v>2031</v>
      </c>
      <c r="U6" s="128">
        <v>2032</v>
      </c>
      <c r="V6" s="128">
        <v>2033</v>
      </c>
      <c r="W6" s="128">
        <v>2034</v>
      </c>
      <c r="X6" s="128">
        <v>2035</v>
      </c>
    </row>
    <row r="7" spans="3:24">
      <c r="C7" s="196" t="s">
        <v>5693</v>
      </c>
      <c r="D7" s="118">
        <f>'DataCenter Forecast (Base Case)'!E42</f>
        <v>355.95039816544113</v>
      </c>
      <c r="E7" s="118">
        <f>'DataCenter Forecast (Base Case)'!F42</f>
        <v>389.78483989389468</v>
      </c>
      <c r="F7" s="118">
        <f>'DataCenter Forecast (Base Case)'!G42</f>
        <v>414.43841079436146</v>
      </c>
      <c r="G7" s="118">
        <f>'DataCenter Forecast (Base Case)'!H42</f>
        <v>432.35064337946108</v>
      </c>
      <c r="H7" s="118">
        <f>'DataCenter Forecast (Base Case)'!I42</f>
        <v>431.73754684858869</v>
      </c>
      <c r="I7" s="118">
        <f>'DataCenter Forecast (Base Case)'!J42</f>
        <v>437.42078939985305</v>
      </c>
      <c r="J7" s="118">
        <f>'DataCenter Forecast (Base Case)'!K42</f>
        <v>448.65230512616915</v>
      </c>
      <c r="K7" s="118">
        <f>'DataCenter Forecast (Base Case)'!L42</f>
        <v>464.61691796674529</v>
      </c>
      <c r="L7" s="118">
        <f>'DataCenter Forecast (Base Case)'!M42</f>
        <v>471.28676764176674</v>
      </c>
      <c r="M7" s="118">
        <f>'DataCenter Forecast (Base Case)'!N42</f>
        <v>480.91027578877521</v>
      </c>
      <c r="N7" s="118">
        <f>'DataCenter Forecast (Base Case)'!O42</f>
        <v>493.31276974396718</v>
      </c>
      <c r="O7" s="118">
        <f>'DataCenter Forecast (Base Case)'!P42</f>
        <v>508.31605196879531</v>
      </c>
      <c r="P7" s="118">
        <f>'DataCenter Forecast (Base Case)'!Q42</f>
        <v>518.87253623696665</v>
      </c>
      <c r="Q7" s="118">
        <f>'DataCenter Forecast (Base Case)'!R42</f>
        <v>532.0617245753707</v>
      </c>
      <c r="R7" s="118">
        <f>'DataCenter Forecast (Base Case)'!S42</f>
        <v>547.65474384504785</v>
      </c>
      <c r="S7" s="118">
        <f>'DataCenter Forecast (Base Case)'!T42</f>
        <v>565.47641689399927</v>
      </c>
      <c r="T7" s="118">
        <f>'DataCenter Forecast (Base Case)'!U42</f>
        <v>582.06848652544966</v>
      </c>
      <c r="U7" s="118">
        <f>'DataCenter Forecast (Base Case)'!V42</f>
        <v>601.10525199033577</v>
      </c>
      <c r="V7" s="118">
        <f>'DataCenter Forecast (Base Case)'!W42</f>
        <v>622.67370647642565</v>
      </c>
      <c r="W7" s="118">
        <f>'DataCenter Forecast (Base Case)'!X42</f>
        <v>646.14778304600873</v>
      </c>
      <c r="X7" s="118">
        <f>'DataCenter Forecast (Base Case)'!Y42</f>
        <v>670.24589994117639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C5:X6"/>
  <sheetViews>
    <sheetView workbookViewId="0">
      <selection activeCell="C6" sqref="C6"/>
    </sheetView>
  </sheetViews>
  <sheetFormatPr defaultRowHeight="12.75"/>
  <cols>
    <col min="3" max="3" width="24.28515625" customWidth="1"/>
  </cols>
  <sheetData>
    <row r="5" spans="3:24">
      <c r="C5" s="306" t="s">
        <v>5511</v>
      </c>
      <c r="D5" s="128">
        <v>2015</v>
      </c>
      <c r="E5" s="128">
        <v>2016</v>
      </c>
      <c r="F5" s="128">
        <v>2017</v>
      </c>
      <c r="G5" s="128">
        <v>2018</v>
      </c>
      <c r="H5" s="128">
        <v>2019</v>
      </c>
      <c r="I5" s="128">
        <v>2020</v>
      </c>
      <c r="J5" s="128">
        <v>2021</v>
      </c>
      <c r="K5" s="128">
        <v>2022</v>
      </c>
      <c r="L5" s="128">
        <v>2023</v>
      </c>
      <c r="M5" s="128">
        <v>2024</v>
      </c>
      <c r="N5" s="128">
        <v>2025</v>
      </c>
      <c r="O5" s="128">
        <v>2026</v>
      </c>
      <c r="P5" s="128">
        <v>2027</v>
      </c>
      <c r="Q5" s="128">
        <v>2028</v>
      </c>
      <c r="R5" s="128">
        <v>2029</v>
      </c>
      <c r="S5" s="128">
        <v>2030</v>
      </c>
      <c r="T5" s="128">
        <v>2031</v>
      </c>
      <c r="U5" s="128">
        <v>2032</v>
      </c>
      <c r="V5" s="128">
        <v>2033</v>
      </c>
      <c r="W5" s="128">
        <v>2034</v>
      </c>
      <c r="X5" s="128">
        <v>2035</v>
      </c>
    </row>
    <row r="6" spans="3:24">
      <c r="C6" s="196" t="s">
        <v>5693</v>
      </c>
      <c r="D6" s="118">
        <f>'DataCenter Forecast (Base Case)'!E41</f>
        <v>344.68819561901478</v>
      </c>
      <c r="E6" s="118">
        <f>'DataCenter Forecast (Base Case)'!F41</f>
        <v>373.93737271054533</v>
      </c>
      <c r="F6" s="118">
        <f>'DataCenter Forecast (Base Case)'!G41</f>
        <v>396.07493380929003</v>
      </c>
      <c r="G6" s="118">
        <f>'DataCenter Forecast (Base Case)'!H41</f>
        <v>411.8095104147497</v>
      </c>
      <c r="H6" s="118">
        <f>'DataCenter Forecast (Base Case)'!I41</f>
        <v>409.70906431660239</v>
      </c>
      <c r="I6" s="118">
        <f>'DataCenter Forecast (Base Case)'!J41</f>
        <v>413.54768630780012</v>
      </c>
      <c r="J6" s="118">
        <f>'DataCenter Forecast (Base Case)'!K41</f>
        <v>421.97058685758753</v>
      </c>
      <c r="K6" s="118">
        <f>'DataCenter Forecast (Base Case)'!L41</f>
        <v>434.53755104058291</v>
      </c>
      <c r="L6" s="118">
        <f>'DataCenter Forecast (Base Case)'!M41</f>
        <v>438.91294493488505</v>
      </c>
      <c r="M6" s="118">
        <f>'DataCenter Forecast (Base Case)'!N41</f>
        <v>446.77914576793955</v>
      </c>
      <c r="N6" s="118">
        <f>'DataCenter Forecast (Base Case)'!O41</f>
        <v>457.25223150725049</v>
      </c>
      <c r="O6" s="118">
        <f>'DataCenter Forecast (Base Case)'!P41</f>
        <v>470.22713086291884</v>
      </c>
      <c r="P6" s="118">
        <f>'DataCenter Forecast (Base Case)'!Q41</f>
        <v>478.95014500103133</v>
      </c>
      <c r="Q6" s="118">
        <f>'DataCenter Forecast (Base Case)'!R41</f>
        <v>488.86795430420506</v>
      </c>
      <c r="R6" s="118">
        <f>'DataCenter Forecast (Base Case)'!S41</f>
        <v>501.05698757123366</v>
      </c>
      <c r="S6" s="118">
        <f>'DataCenter Forecast (Base Case)'!T41</f>
        <v>514.95060627852547</v>
      </c>
      <c r="T6" s="118">
        <f>'DataCenter Forecast (Base Case)'!U41</f>
        <v>527.40250183006378</v>
      </c>
      <c r="U6" s="118">
        <f>'DataCenter Forecast (Base Case)'!V41</f>
        <v>543.56793463514487</v>
      </c>
      <c r="V6" s="118">
        <f>'DataCenter Forecast (Base Case)'!W41</f>
        <v>561.90812951664577</v>
      </c>
      <c r="W6" s="118">
        <f>'DataCenter Forecast (Base Case)'!X41</f>
        <v>581.98717751137031</v>
      </c>
      <c r="X6" s="118">
        <f>'DataCenter Forecast (Base Case)'!Y41</f>
        <v>602.73490256078435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theme="4" tint="0.79998168889431442"/>
  </sheetPr>
  <dimension ref="A1:BD142"/>
  <sheetViews>
    <sheetView workbookViewId="0">
      <selection activeCell="B14" sqref="B14"/>
    </sheetView>
  </sheetViews>
  <sheetFormatPr defaultRowHeight="12.75"/>
  <cols>
    <col min="1" max="2" width="23.140625" style="1" customWidth="1"/>
    <col min="3" max="3" width="35" style="1" customWidth="1"/>
    <col min="4" max="4" width="32.28515625" style="1" bestFit="1" customWidth="1"/>
    <col min="5" max="5" width="11.140625" style="1" customWidth="1"/>
    <col min="6" max="6" width="11" style="1" customWidth="1"/>
    <col min="7" max="7" width="10" style="1" customWidth="1"/>
    <col min="8" max="9" width="8" style="1" customWidth="1"/>
    <col min="10" max="10" width="10.28515625" style="1" customWidth="1"/>
    <col min="11" max="16" width="9.28515625" style="1" customWidth="1"/>
    <col min="17" max="17" width="10.28515625" style="1" customWidth="1"/>
    <col min="18" max="32" width="9.28515625" style="1" customWidth="1"/>
    <col min="33" max="33" width="9.28515625" style="3" customWidth="1"/>
    <col min="34" max="35" width="9.28515625" style="1" customWidth="1"/>
    <col min="36" max="36" width="13" style="1" bestFit="1" customWidth="1"/>
    <col min="37" max="56" width="12.85546875" style="1" bestFit="1" customWidth="1"/>
    <col min="57" max="16384" width="9.140625" style="1"/>
  </cols>
  <sheetData>
    <row r="1" spans="1:56" ht="25.5">
      <c r="G1" s="2"/>
      <c r="AK1" s="1" t="s">
        <v>5417</v>
      </c>
      <c r="AM1" s="1" t="s">
        <v>5418</v>
      </c>
    </row>
    <row r="2" spans="1:56">
      <c r="A2" s="1" t="s">
        <v>5419</v>
      </c>
      <c r="C2" s="1" t="s">
        <v>5420</v>
      </c>
      <c r="D2" s="1" t="s">
        <v>0</v>
      </c>
      <c r="G2" s="1" t="s">
        <v>5419</v>
      </c>
      <c r="I2" s="1" t="s">
        <v>5421</v>
      </c>
      <c r="K2" s="1" t="s">
        <v>5422</v>
      </c>
      <c r="AJ2" s="1" t="s">
        <v>5423</v>
      </c>
      <c r="AK2" s="1">
        <v>-2.2707813017997908E-3</v>
      </c>
      <c r="AM2" s="1" t="s">
        <v>5424</v>
      </c>
    </row>
    <row r="3" spans="1:56">
      <c r="A3" s="1" t="s">
        <v>5421</v>
      </c>
      <c r="C3" s="1" t="s">
        <v>5425</v>
      </c>
      <c r="G3" s="1" t="s">
        <v>5420</v>
      </c>
      <c r="I3" s="1" t="s">
        <v>5425</v>
      </c>
      <c r="K3" s="1" t="s">
        <v>5426</v>
      </c>
      <c r="AJ3" s="1" t="s">
        <v>5427</v>
      </c>
      <c r="AK3" s="1">
        <v>-2.2708178107920937E-3</v>
      </c>
      <c r="AM3" s="1" t="s">
        <v>5428</v>
      </c>
    </row>
    <row r="4" spans="1:56">
      <c r="A4" s="1" t="s">
        <v>5422</v>
      </c>
      <c r="C4" s="1" t="s">
        <v>5426</v>
      </c>
      <c r="D4" s="1" t="s">
        <v>1</v>
      </c>
      <c r="E4" s="1" t="s">
        <v>2</v>
      </c>
      <c r="I4" s="1" t="s">
        <v>5429</v>
      </c>
      <c r="AJ4" s="1" t="s">
        <v>5430</v>
      </c>
      <c r="AK4" s="1">
        <v>-1.0686986477418991E-2</v>
      </c>
    </row>
    <row r="5" spans="1:56">
      <c r="D5" s="1" t="s">
        <v>3</v>
      </c>
      <c r="E5" s="1" t="s">
        <v>4</v>
      </c>
    </row>
    <row r="8" spans="1:56">
      <c r="D8" s="1" t="s">
        <v>5</v>
      </c>
      <c r="E8" s="1" t="s">
        <v>6</v>
      </c>
      <c r="F8" s="1" t="s">
        <v>5431</v>
      </c>
    </row>
    <row r="9" spans="1:56">
      <c r="D9" s="1" t="s">
        <v>7</v>
      </c>
      <c r="E9" s="1" t="s">
        <v>8</v>
      </c>
      <c r="F9" s="1" t="s">
        <v>9</v>
      </c>
    </row>
    <row r="10" spans="1:56">
      <c r="D10" s="1" t="s">
        <v>10</v>
      </c>
      <c r="F10" s="1">
        <v>11</v>
      </c>
      <c r="G10" s="1">
        <v>12</v>
      </c>
      <c r="H10" s="1">
        <v>13</v>
      </c>
      <c r="I10" s="1">
        <v>14</v>
      </c>
      <c r="J10" s="1">
        <v>15</v>
      </c>
      <c r="K10" s="1">
        <v>16</v>
      </c>
      <c r="L10" s="1">
        <v>17</v>
      </c>
      <c r="M10" s="1">
        <v>18</v>
      </c>
      <c r="N10" s="1">
        <v>19</v>
      </c>
      <c r="O10" s="1">
        <v>20</v>
      </c>
      <c r="P10" s="1">
        <v>21</v>
      </c>
      <c r="Q10" s="1">
        <v>22</v>
      </c>
      <c r="R10" s="1">
        <v>23</v>
      </c>
      <c r="S10" s="1">
        <v>24</v>
      </c>
      <c r="T10" s="1">
        <v>25</v>
      </c>
      <c r="U10" s="1">
        <v>26</v>
      </c>
      <c r="V10" s="1">
        <v>27</v>
      </c>
      <c r="W10" s="1">
        <v>28</v>
      </c>
      <c r="X10" s="1">
        <v>29</v>
      </c>
      <c r="Y10" s="1">
        <v>30</v>
      </c>
      <c r="Z10" s="1">
        <v>31</v>
      </c>
      <c r="AA10" s="1">
        <v>32</v>
      </c>
      <c r="AB10" s="1">
        <v>33</v>
      </c>
      <c r="AC10" s="1">
        <v>34</v>
      </c>
      <c r="AD10" s="1">
        <v>35</v>
      </c>
      <c r="AE10" s="1">
        <v>36</v>
      </c>
      <c r="AF10" s="1">
        <v>37</v>
      </c>
      <c r="AG10" s="3">
        <v>38</v>
      </c>
      <c r="AH10" s="1">
        <v>39</v>
      </c>
      <c r="AI10" s="1">
        <v>40</v>
      </c>
      <c r="AJ10" s="1">
        <v>41</v>
      </c>
      <c r="AK10" s="1">
        <v>42</v>
      </c>
      <c r="AL10" s="1">
        <v>43</v>
      </c>
      <c r="AM10" s="1">
        <v>44</v>
      </c>
      <c r="AN10" s="1">
        <v>45</v>
      </c>
      <c r="AO10" s="1">
        <v>46</v>
      </c>
      <c r="AP10" s="1">
        <v>47</v>
      </c>
      <c r="AQ10" s="1">
        <v>48</v>
      </c>
      <c r="AR10" s="1">
        <v>49</v>
      </c>
      <c r="AS10" s="1">
        <v>50</v>
      </c>
      <c r="AT10" s="1">
        <v>51</v>
      </c>
      <c r="AU10" s="1">
        <v>52</v>
      </c>
      <c r="AV10" s="1">
        <v>53</v>
      </c>
      <c r="AW10" s="1">
        <v>54</v>
      </c>
      <c r="AX10" s="1">
        <v>55</v>
      </c>
      <c r="AY10" s="1">
        <v>56</v>
      </c>
      <c r="AZ10" s="1">
        <v>57</v>
      </c>
      <c r="BA10" s="1">
        <v>58</v>
      </c>
      <c r="BB10" s="1">
        <v>59</v>
      </c>
      <c r="BC10" s="1">
        <v>60</v>
      </c>
      <c r="BD10" s="1">
        <v>61</v>
      </c>
    </row>
    <row r="12" spans="1:56">
      <c r="B12" s="132" t="s">
        <v>5511</v>
      </c>
      <c r="D12" s="4" t="s">
        <v>11</v>
      </c>
      <c r="E12" s="4" t="s">
        <v>12</v>
      </c>
      <c r="F12" s="4">
        <v>1985</v>
      </c>
      <c r="G12" s="4">
        <v>1986</v>
      </c>
      <c r="H12" s="4">
        <v>1987</v>
      </c>
      <c r="I12" s="4">
        <v>1988</v>
      </c>
      <c r="J12" s="4">
        <v>1989</v>
      </c>
      <c r="K12" s="4">
        <v>1990</v>
      </c>
      <c r="L12" s="4">
        <v>1991</v>
      </c>
      <c r="M12" s="4">
        <v>1992</v>
      </c>
      <c r="N12" s="4">
        <v>1993</v>
      </c>
      <c r="O12" s="4">
        <v>1994</v>
      </c>
      <c r="P12" s="4">
        <v>1995</v>
      </c>
      <c r="Q12" s="4">
        <v>1996</v>
      </c>
      <c r="R12" s="4">
        <v>1997</v>
      </c>
      <c r="S12" s="4">
        <v>1998</v>
      </c>
      <c r="T12" s="4">
        <v>1999</v>
      </c>
      <c r="U12" s="4">
        <v>2000</v>
      </c>
      <c r="V12" s="4">
        <v>2001</v>
      </c>
      <c r="W12" s="4">
        <v>2002</v>
      </c>
      <c r="X12" s="4">
        <v>2003</v>
      </c>
      <c r="Y12" s="4">
        <v>2004</v>
      </c>
      <c r="Z12" s="4">
        <v>2005</v>
      </c>
      <c r="AA12" s="4">
        <v>2006</v>
      </c>
      <c r="AB12" s="4">
        <v>2007</v>
      </c>
      <c r="AC12" s="4">
        <v>2008</v>
      </c>
      <c r="AD12" s="4">
        <v>2009</v>
      </c>
      <c r="AE12" s="4">
        <v>2010</v>
      </c>
      <c r="AF12" s="4">
        <v>2011</v>
      </c>
      <c r="AG12" s="11">
        <v>2012</v>
      </c>
      <c r="AH12" s="4">
        <v>2013</v>
      </c>
      <c r="AI12" s="4">
        <v>2014</v>
      </c>
      <c r="AJ12" s="4">
        <v>2015</v>
      </c>
      <c r="AK12" s="4">
        <v>2016</v>
      </c>
      <c r="AL12" s="4">
        <v>2017</v>
      </c>
      <c r="AM12" s="4">
        <v>2018</v>
      </c>
      <c r="AN12" s="4">
        <v>2019</v>
      </c>
      <c r="AO12" s="4">
        <v>2020</v>
      </c>
      <c r="AP12" s="4">
        <v>2021</v>
      </c>
      <c r="AQ12" s="4">
        <v>2022</v>
      </c>
      <c r="AR12" s="4">
        <v>2023</v>
      </c>
      <c r="AS12" s="4">
        <v>2024</v>
      </c>
      <c r="AT12" s="4">
        <v>2025</v>
      </c>
      <c r="AU12" s="4">
        <v>2026</v>
      </c>
      <c r="AV12" s="4">
        <v>2027</v>
      </c>
      <c r="AW12" s="4">
        <v>2028</v>
      </c>
      <c r="AX12" s="4">
        <v>2029</v>
      </c>
      <c r="AY12" s="4">
        <v>2030</v>
      </c>
      <c r="AZ12" s="4">
        <v>2031</v>
      </c>
      <c r="BA12" s="4">
        <v>2032</v>
      </c>
      <c r="BB12" s="4">
        <v>2033</v>
      </c>
      <c r="BC12" s="4">
        <v>2034</v>
      </c>
      <c r="BD12" s="4">
        <v>2035</v>
      </c>
    </row>
    <row r="13" spans="1:56">
      <c r="C13" s="1" t="s">
        <v>13</v>
      </c>
      <c r="D13" s="4" t="s">
        <v>14</v>
      </c>
      <c r="E13" s="4"/>
      <c r="F13" s="4"/>
      <c r="G13" s="4"/>
    </row>
    <row r="14" spans="1:56" ht="15.75">
      <c r="B14" s="1" t="str">
        <f>CONCATENATE("OR",D14,E14)</f>
        <v>ORSingle FamilyNew</v>
      </c>
      <c r="C14" s="5" t="s">
        <v>15</v>
      </c>
      <c r="D14" s="1" t="s">
        <v>16</v>
      </c>
      <c r="E14" s="1" t="s">
        <v>8</v>
      </c>
      <c r="F14" s="6">
        <v>6704</v>
      </c>
      <c r="G14" s="6">
        <v>6968</v>
      </c>
      <c r="H14" s="6">
        <v>8205</v>
      </c>
      <c r="I14" s="6">
        <v>9300</v>
      </c>
      <c r="J14" s="6">
        <v>11414</v>
      </c>
      <c r="K14" s="6">
        <v>13600</v>
      </c>
      <c r="L14" s="6">
        <v>12406</v>
      </c>
      <c r="M14" s="6">
        <v>14907</v>
      </c>
      <c r="N14" s="6">
        <v>16765</v>
      </c>
      <c r="O14" s="6">
        <v>17498</v>
      </c>
      <c r="P14" s="6">
        <v>16395</v>
      </c>
      <c r="Q14" s="6">
        <v>18008</v>
      </c>
      <c r="R14" s="6">
        <v>16935</v>
      </c>
      <c r="S14" s="6">
        <v>17518</v>
      </c>
      <c r="T14" s="6">
        <v>16687</v>
      </c>
      <c r="U14" s="6">
        <v>15476</v>
      </c>
      <c r="V14" s="6">
        <v>15963</v>
      </c>
      <c r="W14" s="6">
        <v>17418</v>
      </c>
      <c r="X14" s="6">
        <v>18681</v>
      </c>
      <c r="Y14" s="6">
        <v>20556</v>
      </c>
      <c r="Z14" s="6">
        <v>23352</v>
      </c>
      <c r="AA14" s="6">
        <v>20383</v>
      </c>
      <c r="AB14" s="6">
        <v>15397</v>
      </c>
      <c r="AC14" s="6">
        <v>8164.9999999999991</v>
      </c>
      <c r="AD14" s="6">
        <v>5328</v>
      </c>
      <c r="AE14" s="6">
        <v>5305</v>
      </c>
      <c r="AF14" s="6">
        <v>5050</v>
      </c>
      <c r="AG14" s="7">
        <v>6513</v>
      </c>
      <c r="AH14" s="6">
        <v>8720</v>
      </c>
      <c r="AI14" s="6">
        <v>11272</v>
      </c>
      <c r="AJ14" s="6">
        <v>13285.099204198472</v>
      </c>
      <c r="AK14" s="6">
        <v>13741.553606390315</v>
      </c>
      <c r="AL14" s="6">
        <v>12429.731252593723</v>
      </c>
      <c r="AM14" s="6">
        <v>11617.392196113064</v>
      </c>
      <c r="AN14" s="6">
        <v>11144.219183752206</v>
      </c>
      <c r="AO14" s="6">
        <v>10824.681768137252</v>
      </c>
      <c r="AP14" s="6">
        <v>10117.480200552996</v>
      </c>
      <c r="AQ14" s="6">
        <v>9568.8731284637142</v>
      </c>
      <c r="AR14" s="6">
        <v>9395.5784518078017</v>
      </c>
      <c r="AS14" s="6">
        <v>9092.5880976293101</v>
      </c>
      <c r="AT14" s="6">
        <v>9202.67150387127</v>
      </c>
      <c r="AU14" s="6">
        <v>9336.9605035747445</v>
      </c>
      <c r="AV14" s="6">
        <v>8964.7671819209045</v>
      </c>
      <c r="AW14" s="6">
        <v>8295.5037760467385</v>
      </c>
      <c r="AX14" s="6">
        <v>7855.8750697214082</v>
      </c>
      <c r="AY14" s="6">
        <v>7969.2298328488368</v>
      </c>
      <c r="AZ14" s="6">
        <v>7934.0686390136716</v>
      </c>
      <c r="BA14" s="6">
        <v>7682.7839134419555</v>
      </c>
      <c r="BB14" s="6">
        <v>7164.5000254605939</v>
      </c>
      <c r="BC14" s="6">
        <v>7057.8405725740549</v>
      </c>
      <c r="BD14" s="57">
        <v>6867.1387418864097</v>
      </c>
    </row>
    <row r="15" spans="1:56" ht="15.75">
      <c r="B15" s="1" t="str">
        <f t="shared" ref="B15:B21" si="0">CONCATENATE("OR",D15,E15)</f>
        <v>ORMultifamily - Low RiseNew</v>
      </c>
      <c r="C15" s="5" t="s">
        <v>17</v>
      </c>
      <c r="D15" s="1" t="s">
        <v>18</v>
      </c>
      <c r="E15" s="1" t="s">
        <v>8</v>
      </c>
      <c r="F15" s="8">
        <v>3772.8448706752683</v>
      </c>
      <c r="G15" s="8">
        <v>2941.0349178883071</v>
      </c>
      <c r="H15" s="8">
        <v>3202.3298129108261</v>
      </c>
      <c r="I15" s="8">
        <v>2714.899092549962</v>
      </c>
      <c r="J15" s="8">
        <v>8896.7022428480705</v>
      </c>
      <c r="K15" s="8">
        <v>8252.2238816719419</v>
      </c>
      <c r="L15" s="8">
        <v>3301.122737123248</v>
      </c>
      <c r="M15" s="8">
        <v>2811.4691158519631</v>
      </c>
      <c r="N15" s="8">
        <v>2637.894836250196</v>
      </c>
      <c r="O15" s="8">
        <v>4819.5855773579242</v>
      </c>
      <c r="P15" s="8">
        <v>6713.3146314455371</v>
      </c>
      <c r="Q15" s="8">
        <v>8721.3694621543327</v>
      </c>
      <c r="R15" s="8">
        <v>7555.8808889387019</v>
      </c>
      <c r="S15" s="8">
        <v>6573.1222265963652</v>
      </c>
      <c r="T15" s="8">
        <v>4692.7024347114893</v>
      </c>
      <c r="U15" s="8">
        <v>2354.7720492520393</v>
      </c>
      <c r="V15" s="8">
        <v>2899.5066232946756</v>
      </c>
      <c r="W15" s="8">
        <v>2562.0870522389155</v>
      </c>
      <c r="X15" s="8">
        <v>3686.8568040688797</v>
      </c>
      <c r="Y15" s="8">
        <v>3834.8880826444029</v>
      </c>
      <c r="Z15" s="8">
        <v>3263.6700424474207</v>
      </c>
      <c r="AA15" s="8">
        <v>4388.1347752705051</v>
      </c>
      <c r="AB15" s="8">
        <v>2959.161886968971</v>
      </c>
      <c r="AC15" s="8">
        <v>2360.9550283740805</v>
      </c>
      <c r="AD15" s="8">
        <v>671.9841739580163</v>
      </c>
      <c r="AE15" s="8">
        <v>66.596429394015331</v>
      </c>
      <c r="AF15" s="8">
        <v>949.87426015052506</v>
      </c>
      <c r="AG15" s="9">
        <v>2297.5049440684579</v>
      </c>
      <c r="AH15" s="8">
        <v>4512.1309043270476</v>
      </c>
      <c r="AI15" s="8">
        <v>4834.4211617459714</v>
      </c>
      <c r="AJ15" s="8">
        <v>5529.4337762946634</v>
      </c>
      <c r="AK15" s="8">
        <v>5761.3627492105061</v>
      </c>
      <c r="AL15" s="8">
        <v>5532.4845555839038</v>
      </c>
      <c r="AM15" s="8">
        <v>5531.6212159435599</v>
      </c>
      <c r="AN15" s="8">
        <v>5990.8179349415368</v>
      </c>
      <c r="AO15" s="8">
        <v>6095.8488635602625</v>
      </c>
      <c r="AP15" s="8">
        <v>5783.5671769072542</v>
      </c>
      <c r="AQ15" s="8">
        <v>5682.1149580095243</v>
      </c>
      <c r="AR15" s="8">
        <v>5584.5125373839182</v>
      </c>
      <c r="AS15" s="8">
        <v>5730.9801267527109</v>
      </c>
      <c r="AT15" s="8">
        <v>5719.4526319445413</v>
      </c>
      <c r="AU15" s="8">
        <v>5686.3349186225278</v>
      </c>
      <c r="AV15" s="8">
        <v>5429.6420186373907</v>
      </c>
      <c r="AW15" s="8">
        <v>5150.3410695002049</v>
      </c>
      <c r="AX15" s="8">
        <v>4720.9302555648255</v>
      </c>
      <c r="AY15" s="8">
        <v>4389.4863883262024</v>
      </c>
      <c r="AZ15" s="8">
        <v>4155.5993148413436</v>
      </c>
      <c r="BA15" s="8">
        <v>3985.8270659347345</v>
      </c>
      <c r="BB15" s="8">
        <v>3790.5190053699048</v>
      </c>
      <c r="BC15" s="8">
        <v>3373.813214123848</v>
      </c>
      <c r="BD15" s="57">
        <v>3232.656314775134</v>
      </c>
    </row>
    <row r="16" spans="1:56">
      <c r="B16" s="1" t="str">
        <f t="shared" si="0"/>
        <v>ORMultifamily - High RiseNew</v>
      </c>
      <c r="C16" s="1" t="s">
        <v>19</v>
      </c>
      <c r="D16" s="1" t="s">
        <v>5458</v>
      </c>
      <c r="E16" s="1" t="s">
        <v>8</v>
      </c>
      <c r="F16" s="8">
        <v>468.15512932473166</v>
      </c>
      <c r="G16" s="8">
        <v>512.96508211169294</v>
      </c>
      <c r="H16" s="8">
        <v>567.67018708917408</v>
      </c>
      <c r="I16" s="8">
        <v>1440.100907450038</v>
      </c>
      <c r="J16" s="8">
        <v>1235.2977571519298</v>
      </c>
      <c r="K16" s="8">
        <v>508.77611832805769</v>
      </c>
      <c r="L16" s="8">
        <v>504.87726287675196</v>
      </c>
      <c r="M16" s="8">
        <v>979.53088414803699</v>
      </c>
      <c r="N16" s="8">
        <v>1373.1051637498038</v>
      </c>
      <c r="O16" s="8">
        <v>1730.4144226420756</v>
      </c>
      <c r="P16" s="8">
        <v>2043.6853685544634</v>
      </c>
      <c r="Q16" s="8">
        <v>1875.6305378456677</v>
      </c>
      <c r="R16" s="8">
        <v>1705.1191110612986</v>
      </c>
      <c r="S16" s="8">
        <v>1382.877773403635</v>
      </c>
      <c r="T16" s="8">
        <v>1045.2975652885109</v>
      </c>
      <c r="U16" s="8">
        <v>1145.2279507479607</v>
      </c>
      <c r="V16" s="8">
        <v>1138.4933767053251</v>
      </c>
      <c r="W16" s="8">
        <v>1344.9129477610845</v>
      </c>
      <c r="X16" s="8">
        <v>1380.1431959311205</v>
      </c>
      <c r="Y16" s="8">
        <v>1332.1119173555971</v>
      </c>
      <c r="Z16" s="8">
        <v>1508.3299575525793</v>
      </c>
      <c r="AA16" s="8">
        <v>1311.8652247294947</v>
      </c>
      <c r="AB16" s="8">
        <v>1171.838113031029</v>
      </c>
      <c r="AC16" s="8">
        <v>876.04497162591952</v>
      </c>
      <c r="AD16" s="8">
        <v>822.0158260419837</v>
      </c>
      <c r="AE16" s="8">
        <v>1092.4035706059847</v>
      </c>
      <c r="AF16" s="8">
        <v>1676.1257398494749</v>
      </c>
      <c r="AG16" s="9">
        <v>1050.4950559315419</v>
      </c>
      <c r="AH16" s="8">
        <v>1179.8690956729522</v>
      </c>
      <c r="AI16" s="8">
        <v>1558.5788382540286</v>
      </c>
      <c r="AJ16" s="8">
        <v>1320.85304775747</v>
      </c>
      <c r="AK16" s="8">
        <v>1266.6302389185962</v>
      </c>
      <c r="AL16" s="8">
        <v>1268.2250405699419</v>
      </c>
      <c r="AM16" s="8">
        <v>1322.5127901767717</v>
      </c>
      <c r="AN16" s="8">
        <v>1337.1122403069735</v>
      </c>
      <c r="AO16" s="8">
        <v>1285.8971163594158</v>
      </c>
      <c r="AP16" s="8">
        <v>1262.6000612424343</v>
      </c>
      <c r="AQ16" s="8">
        <v>1248.5428917295158</v>
      </c>
      <c r="AR16" s="8">
        <v>1273.9495225119158</v>
      </c>
      <c r="AS16" s="8">
        <v>1281.2055315301172</v>
      </c>
      <c r="AT16" s="8">
        <v>1276.1056289528956</v>
      </c>
      <c r="AU16" s="8">
        <v>1225.7966986851641</v>
      </c>
      <c r="AV16" s="8">
        <v>1154.3452109037178</v>
      </c>
      <c r="AW16" s="8">
        <v>1052.3733989084587</v>
      </c>
      <c r="AX16" s="8">
        <v>984.62186661110081</v>
      </c>
      <c r="AY16" s="8">
        <v>930.553335040403</v>
      </c>
      <c r="AZ16" s="8">
        <v>879.25517139054011</v>
      </c>
      <c r="BA16" s="8">
        <v>842.16474312323567</v>
      </c>
      <c r="BB16" s="8">
        <v>761.18770742501385</v>
      </c>
      <c r="BC16" s="8">
        <v>726.6785259850443</v>
      </c>
      <c r="BD16" s="57">
        <v>691.56394086122941</v>
      </c>
    </row>
    <row r="17" spans="1:56" ht="15.75">
      <c r="A17" s="1" t="s">
        <v>5432</v>
      </c>
      <c r="B17" s="1" t="str">
        <f t="shared" si="0"/>
        <v>ORManufacturedNew</v>
      </c>
      <c r="C17" s="5" t="s">
        <v>21</v>
      </c>
      <c r="D17" s="1" t="s">
        <v>22</v>
      </c>
      <c r="E17" s="1" t="s">
        <v>8</v>
      </c>
      <c r="F17" s="8">
        <v>2370</v>
      </c>
      <c r="G17" s="8">
        <v>2297</v>
      </c>
      <c r="H17" s="8">
        <v>2910</v>
      </c>
      <c r="I17" s="8">
        <v>3852</v>
      </c>
      <c r="J17" s="8">
        <v>4387</v>
      </c>
      <c r="K17" s="8">
        <v>4905</v>
      </c>
      <c r="L17" s="8">
        <v>4720</v>
      </c>
      <c r="M17" s="8">
        <v>5103</v>
      </c>
      <c r="N17" s="8">
        <v>6454</v>
      </c>
      <c r="O17" s="8">
        <v>7597</v>
      </c>
      <c r="P17" s="8">
        <v>7450</v>
      </c>
      <c r="Q17" s="8">
        <v>6484</v>
      </c>
      <c r="R17" s="8">
        <v>6567</v>
      </c>
      <c r="S17" s="8">
        <v>6223</v>
      </c>
      <c r="T17" s="8">
        <v>5202</v>
      </c>
      <c r="U17" s="8">
        <v>3199</v>
      </c>
      <c r="V17" s="8">
        <v>2392</v>
      </c>
      <c r="W17" s="8">
        <v>2517</v>
      </c>
      <c r="X17" s="8">
        <v>2415</v>
      </c>
      <c r="Y17" s="8">
        <v>2492</v>
      </c>
      <c r="Z17" s="8">
        <v>2495</v>
      </c>
      <c r="AA17" s="8">
        <v>2230</v>
      </c>
      <c r="AB17" s="8">
        <v>1772</v>
      </c>
      <c r="AC17" s="8">
        <v>1278</v>
      </c>
      <c r="AD17" s="8">
        <v>717</v>
      </c>
      <c r="AE17" s="8">
        <v>647</v>
      </c>
      <c r="AF17" s="8">
        <v>445</v>
      </c>
      <c r="AG17" s="9">
        <v>473</v>
      </c>
      <c r="AH17" s="8">
        <v>888.66666666666663</v>
      </c>
      <c r="AI17" s="8">
        <v>741.44444444444446</v>
      </c>
      <c r="AJ17" s="8">
        <v>421.02021228956227</v>
      </c>
      <c r="AK17" s="8">
        <v>418.35449304057295</v>
      </c>
      <c r="AL17" s="8">
        <v>404.35180668703862</v>
      </c>
      <c r="AM17" s="8">
        <v>435.62661909847372</v>
      </c>
      <c r="AN17" s="8">
        <v>471.35682032550892</v>
      </c>
      <c r="AO17" s="8">
        <v>464.52582962926704</v>
      </c>
      <c r="AP17" s="8">
        <v>460.21469107668133</v>
      </c>
      <c r="AQ17" s="8">
        <v>470.8275727255139</v>
      </c>
      <c r="AR17" s="8">
        <v>485.39011941144491</v>
      </c>
      <c r="AS17" s="8">
        <v>491.1923104028503</v>
      </c>
      <c r="AT17" s="8">
        <v>484.8495968789116</v>
      </c>
      <c r="AU17" s="8">
        <v>471.82164093098771</v>
      </c>
      <c r="AV17" s="8">
        <v>460.37023167762908</v>
      </c>
      <c r="AW17" s="8">
        <v>446.05653723909205</v>
      </c>
      <c r="AX17" s="8">
        <v>427.90472774332773</v>
      </c>
      <c r="AY17" s="8">
        <v>422.35174067824391</v>
      </c>
      <c r="AZ17" s="8">
        <v>417.04922098988686</v>
      </c>
      <c r="BA17" s="8">
        <v>418.05917472646712</v>
      </c>
      <c r="BB17" s="8">
        <v>415.37563890964617</v>
      </c>
      <c r="BC17" s="8">
        <v>415.2533006152288</v>
      </c>
      <c r="BD17" s="57">
        <v>415.18480409187589</v>
      </c>
    </row>
    <row r="18" spans="1:56" ht="25.5">
      <c r="A18" s="1">
        <v>-2.2707813017997908E-3</v>
      </c>
      <c r="B18" s="1" t="str">
        <f t="shared" si="0"/>
        <v>ORSingle FamilyExisting</v>
      </c>
      <c r="C18" s="5" t="s">
        <v>15</v>
      </c>
      <c r="D18" s="1" t="s">
        <v>16</v>
      </c>
      <c r="E18" s="1" t="s">
        <v>5457</v>
      </c>
      <c r="F18" s="8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  <c r="AH18" s="8"/>
      <c r="AI18" s="8"/>
      <c r="AJ18" s="8"/>
      <c r="AK18" s="8">
        <v>1278775.0992041985</v>
      </c>
      <c r="AL18" s="8">
        <v>1275871.2806197184</v>
      </c>
      <c r="AM18" s="8">
        <v>1272974.0559721838</v>
      </c>
      <c r="AN18" s="8">
        <v>1270083.4102882058</v>
      </c>
      <c r="AO18" s="8">
        <v>1267199.3286283973</v>
      </c>
      <c r="AP18" s="8">
        <v>1264321.7960872946</v>
      </c>
      <c r="AQ18" s="8">
        <v>1261450.7977932815</v>
      </c>
      <c r="AR18" s="8">
        <v>1258586.3189085121</v>
      </c>
      <c r="AS18" s="8">
        <v>1255728.3446288337</v>
      </c>
      <c r="AT18" s="8">
        <v>1252876.8601837105</v>
      </c>
      <c r="AU18" s="8">
        <v>1250031.8508361476</v>
      </c>
      <c r="AV18" s="8">
        <v>1247193.3018826146</v>
      </c>
      <c r="AW18" s="8">
        <v>1244361.1986529697</v>
      </c>
      <c r="AX18" s="8">
        <v>1241535.5265103832</v>
      </c>
      <c r="AY18" s="8">
        <v>1238716.2708512633</v>
      </c>
      <c r="AZ18" s="8">
        <v>1235903.417105179</v>
      </c>
      <c r="BA18" s="8">
        <v>1233096.9507347862</v>
      </c>
      <c r="BB18" s="8">
        <v>1230296.8572357513</v>
      </c>
      <c r="BC18" s="8">
        <v>1227503.1221366774</v>
      </c>
      <c r="BD18" s="57">
        <v>1224715.7309990285</v>
      </c>
    </row>
    <row r="19" spans="1:56" ht="15.75">
      <c r="A19" s="1">
        <v>-2.2708178107920937E-3</v>
      </c>
      <c r="B19" s="1" t="str">
        <f t="shared" si="0"/>
        <v>ORMultifamily - Low RiseExisting</v>
      </c>
      <c r="C19" s="5" t="s">
        <v>17</v>
      </c>
      <c r="D19" s="1" t="s">
        <v>18</v>
      </c>
      <c r="E19" s="1" t="s">
        <v>5457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  <c r="AH19" s="8"/>
      <c r="AI19" s="8"/>
      <c r="AJ19" s="8"/>
      <c r="AK19" s="8">
        <v>276550.70329313277</v>
      </c>
      <c r="AL19" s="8">
        <v>275922.70703050762</v>
      </c>
      <c r="AM19" s="8">
        <v>275296.13683298079</v>
      </c>
      <c r="AN19" s="8">
        <v>274670.98946221819</v>
      </c>
      <c r="AO19" s="8">
        <v>274047.26168723952</v>
      </c>
      <c r="AP19" s="8">
        <v>273424.95028440136</v>
      </c>
      <c r="AQ19" s="8">
        <v>272804.05203738058</v>
      </c>
      <c r="AR19" s="8">
        <v>272184.56373715785</v>
      </c>
      <c r="AS19" s="8">
        <v>271566.48218200082</v>
      </c>
      <c r="AT19" s="8">
        <v>270949.8041774478</v>
      </c>
      <c r="AU19" s="8">
        <v>270334.52653629106</v>
      </c>
      <c r="AV19" s="8">
        <v>269720.64607856038</v>
      </c>
      <c r="AW19" s="8">
        <v>269108.15963150683</v>
      </c>
      <c r="AX19" s="8">
        <v>268497.06402958615</v>
      </c>
      <c r="AY19" s="8">
        <v>267887.3561144424</v>
      </c>
      <c r="AZ19" s="8">
        <v>267279.03273489175</v>
      </c>
      <c r="BA19" s="8">
        <v>266672.09074690606</v>
      </c>
      <c r="BB19" s="8">
        <v>266066.52701359685</v>
      </c>
      <c r="BC19" s="8">
        <v>265462.33840519877</v>
      </c>
      <c r="BD19" s="57">
        <v>264859.52179905371</v>
      </c>
    </row>
    <row r="20" spans="1:56">
      <c r="A20" s="1">
        <v>-2.2708178107920937E-3</v>
      </c>
      <c r="B20" s="1" t="str">
        <f>CONCATENATE("OR",D20,E20)</f>
        <v>ORMultifamily - High RiseExisting</v>
      </c>
      <c r="D20" s="1" t="s">
        <v>5458</v>
      </c>
      <c r="E20" s="1" t="s">
        <v>5457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/>
      <c r="AH20" s="8"/>
      <c r="AI20" s="8"/>
      <c r="AJ20" s="8"/>
      <c r="AK20" s="8">
        <v>63038.544922164598</v>
      </c>
      <c r="AL20" s="8">
        <v>62895.395871588931</v>
      </c>
      <c r="AM20" s="8">
        <v>62752.571886426907</v>
      </c>
      <c r="AN20" s="8">
        <v>62610.072228514196</v>
      </c>
      <c r="AO20" s="8">
        <v>62467.896161362711</v>
      </c>
      <c r="AP20" s="8">
        <v>62326.042950156778</v>
      </c>
      <c r="AQ20" s="8">
        <v>62184.511861749372</v>
      </c>
      <c r="AR20" s="8">
        <v>62043.3021646583</v>
      </c>
      <c r="AS20" s="8">
        <v>61902.413129062443</v>
      </c>
      <c r="AT20" s="8">
        <v>61761.84402679796</v>
      </c>
      <c r="AU20" s="8">
        <v>61621.594131354548</v>
      </c>
      <c r="AV20" s="8">
        <v>61481.662717871666</v>
      </c>
      <c r="AW20" s="8">
        <v>61342.049063134815</v>
      </c>
      <c r="AX20" s="8">
        <v>61202.752445571765</v>
      </c>
      <c r="AY20" s="8">
        <v>61063.772145248862</v>
      </c>
      <c r="AZ20" s="8">
        <v>60925.10744386728</v>
      </c>
      <c r="BA20" s="8">
        <v>60786.757624759324</v>
      </c>
      <c r="BB20" s="8">
        <v>60648.721972884719</v>
      </c>
      <c r="BC20" s="8">
        <v>60510.999774826916</v>
      </c>
      <c r="BD20" s="57">
        <v>60373.5903187894</v>
      </c>
    </row>
    <row r="21" spans="1:56" ht="15.75">
      <c r="A21" s="1">
        <v>-1.0686986477418991E-2</v>
      </c>
      <c r="B21" s="1" t="str">
        <f t="shared" si="0"/>
        <v>ORManufacturedExisting</v>
      </c>
      <c r="C21" s="5" t="s">
        <v>21</v>
      </c>
      <c r="D21" s="1" t="s">
        <v>22</v>
      </c>
      <c r="E21" s="1" t="s">
        <v>5457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  <c r="AH21" s="8"/>
      <c r="AI21" s="8"/>
      <c r="AJ21" s="8"/>
      <c r="AK21" s="8">
        <v>202182.3195950056</v>
      </c>
      <c r="AL21" s="8">
        <v>200021.59987952057</v>
      </c>
      <c r="AM21" s="8">
        <v>197883.97174641641</v>
      </c>
      <c r="AN21" s="8">
        <v>195769.18841626451</v>
      </c>
      <c r="AO21" s="8">
        <v>193677.00574696463</v>
      </c>
      <c r="AP21" s="8">
        <v>191607.18220555983</v>
      </c>
      <c r="AQ21" s="8">
        <v>189559.47884035268</v>
      </c>
      <c r="AR21" s="8">
        <v>187533.65925331923</v>
      </c>
      <c r="AS21" s="8">
        <v>185529.48957281813</v>
      </c>
      <c r="AT21" s="8">
        <v>183546.73842659098</v>
      </c>
      <c r="AU21" s="8">
        <v>181585.17691505165</v>
      </c>
      <c r="AV21" s="8">
        <v>179644.57858486078</v>
      </c>
      <c r="AW21" s="8">
        <v>177724.71940278274</v>
      </c>
      <c r="AX21" s="8">
        <v>175825.37772982212</v>
      </c>
      <c r="AY21" s="8">
        <v>173946.33429563645</v>
      </c>
      <c r="AZ21" s="8">
        <v>172087.37217322239</v>
      </c>
      <c r="BA21" s="8">
        <v>170248.2767538726</v>
      </c>
      <c r="BB21" s="8">
        <v>168428.83572240008</v>
      </c>
      <c r="BC21" s="8">
        <v>166628.83903262738</v>
      </c>
      <c r="BD21" s="57">
        <v>164848.07888313767</v>
      </c>
    </row>
    <row r="22" spans="1:56">
      <c r="BD22" s="57"/>
    </row>
    <row r="23" spans="1:56">
      <c r="D23" s="4" t="s">
        <v>23</v>
      </c>
      <c r="E23" s="4"/>
      <c r="F23" s="4"/>
      <c r="G23" s="4"/>
      <c r="BD23" s="57"/>
    </row>
    <row r="24" spans="1:56" ht="15.75">
      <c r="B24" s="1" t="str">
        <f>CONCATENATE("WA",D24,E24)</f>
        <v>WASingle FamilyNew</v>
      </c>
      <c r="C24" s="5" t="s">
        <v>24</v>
      </c>
      <c r="D24" s="1" t="s">
        <v>16</v>
      </c>
      <c r="E24" s="1" t="s">
        <v>8</v>
      </c>
      <c r="F24" s="6">
        <v>17836</v>
      </c>
      <c r="G24" s="6">
        <v>19224</v>
      </c>
      <c r="H24" s="6">
        <v>20881</v>
      </c>
      <c r="I24" s="6">
        <v>22030</v>
      </c>
      <c r="J24" s="6">
        <v>26693</v>
      </c>
      <c r="K24" s="6">
        <v>29534</v>
      </c>
      <c r="L24" s="6">
        <v>25256</v>
      </c>
      <c r="M24" s="6">
        <v>32825</v>
      </c>
      <c r="N24" s="6">
        <v>33591</v>
      </c>
      <c r="O24" s="6">
        <v>34363</v>
      </c>
      <c r="P24" s="6">
        <v>28330</v>
      </c>
      <c r="Q24" s="6">
        <v>28658</v>
      </c>
      <c r="R24" s="6">
        <v>28846</v>
      </c>
      <c r="S24" s="6">
        <v>29714</v>
      </c>
      <c r="T24" s="6">
        <v>28101</v>
      </c>
      <c r="U24" s="6">
        <v>25350</v>
      </c>
      <c r="V24" s="6">
        <v>26054</v>
      </c>
      <c r="W24" s="6">
        <v>30098</v>
      </c>
      <c r="X24" s="6">
        <v>34243</v>
      </c>
      <c r="Y24" s="6">
        <v>36326</v>
      </c>
      <c r="Z24" s="6">
        <v>40247</v>
      </c>
      <c r="AA24" s="6">
        <v>36985</v>
      </c>
      <c r="AB24" s="6">
        <v>30373</v>
      </c>
      <c r="AC24" s="6">
        <v>18826</v>
      </c>
      <c r="AD24" s="6">
        <v>13391</v>
      </c>
      <c r="AE24" s="6">
        <v>14886</v>
      </c>
      <c r="AF24" s="6">
        <v>13829</v>
      </c>
      <c r="AG24" s="7">
        <v>16887</v>
      </c>
      <c r="AH24" s="6">
        <v>18274</v>
      </c>
      <c r="AI24" s="6">
        <v>24247</v>
      </c>
      <c r="AJ24" s="6">
        <v>25694.074764790075</v>
      </c>
      <c r="AK24" s="6">
        <v>26298.46308819082</v>
      </c>
      <c r="AL24" s="6">
        <v>23068.60626564952</v>
      </c>
      <c r="AM24" s="6">
        <v>20685.726914310933</v>
      </c>
      <c r="AN24" s="6">
        <v>19228.319524360671</v>
      </c>
      <c r="AO24" s="6">
        <v>18091.282496078427</v>
      </c>
      <c r="AP24" s="6">
        <v>16465.045655115209</v>
      </c>
      <c r="AQ24" s="6">
        <v>15214.845115174365</v>
      </c>
      <c r="AR24" s="6">
        <v>14763.569452711703</v>
      </c>
      <c r="AS24" s="6">
        <v>13872.096525718391</v>
      </c>
      <c r="AT24" s="6">
        <v>13421.312403801307</v>
      </c>
      <c r="AU24" s="6">
        <v>13413.686978760446</v>
      </c>
      <c r="AV24" s="6">
        <v>12821.250874576272</v>
      </c>
      <c r="AW24" s="6">
        <v>12046.311719693284</v>
      </c>
      <c r="AX24" s="6">
        <v>11475.754982038125</v>
      </c>
      <c r="AY24" s="6">
        <v>11543.651904069768</v>
      </c>
      <c r="AZ24" s="6">
        <v>11451.394297045897</v>
      </c>
      <c r="BA24" s="6">
        <v>11078.663397148677</v>
      </c>
      <c r="BB24" s="6">
        <v>10319.462571264074</v>
      </c>
      <c r="BC24" s="6">
        <v>10110.445011287027</v>
      </c>
      <c r="BD24" s="57">
        <v>9762.55062454361</v>
      </c>
    </row>
    <row r="25" spans="1:56" ht="15.75">
      <c r="B25" s="1" t="str">
        <f t="shared" ref="B25:B31" si="1">CONCATENATE("WA",D25,E25)</f>
        <v>WAMultifamily - Low RiseNew</v>
      </c>
      <c r="C25" s="5" t="s">
        <v>25</v>
      </c>
      <c r="D25" s="1" t="s">
        <v>18</v>
      </c>
      <c r="E25" s="1" t="s">
        <v>8</v>
      </c>
      <c r="F25" s="8">
        <v>15061.883667534441</v>
      </c>
      <c r="G25" s="8">
        <v>14869.183557824352</v>
      </c>
      <c r="H25" s="8">
        <v>15220.21190520253</v>
      </c>
      <c r="I25" s="8">
        <v>18940.327900324999</v>
      </c>
      <c r="J25" s="8">
        <v>18837.087988326672</v>
      </c>
      <c r="K25" s="8">
        <v>17883.866659845167</v>
      </c>
      <c r="L25" s="8">
        <v>8123.2235993523336</v>
      </c>
      <c r="M25" s="8">
        <v>7903.1488702815295</v>
      </c>
      <c r="N25" s="8">
        <v>7592.1801314599406</v>
      </c>
      <c r="O25" s="8">
        <v>9401.6361134168346</v>
      </c>
      <c r="P25" s="8">
        <v>9701.2779324751245</v>
      </c>
      <c r="Q25" s="8">
        <v>11104.526723200062</v>
      </c>
      <c r="R25" s="8">
        <v>10897.632074550364</v>
      </c>
      <c r="S25" s="8">
        <v>12645.60766842474</v>
      </c>
      <c r="T25" s="8">
        <v>11965.262831791384</v>
      </c>
      <c r="U25" s="8">
        <v>10483.919915783859</v>
      </c>
      <c r="V25" s="8">
        <v>9971.9026959155963</v>
      </c>
      <c r="W25" s="8">
        <v>7253.9578552287549</v>
      </c>
      <c r="X25" s="8">
        <v>7119.6062546632547</v>
      </c>
      <c r="Y25" s="8">
        <v>7985.0504417912043</v>
      </c>
      <c r="Z25" s="8">
        <v>8677.2745487052198</v>
      </c>
      <c r="AA25" s="8">
        <v>9569.5883473366248</v>
      </c>
      <c r="AB25" s="8">
        <v>10771.842399662728</v>
      </c>
      <c r="AC25" s="8">
        <v>8763.9200796845034</v>
      </c>
      <c r="AD25" s="8">
        <v>2981.3702838569475</v>
      </c>
      <c r="AE25" s="8">
        <v>3522.5521445353306</v>
      </c>
      <c r="AF25" s="8">
        <v>5265.721927064159</v>
      </c>
      <c r="AG25" s="9">
        <v>8692.3033155335615</v>
      </c>
      <c r="AH25" s="8">
        <v>12312.39973222512</v>
      </c>
      <c r="AI25" s="8">
        <v>11883.279860328872</v>
      </c>
      <c r="AJ25" s="8">
        <v>10760.59504523471</v>
      </c>
      <c r="AK25" s="8">
        <v>10377.846718529638</v>
      </c>
      <c r="AL25" s="8">
        <v>10324.386426834148</v>
      </c>
      <c r="AM25" s="8">
        <v>10174.289284274841</v>
      </c>
      <c r="AN25" s="8">
        <v>9591.024749998991</v>
      </c>
      <c r="AO25" s="8">
        <v>8930.0947838513148</v>
      </c>
      <c r="AP25" s="8">
        <v>8888.5616610447178</v>
      </c>
      <c r="AQ25" s="8">
        <v>9008.7819289164145</v>
      </c>
      <c r="AR25" s="8">
        <v>9585.5192921581056</v>
      </c>
      <c r="AS25" s="8">
        <v>10085.657965051205</v>
      </c>
      <c r="AT25" s="8">
        <v>10685.779568735023</v>
      </c>
      <c r="AU25" s="8">
        <v>10778.887519533222</v>
      </c>
      <c r="AV25" s="8">
        <v>10901.852773597027</v>
      </c>
      <c r="AW25" s="8">
        <v>11056.839873850877</v>
      </c>
      <c r="AX25" s="8">
        <v>11261.922967878982</v>
      </c>
      <c r="AY25" s="8">
        <v>11301.489774500094</v>
      </c>
      <c r="AZ25" s="8">
        <v>11113.803231961054</v>
      </c>
      <c r="BA25" s="8">
        <v>11163.952149899873</v>
      </c>
      <c r="BB25" s="8">
        <v>11056.915845208383</v>
      </c>
      <c r="BC25" s="8">
        <v>11019.866942984912</v>
      </c>
      <c r="BD25" s="57">
        <v>11002.273181774364</v>
      </c>
    </row>
    <row r="26" spans="1:56">
      <c r="B26" s="1" t="str">
        <f t="shared" si="1"/>
        <v>WAMultifamily - High RiseNew</v>
      </c>
      <c r="C26" s="1" t="s">
        <v>26</v>
      </c>
      <c r="D26" s="1" t="s">
        <v>5458</v>
      </c>
      <c r="E26" s="1" t="s">
        <v>8</v>
      </c>
      <c r="F26" s="8">
        <v>926.11633246555948</v>
      </c>
      <c r="G26" s="8">
        <v>968.81644217564758</v>
      </c>
      <c r="H26" s="8">
        <v>1167.7880947974693</v>
      </c>
      <c r="I26" s="8">
        <v>1180.6720996750003</v>
      </c>
      <c r="J26" s="8">
        <v>1129.91201167333</v>
      </c>
      <c r="K26" s="8">
        <v>657.13334015483224</v>
      </c>
      <c r="L26" s="8">
        <v>654.77640064766615</v>
      </c>
      <c r="M26" s="8">
        <v>652.8511297184707</v>
      </c>
      <c r="N26" s="8">
        <v>756.81986854005959</v>
      </c>
      <c r="O26" s="8">
        <v>787.36388658316514</v>
      </c>
      <c r="P26" s="8">
        <v>872.72206752487591</v>
      </c>
      <c r="Q26" s="8">
        <v>879.4732767999385</v>
      </c>
      <c r="R26" s="8">
        <v>984.36792544963578</v>
      </c>
      <c r="S26" s="8">
        <v>957.39233157526019</v>
      </c>
      <c r="T26" s="8">
        <v>887.73716820861637</v>
      </c>
      <c r="U26" s="8">
        <v>863.08008421613988</v>
      </c>
      <c r="V26" s="8">
        <v>722.09730408440362</v>
      </c>
      <c r="W26" s="8">
        <v>726.04214477124526</v>
      </c>
      <c r="X26" s="8">
        <v>786.3937453367455</v>
      </c>
      <c r="Y26" s="8">
        <v>838.94955820879602</v>
      </c>
      <c r="Z26" s="8">
        <v>904.72545129478021</v>
      </c>
      <c r="AA26" s="8">
        <v>978.41165266337521</v>
      </c>
      <c r="AB26" s="8">
        <v>852.15760033727156</v>
      </c>
      <c r="AC26" s="8">
        <v>520.07992031549577</v>
      </c>
      <c r="AD26" s="8">
        <v>564.62971614305252</v>
      </c>
      <c r="AE26" s="8">
        <v>705.44785546466926</v>
      </c>
      <c r="AF26" s="8">
        <v>1217.2780729358408</v>
      </c>
      <c r="AG26" s="9">
        <v>806.69668446643777</v>
      </c>
      <c r="AH26" s="8">
        <v>792.60026777487974</v>
      </c>
      <c r="AI26" s="8">
        <v>992.72013967112821</v>
      </c>
      <c r="AJ26" s="8">
        <v>2453.3763738693751</v>
      </c>
      <c r="AK26" s="8">
        <v>2366.1111531330957</v>
      </c>
      <c r="AL26" s="8">
        <v>2353.9224018573136</v>
      </c>
      <c r="AM26" s="8">
        <v>2319.7008014911275</v>
      </c>
      <c r="AN26" s="8">
        <v>2186.7186176905998</v>
      </c>
      <c r="AO26" s="8">
        <v>2036.0289990484603</v>
      </c>
      <c r="AP26" s="8">
        <v>2026.5595987226948</v>
      </c>
      <c r="AQ26" s="8">
        <v>2053.9693807669755</v>
      </c>
      <c r="AR26" s="8">
        <v>2185.4633934081894</v>
      </c>
      <c r="AS26" s="8">
        <v>2299.4931843794229</v>
      </c>
      <c r="AT26" s="8">
        <v>2436.318718444903</v>
      </c>
      <c r="AU26" s="8">
        <v>2457.5469912074554</v>
      </c>
      <c r="AV26" s="8">
        <v>2485.5826200791576</v>
      </c>
      <c r="AW26" s="8">
        <v>2520.9191129421365</v>
      </c>
      <c r="AX26" s="8">
        <v>2567.6773094409091</v>
      </c>
      <c r="AY26" s="8">
        <v>2576.6983968571199</v>
      </c>
      <c r="AZ26" s="8">
        <v>2533.9065505676917</v>
      </c>
      <c r="BA26" s="8">
        <v>2545.340320719708</v>
      </c>
      <c r="BB26" s="8">
        <v>2520.9364341342066</v>
      </c>
      <c r="BC26" s="8">
        <v>2512.489419725569</v>
      </c>
      <c r="BD26" s="57">
        <v>2508.4781064199315</v>
      </c>
    </row>
    <row r="27" spans="1:56" ht="15.75">
      <c r="B27" s="1" t="str">
        <f t="shared" si="1"/>
        <v>WAManufacturedNew</v>
      </c>
      <c r="C27" s="5" t="s">
        <v>27</v>
      </c>
      <c r="D27" s="1" t="s">
        <v>22</v>
      </c>
      <c r="E27" s="1" t="s">
        <v>8</v>
      </c>
      <c r="F27" s="8">
        <v>5597</v>
      </c>
      <c r="G27" s="8">
        <v>4550</v>
      </c>
      <c r="H27" s="8">
        <v>3873</v>
      </c>
      <c r="I27" s="8">
        <v>4184</v>
      </c>
      <c r="J27" s="8">
        <v>4397</v>
      </c>
      <c r="K27" s="8">
        <v>5645</v>
      </c>
      <c r="L27" s="8">
        <v>5353</v>
      </c>
      <c r="M27" s="8">
        <v>5964</v>
      </c>
      <c r="N27" s="8">
        <v>6849</v>
      </c>
      <c r="O27" s="8">
        <v>7332</v>
      </c>
      <c r="P27" s="8">
        <v>7252</v>
      </c>
      <c r="Q27" s="8">
        <v>6257</v>
      </c>
      <c r="R27" s="8">
        <v>6419</v>
      </c>
      <c r="S27" s="8">
        <v>6874</v>
      </c>
      <c r="T27" s="8">
        <v>5339</v>
      </c>
      <c r="U27" s="8">
        <v>3853</v>
      </c>
      <c r="V27" s="8">
        <v>2971</v>
      </c>
      <c r="W27" s="8">
        <v>2933</v>
      </c>
      <c r="X27" s="8">
        <v>2868</v>
      </c>
      <c r="Y27" s="8">
        <v>2705</v>
      </c>
      <c r="Z27" s="8">
        <v>2723</v>
      </c>
      <c r="AA27" s="8">
        <v>2653</v>
      </c>
      <c r="AB27" s="8">
        <v>2063</v>
      </c>
      <c r="AC27" s="8">
        <v>1621</v>
      </c>
      <c r="AD27" s="8">
        <v>859</v>
      </c>
      <c r="AE27" s="8">
        <v>681</v>
      </c>
      <c r="AF27" s="8">
        <v>563</v>
      </c>
      <c r="AG27" s="9">
        <v>560</v>
      </c>
      <c r="AH27" s="8">
        <v>1057.8333333333333</v>
      </c>
      <c r="AI27" s="8">
        <v>890.30555555555554</v>
      </c>
      <c r="AJ27" s="8">
        <v>496.24936990740741</v>
      </c>
      <c r="AK27" s="8">
        <v>491.59749132094277</v>
      </c>
      <c r="AL27" s="8">
        <v>483.48786532253291</v>
      </c>
      <c r="AM27" s="8">
        <v>517.54781178325368</v>
      </c>
      <c r="AN27" s="8">
        <v>560.21411114224168</v>
      </c>
      <c r="AO27" s="8">
        <v>551.90737147458378</v>
      </c>
      <c r="AP27" s="8">
        <v>545.70177668590168</v>
      </c>
      <c r="AQ27" s="8">
        <v>558.82872771797406</v>
      </c>
      <c r="AR27" s="8">
        <v>577.02788656623829</v>
      </c>
      <c r="AS27" s="8">
        <v>583.38915209012225</v>
      </c>
      <c r="AT27" s="8">
        <v>575.82750349996866</v>
      </c>
      <c r="AU27" s="8">
        <v>560.2828665969563</v>
      </c>
      <c r="AV27" s="8">
        <v>546.63652913620524</v>
      </c>
      <c r="AW27" s="8">
        <v>529.76046056215228</v>
      </c>
      <c r="AX27" s="8">
        <v>508.25508492071322</v>
      </c>
      <c r="AY27" s="8">
        <v>501.58814992817929</v>
      </c>
      <c r="AZ27" s="8">
        <v>495.28438137949479</v>
      </c>
      <c r="BA27" s="8">
        <v>496.4803344855822</v>
      </c>
      <c r="BB27" s="8">
        <v>493.29999148610477</v>
      </c>
      <c r="BC27" s="8">
        <v>493.16955213549744</v>
      </c>
      <c r="BD27" s="57">
        <v>493.08698026851323</v>
      </c>
    </row>
    <row r="28" spans="1:56" ht="25.5">
      <c r="A28" s="1">
        <v>-2.2707813017997908E-3</v>
      </c>
      <c r="B28" s="1" t="str">
        <f t="shared" si="1"/>
        <v>WASingle FamilyExisting</v>
      </c>
      <c r="C28" s="5" t="s">
        <v>24</v>
      </c>
      <c r="D28" s="1" t="s">
        <v>16</v>
      </c>
      <c r="E28" s="1" t="s">
        <v>5457</v>
      </c>
      <c r="F28" s="8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  <c r="AH28" s="8"/>
      <c r="AI28" s="8"/>
      <c r="AJ28" s="8"/>
      <c r="AK28" s="8">
        <v>2171997.07476479</v>
      </c>
      <c r="AL28" s="8">
        <v>2167064.9444198501</v>
      </c>
      <c r="AM28" s="8">
        <v>2162144.0138642755</v>
      </c>
      <c r="AN28" s="8">
        <v>2157234.2576657943</v>
      </c>
      <c r="AO28" s="8">
        <v>2152335.6504498851</v>
      </c>
      <c r="AP28" s="8">
        <v>2147448.1668996462</v>
      </c>
      <c r="AQ28" s="8">
        <v>2142571.7817556662</v>
      </c>
      <c r="AR28" s="8">
        <v>2137706.4698158917</v>
      </c>
      <c r="AS28" s="8">
        <v>2132852.2059354973</v>
      </c>
      <c r="AT28" s="8">
        <v>2128008.9650267563</v>
      </c>
      <c r="AU28" s="8">
        <v>2123176.7220589113</v>
      </c>
      <c r="AV28" s="8">
        <v>2118355.4520580433</v>
      </c>
      <c r="AW28" s="8">
        <v>2113545.1301069441</v>
      </c>
      <c r="AX28" s="8">
        <v>2108745.7313449872</v>
      </c>
      <c r="AY28" s="8">
        <v>2103957.230967999</v>
      </c>
      <c r="AZ28" s="8">
        <v>2099179.6042281305</v>
      </c>
      <c r="BA28" s="8">
        <v>2094412.8264337298</v>
      </c>
      <c r="BB28" s="8">
        <v>2089656.8729492144</v>
      </c>
      <c r="BC28" s="8">
        <v>2084911.7191949438</v>
      </c>
      <c r="BD28" s="57">
        <v>2080177.3406470926</v>
      </c>
    </row>
    <row r="29" spans="1:56" ht="15.75">
      <c r="A29" s="1">
        <v>-2.2708178107920937E-3</v>
      </c>
      <c r="B29" s="1" t="str">
        <f t="shared" si="1"/>
        <v>WAMultifamily - Low RiseExisting</v>
      </c>
      <c r="C29" s="5" t="s">
        <v>25</v>
      </c>
      <c r="D29" s="1" t="s">
        <v>18</v>
      </c>
      <c r="E29" s="1" t="s">
        <v>5457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  <c r="AH29" s="8"/>
      <c r="AI29" s="8"/>
      <c r="AJ29" s="8"/>
      <c r="AK29" s="8">
        <v>555532.06952290249</v>
      </c>
      <c r="AL29" s="8">
        <v>554270.55740496365</v>
      </c>
      <c r="AM29" s="8">
        <v>553011.90995121084</v>
      </c>
      <c r="AN29" s="8">
        <v>551756.12065651349</v>
      </c>
      <c r="AO29" s="8">
        <v>550503.18303051312</v>
      </c>
      <c r="AP29" s="8">
        <v>549253.09059758973</v>
      </c>
      <c r="AQ29" s="8">
        <v>548005.83689682814</v>
      </c>
      <c r="AR29" s="8">
        <v>546761.41548198485</v>
      </c>
      <c r="AS29" s="8">
        <v>545519.81992145441</v>
      </c>
      <c r="AT29" s="8">
        <v>544281.04379823664</v>
      </c>
      <c r="AU29" s="8">
        <v>543045.08070990315</v>
      </c>
      <c r="AV29" s="8">
        <v>541811.92426856409</v>
      </c>
      <c r="AW29" s="8">
        <v>540581.56810083555</v>
      </c>
      <c r="AX29" s="8">
        <v>539354.00584780623</v>
      </c>
      <c r="AY29" s="8">
        <v>538129.23116500501</v>
      </c>
      <c r="AZ29" s="8">
        <v>536907.23772236763</v>
      </c>
      <c r="BA29" s="8">
        <v>535688.01920420455</v>
      </c>
      <c r="BB29" s="8">
        <v>534471.56930916768</v>
      </c>
      <c r="BC29" s="8">
        <v>533257.88175021845</v>
      </c>
      <c r="BD29" s="57">
        <v>532046.95025459479</v>
      </c>
    </row>
    <row r="30" spans="1:56">
      <c r="A30" s="1">
        <v>-2.2708178107920937E-3</v>
      </c>
      <c r="B30" s="1" t="str">
        <f t="shared" si="1"/>
        <v>WAMultifamily - High RiseExisting</v>
      </c>
      <c r="D30" s="1" t="s">
        <v>5458</v>
      </c>
      <c r="E30" s="1" t="s">
        <v>5457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  <c r="AH30" s="8"/>
      <c r="AI30" s="8"/>
      <c r="AJ30" s="8"/>
      <c r="AK30" s="8">
        <v>124725.40334798917</v>
      </c>
      <c r="AL30" s="8">
        <v>124442.17468060832</v>
      </c>
      <c r="AM30" s="8">
        <v>124159.5891739299</v>
      </c>
      <c r="AN30" s="8">
        <v>123877.64536745311</v>
      </c>
      <c r="AO30" s="8">
        <v>123596.34180399371</v>
      </c>
      <c r="AP30" s="8">
        <v>123315.67702967646</v>
      </c>
      <c r="AQ30" s="8">
        <v>123035.64959392759</v>
      </c>
      <c r="AR30" s="8">
        <v>122756.25804946733</v>
      </c>
      <c r="AS30" s="8">
        <v>122477.50095230241</v>
      </c>
      <c r="AT30" s="8">
        <v>122199.37686171861</v>
      </c>
      <c r="AU30" s="8">
        <v>121921.88434027333</v>
      </c>
      <c r="AV30" s="8">
        <v>121645.02195378811</v>
      </c>
      <c r="AW30" s="8">
        <v>121368.78827134125</v>
      </c>
      <c r="AX30" s="8">
        <v>121093.18186526044</v>
      </c>
      <c r="AY30" s="8">
        <v>120818.20131111532</v>
      </c>
      <c r="AZ30" s="8">
        <v>120543.84518771018</v>
      </c>
      <c r="BA30" s="8">
        <v>120270.11207707656</v>
      </c>
      <c r="BB30" s="8">
        <v>119997.00056446597</v>
      </c>
      <c r="BC30" s="8">
        <v>119724.50923834255</v>
      </c>
      <c r="BD30" s="57">
        <v>119452.63669037579</v>
      </c>
    </row>
    <row r="31" spans="1:56" ht="15.75">
      <c r="A31" s="1">
        <v>-1.0686986477418991E-2</v>
      </c>
      <c r="B31" s="1" t="str">
        <f t="shared" si="1"/>
        <v>WAManufacturedExisting</v>
      </c>
      <c r="C31" s="5" t="s">
        <v>27</v>
      </c>
      <c r="D31" s="1" t="s">
        <v>22</v>
      </c>
      <c r="E31" s="1" t="s">
        <v>5457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  <c r="AH31" s="8"/>
      <c r="AI31" s="8"/>
      <c r="AJ31" s="8"/>
      <c r="AK31" s="8">
        <v>243782.8319316358</v>
      </c>
      <c r="AL31" s="8">
        <v>241177.52810335552</v>
      </c>
      <c r="AM31" s="8">
        <v>238600.06712185763</v>
      </c>
      <c r="AN31" s="8">
        <v>236050.15143101508</v>
      </c>
      <c r="AO31" s="8">
        <v>233527.48665467912</v>
      </c>
      <c r="AP31" s="8">
        <v>231031.78156269493</v>
      </c>
      <c r="AQ31" s="8">
        <v>228562.7480372804</v>
      </c>
      <c r="AR31" s="8">
        <v>226120.10103976427</v>
      </c>
      <c r="AS31" s="8">
        <v>223703.55857767971</v>
      </c>
      <c r="AT31" s="8">
        <v>221312.84167220956</v>
      </c>
      <c r="AU31" s="8">
        <v>218947.67432597949</v>
      </c>
      <c r="AV31" s="8">
        <v>216607.78349119541</v>
      </c>
      <c r="AW31" s="8">
        <v>214292.89903812131</v>
      </c>
      <c r="AX31" s="8">
        <v>212002.75372389401</v>
      </c>
      <c r="AY31" s="8">
        <v>209737.08316167118</v>
      </c>
      <c r="AZ31" s="8">
        <v>207495.6257901091</v>
      </c>
      <c r="BA31" s="8">
        <v>205278.12284316661</v>
      </c>
      <c r="BB31" s="8">
        <v>203084.31832023175</v>
      </c>
      <c r="BC31" s="8">
        <v>200913.95895656757</v>
      </c>
      <c r="BD31" s="57">
        <v>198766.79419407403</v>
      </c>
    </row>
    <row r="32" spans="1:56">
      <c r="BD32" s="57"/>
    </row>
    <row r="33" spans="1:56">
      <c r="D33" s="4" t="s">
        <v>28</v>
      </c>
      <c r="E33" s="4"/>
      <c r="F33" s="4"/>
      <c r="G33" s="4"/>
      <c r="BD33" s="57"/>
    </row>
    <row r="34" spans="1:56" ht="15.75">
      <c r="B34" s="1" t="str">
        <f>CONCATENATE("ID",D34,E34)</f>
        <v>IDSingle FamilyNew</v>
      </c>
      <c r="C34" s="5" t="s">
        <v>29</v>
      </c>
      <c r="D34" s="1" t="s">
        <v>16</v>
      </c>
      <c r="E34" s="1" t="s">
        <v>8</v>
      </c>
      <c r="F34" s="6">
        <v>3059</v>
      </c>
      <c r="G34" s="6">
        <v>2868</v>
      </c>
      <c r="H34" s="6">
        <v>2692</v>
      </c>
      <c r="I34" s="6">
        <v>2813</v>
      </c>
      <c r="J34" s="6">
        <v>3536</v>
      </c>
      <c r="K34" s="6">
        <v>4754</v>
      </c>
      <c r="L34" s="6">
        <v>5803</v>
      </c>
      <c r="M34" s="6">
        <v>8453</v>
      </c>
      <c r="N34" s="6">
        <v>9522</v>
      </c>
      <c r="O34" s="6">
        <v>10120</v>
      </c>
      <c r="P34" s="6">
        <v>8784</v>
      </c>
      <c r="Q34" s="6">
        <v>9538</v>
      </c>
      <c r="R34" s="6">
        <v>9107</v>
      </c>
      <c r="S34" s="6">
        <v>10575</v>
      </c>
      <c r="T34" s="6">
        <v>10544</v>
      </c>
      <c r="U34" s="6">
        <v>9631</v>
      </c>
      <c r="V34" s="6">
        <v>9441</v>
      </c>
      <c r="W34" s="6">
        <v>10730</v>
      </c>
      <c r="X34" s="6">
        <v>12976</v>
      </c>
      <c r="Y34" s="6">
        <v>15094</v>
      </c>
      <c r="Z34" s="6">
        <v>18771</v>
      </c>
      <c r="AA34" s="6">
        <v>15444</v>
      </c>
      <c r="AB34" s="6">
        <v>9693</v>
      </c>
      <c r="AC34" s="6">
        <v>6027</v>
      </c>
      <c r="AD34" s="6">
        <v>4336</v>
      </c>
      <c r="AE34" s="6">
        <v>3706</v>
      </c>
      <c r="AF34" s="6">
        <v>3258</v>
      </c>
      <c r="AG34" s="7">
        <v>5091</v>
      </c>
      <c r="AH34" s="6">
        <v>7002</v>
      </c>
      <c r="AI34" s="6">
        <v>7509</v>
      </c>
      <c r="AJ34" s="6">
        <v>8143.2861094942746</v>
      </c>
      <c r="AK34" s="6">
        <v>8359.3390309369515</v>
      </c>
      <c r="AL34" s="6">
        <v>7714.8006136442891</v>
      </c>
      <c r="AM34" s="6">
        <v>7209.781417844516</v>
      </c>
      <c r="AN34" s="6">
        <v>7063.5931398809535</v>
      </c>
      <c r="AO34" s="6">
        <v>6927.7687281862736</v>
      </c>
      <c r="AP34" s="6">
        <v>6585.6159232258069</v>
      </c>
      <c r="AQ34" s="6">
        <v>6356.5767675070692</v>
      </c>
      <c r="AR34" s="6">
        <v>6350.0183401046625</v>
      </c>
      <c r="AS34" s="6">
        <v>6213.9154953304596</v>
      </c>
      <c r="AT34" s="6">
        <v>6301.2686838852615</v>
      </c>
      <c r="AU34" s="6">
        <v>6464.1883584261841</v>
      </c>
      <c r="AV34" s="6">
        <v>6392.9944542372887</v>
      </c>
      <c r="AW34" s="6">
        <v>6159.1616891431358</v>
      </c>
      <c r="AX34" s="6">
        <v>5936.667967375367</v>
      </c>
      <c r="AY34" s="6">
        <v>5986.4962378875971</v>
      </c>
      <c r="AZ34" s="6">
        <v>5996.6547053466793</v>
      </c>
      <c r="BA34" s="6">
        <v>5928.9516201629331</v>
      </c>
      <c r="BB34" s="6">
        <v>5607.3536706755376</v>
      </c>
      <c r="BC34" s="6">
        <v>5514.1091272216545</v>
      </c>
      <c r="BD34" s="57">
        <v>5351.3843915314401</v>
      </c>
    </row>
    <row r="35" spans="1:56" ht="15.75">
      <c r="B35" s="1" t="str">
        <f t="shared" ref="B35:B41" si="2">CONCATENATE("ID",D35,E35)</f>
        <v>IDMultifamily - Low RiseNew</v>
      </c>
      <c r="C35" s="5" t="s">
        <v>30</v>
      </c>
      <c r="D35" s="1" t="s">
        <v>18</v>
      </c>
      <c r="E35" s="1" t="s">
        <v>8</v>
      </c>
      <c r="F35" s="8">
        <v>945.31021109984124</v>
      </c>
      <c r="G35" s="8">
        <v>848.82991832591654</v>
      </c>
      <c r="H35" s="8">
        <v>518.17882714524762</v>
      </c>
      <c r="I35" s="8">
        <v>288.37484437276629</v>
      </c>
      <c r="J35" s="8">
        <v>818.68632809921849</v>
      </c>
      <c r="K35" s="8">
        <v>922.54881309467987</v>
      </c>
      <c r="L35" s="8">
        <v>713.12107820425172</v>
      </c>
      <c r="M35" s="8">
        <v>1322.6430437243826</v>
      </c>
      <c r="N35" s="8">
        <v>1874.8440142054371</v>
      </c>
      <c r="O35" s="8">
        <v>2484.0690897878753</v>
      </c>
      <c r="P35" s="8">
        <v>1754.5624245646084</v>
      </c>
      <c r="Q35" s="8">
        <v>1502.6818009503679</v>
      </c>
      <c r="R35" s="8">
        <v>1099.0598706051132</v>
      </c>
      <c r="S35" s="8">
        <v>998.51700550573537</v>
      </c>
      <c r="T35" s="8">
        <v>1279.6542411025091</v>
      </c>
      <c r="U35" s="8">
        <v>931.97705912690287</v>
      </c>
      <c r="V35" s="8">
        <v>1416.4873706075907</v>
      </c>
      <c r="W35" s="8">
        <v>1622.1096316302473</v>
      </c>
      <c r="X35" s="8">
        <v>1725.2037386728252</v>
      </c>
      <c r="Y35" s="8">
        <v>1627.7922787378966</v>
      </c>
      <c r="Z35" s="8">
        <v>1461.0310065714518</v>
      </c>
      <c r="AA35" s="8">
        <v>1503.1641209172849</v>
      </c>
      <c r="AB35" s="8">
        <v>1434.6085653222435</v>
      </c>
      <c r="AC35" s="8">
        <v>616.53672479350837</v>
      </c>
      <c r="AD35" s="8">
        <v>410.6655928821981</v>
      </c>
      <c r="AE35" s="8">
        <v>283.5340494616637</v>
      </c>
      <c r="AF35" s="8">
        <v>511.5577769900774</v>
      </c>
      <c r="AG35" s="9">
        <v>753.64796270668967</v>
      </c>
      <c r="AH35" s="8">
        <v>1498.8895230864375</v>
      </c>
      <c r="AI35" s="8">
        <v>1723.6804258697659</v>
      </c>
      <c r="AJ35" s="8">
        <v>1660.5775487794972</v>
      </c>
      <c r="AK35" s="8">
        <v>1622.9288717327786</v>
      </c>
      <c r="AL35" s="8">
        <v>1599.867789640005</v>
      </c>
      <c r="AM35" s="8">
        <v>1592.5805776011707</v>
      </c>
      <c r="AN35" s="8">
        <v>1537.3532231601359</v>
      </c>
      <c r="AO35" s="8">
        <v>1414.9774692830138</v>
      </c>
      <c r="AP35" s="8">
        <v>1371.8615602866428</v>
      </c>
      <c r="AQ35" s="8">
        <v>1403.3917631469035</v>
      </c>
      <c r="AR35" s="8">
        <v>1446.8968612812182</v>
      </c>
      <c r="AS35" s="8">
        <v>1476.8384961328204</v>
      </c>
      <c r="AT35" s="8">
        <v>1512.2185409771646</v>
      </c>
      <c r="AU35" s="8">
        <v>1511.0062318680605</v>
      </c>
      <c r="AV35" s="8">
        <v>1520.9284431623987</v>
      </c>
      <c r="AW35" s="8">
        <v>1532.5694472822101</v>
      </c>
      <c r="AX35" s="8">
        <v>1560.5500112058239</v>
      </c>
      <c r="AY35" s="8">
        <v>1565.1518057175472</v>
      </c>
      <c r="AZ35" s="8">
        <v>1578.7987673715002</v>
      </c>
      <c r="BA35" s="8">
        <v>1621.6696509392057</v>
      </c>
      <c r="BB35" s="8">
        <v>1644.1432623720589</v>
      </c>
      <c r="BC35" s="8">
        <v>1670.0346801321105</v>
      </c>
      <c r="BD35" s="57">
        <v>1705.9720042723761</v>
      </c>
    </row>
    <row r="36" spans="1:56">
      <c r="B36" s="1" t="str">
        <f t="shared" si="2"/>
        <v>IDMultifamily - High RiseNew</v>
      </c>
      <c r="C36" s="1" t="s">
        <v>31</v>
      </c>
      <c r="D36" s="1" t="s">
        <v>5458</v>
      </c>
      <c r="E36" s="1" t="s">
        <v>8</v>
      </c>
      <c r="F36" s="8">
        <v>60.689788900158746</v>
      </c>
      <c r="G36" s="8">
        <v>45.170081674083427</v>
      </c>
      <c r="H36" s="8">
        <v>35.82117285475239</v>
      </c>
      <c r="I36" s="8">
        <v>62.625155627233696</v>
      </c>
      <c r="J36" s="8">
        <v>68.313671900781529</v>
      </c>
      <c r="K36" s="8">
        <v>60.451186905320142</v>
      </c>
      <c r="L36" s="8">
        <v>93.878921795748312</v>
      </c>
      <c r="M36" s="8">
        <v>125.35695627561738</v>
      </c>
      <c r="N36" s="8">
        <v>157.15598579456281</v>
      </c>
      <c r="O36" s="8">
        <v>120.93091021212476</v>
      </c>
      <c r="P36" s="8">
        <v>108.43757543539168</v>
      </c>
      <c r="Q36" s="8">
        <v>88.318199049632</v>
      </c>
      <c r="R36" s="8">
        <v>84.940129394886824</v>
      </c>
      <c r="S36" s="8">
        <v>100.48299449426467</v>
      </c>
      <c r="T36" s="8">
        <v>84.345758897490967</v>
      </c>
      <c r="U36" s="8">
        <v>113.02294087309717</v>
      </c>
      <c r="V36" s="8">
        <v>126.51262939240925</v>
      </c>
      <c r="W36" s="8">
        <v>133.89036836975254</v>
      </c>
      <c r="X36" s="8">
        <v>129.79626132717482</v>
      </c>
      <c r="Y36" s="8">
        <v>122.20772126210333</v>
      </c>
      <c r="Z36" s="8">
        <v>125.96899342854817</v>
      </c>
      <c r="AA36" s="8">
        <v>120.8358790827151</v>
      </c>
      <c r="AB36" s="8">
        <v>73.391434677756436</v>
      </c>
      <c r="AC36" s="8">
        <v>61.463275206491645</v>
      </c>
      <c r="AD36" s="8">
        <v>55.334407117801909</v>
      </c>
      <c r="AE36" s="8">
        <v>72.465950538336273</v>
      </c>
      <c r="AF36" s="8">
        <v>121.44222300992257</v>
      </c>
      <c r="AG36" s="9">
        <v>99.352037293310332</v>
      </c>
      <c r="AH36" s="8">
        <v>115.11047691356247</v>
      </c>
      <c r="AI36" s="8">
        <v>146.31957413023412</v>
      </c>
      <c r="AJ36" s="8">
        <v>378.60561688525837</v>
      </c>
      <c r="AK36" s="8">
        <v>370.02185600720588</v>
      </c>
      <c r="AL36" s="8">
        <v>364.76401350645068</v>
      </c>
      <c r="AM36" s="8">
        <v>363.10255577364683</v>
      </c>
      <c r="AN36" s="8">
        <v>350.51092064497971</v>
      </c>
      <c r="AO36" s="8">
        <v>322.60969566304516</v>
      </c>
      <c r="AP36" s="8">
        <v>312.77942586616672</v>
      </c>
      <c r="AQ36" s="8">
        <v>319.96819697366669</v>
      </c>
      <c r="AR36" s="8">
        <v>329.88720047272085</v>
      </c>
      <c r="AS36" s="8">
        <v>336.71378387551334</v>
      </c>
      <c r="AT36" s="8">
        <v>344.78030489620215</v>
      </c>
      <c r="AU36" s="8">
        <v>344.50390284654088</v>
      </c>
      <c r="AV36" s="8">
        <v>346.76613078688518</v>
      </c>
      <c r="AW36" s="8">
        <v>349.42023721460737</v>
      </c>
      <c r="AX36" s="8">
        <v>355.79970360741868</v>
      </c>
      <c r="AY36" s="8">
        <v>356.84889595087225</v>
      </c>
      <c r="AZ36" s="8">
        <v>359.96035337085726</v>
      </c>
      <c r="BA36" s="8">
        <v>369.73475826479967</v>
      </c>
      <c r="BB36" s="8">
        <v>374.85865960046692</v>
      </c>
      <c r="BC36" s="8">
        <v>380.7618082973122</v>
      </c>
      <c r="BD36" s="57">
        <v>388.95538696235155</v>
      </c>
    </row>
    <row r="37" spans="1:56" ht="15.75">
      <c r="B37" s="1" t="str">
        <f t="shared" si="2"/>
        <v>IDManufacturedNew</v>
      </c>
      <c r="C37" s="5" t="s">
        <v>32</v>
      </c>
      <c r="D37" s="1" t="s">
        <v>22</v>
      </c>
      <c r="E37" s="1" t="s">
        <v>8</v>
      </c>
      <c r="F37" s="8">
        <v>1200</v>
      </c>
      <c r="G37" s="8">
        <v>838</v>
      </c>
      <c r="H37" s="8">
        <v>605</v>
      </c>
      <c r="I37" s="8">
        <v>572</v>
      </c>
      <c r="J37" s="8">
        <v>703</v>
      </c>
      <c r="K37" s="8">
        <v>820</v>
      </c>
      <c r="L37" s="8">
        <v>1089</v>
      </c>
      <c r="M37" s="8">
        <v>1696</v>
      </c>
      <c r="N37" s="8">
        <v>2779</v>
      </c>
      <c r="O37" s="8">
        <v>3712</v>
      </c>
      <c r="P37" s="8">
        <v>3167</v>
      </c>
      <c r="Q37" s="8">
        <v>2635</v>
      </c>
      <c r="R37" s="8">
        <v>2634</v>
      </c>
      <c r="S37" s="8">
        <v>2980</v>
      </c>
      <c r="T37" s="8">
        <v>2343</v>
      </c>
      <c r="U37" s="8">
        <v>1317</v>
      </c>
      <c r="V37" s="8">
        <v>998</v>
      </c>
      <c r="W37" s="8">
        <v>1042</v>
      </c>
      <c r="X37" s="8">
        <v>785</v>
      </c>
      <c r="Y37" s="8">
        <v>765</v>
      </c>
      <c r="Z37" s="8">
        <v>798</v>
      </c>
      <c r="AA37" s="8">
        <v>849</v>
      </c>
      <c r="AB37" s="8">
        <v>721</v>
      </c>
      <c r="AC37" s="8">
        <v>526</v>
      </c>
      <c r="AD37" s="8">
        <v>273</v>
      </c>
      <c r="AE37" s="8">
        <v>283</v>
      </c>
      <c r="AF37" s="8">
        <v>264</v>
      </c>
      <c r="AG37" s="9">
        <v>217</v>
      </c>
      <c r="AH37" s="8">
        <v>268.84999999999997</v>
      </c>
      <c r="AI37" s="8">
        <v>305.30833333333334</v>
      </c>
      <c r="AJ37" s="8">
        <v>173.39237160353537</v>
      </c>
      <c r="AK37" s="8">
        <v>174.71825416655432</v>
      </c>
      <c r="AL37" s="8">
        <v>167.52374328151026</v>
      </c>
      <c r="AM37" s="8">
        <v>171.88661308401433</v>
      </c>
      <c r="AN37" s="8">
        <v>182.60598721290984</v>
      </c>
      <c r="AO37" s="8">
        <v>188.60273341058496</v>
      </c>
      <c r="AP37" s="8">
        <v>186.35918017203238</v>
      </c>
      <c r="AQ37" s="8">
        <v>190.12734566411694</v>
      </c>
      <c r="AR37" s="8">
        <v>194.93983093397659</v>
      </c>
      <c r="AS37" s="8">
        <v>196.28660404890539</v>
      </c>
      <c r="AT37" s="8">
        <v>194.15681992856628</v>
      </c>
      <c r="AU37" s="8">
        <v>190.0177098769876</v>
      </c>
      <c r="AV37" s="8">
        <v>185.15258601884969</v>
      </c>
      <c r="AW37" s="8">
        <v>179.19318275282208</v>
      </c>
      <c r="AX37" s="8">
        <v>171.75363366390499</v>
      </c>
      <c r="AY37" s="8">
        <v>169.50849975617774</v>
      </c>
      <c r="AZ37" s="8">
        <v>167.50128218390353</v>
      </c>
      <c r="BA37" s="8">
        <v>167.99012130743728</v>
      </c>
      <c r="BB37" s="8">
        <v>166.84964535927301</v>
      </c>
      <c r="BC37" s="8">
        <v>166.76611320636474</v>
      </c>
      <c r="BD37" s="57">
        <v>166.72985534806543</v>
      </c>
    </row>
    <row r="38" spans="1:56" ht="25.5">
      <c r="A38" s="1">
        <v>-2.2707813017997908E-3</v>
      </c>
      <c r="B38" s="1" t="str">
        <f t="shared" si="2"/>
        <v>IDSingle FamilyExisting</v>
      </c>
      <c r="C38" s="5" t="s">
        <v>29</v>
      </c>
      <c r="D38" s="1" t="s">
        <v>16</v>
      </c>
      <c r="E38" s="1" t="s">
        <v>5457</v>
      </c>
      <c r="F38" s="8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  <c r="AH38" s="8"/>
      <c r="AI38" s="8"/>
      <c r="AJ38" s="8"/>
      <c r="AK38" s="8">
        <v>549038.28610949428</v>
      </c>
      <c r="AL38" s="8">
        <v>547791.54023542465</v>
      </c>
      <c r="AM38" s="8">
        <v>546547.62544857396</v>
      </c>
      <c r="AN38" s="8">
        <v>545306.53532016231</v>
      </c>
      <c r="AO38" s="8">
        <v>544068.26343600801</v>
      </c>
      <c r="AP38" s="8">
        <v>542832.80339649483</v>
      </c>
      <c r="AQ38" s="8">
        <v>541600.14881653851</v>
      </c>
      <c r="AR38" s="8">
        <v>540370.29332555388</v>
      </c>
      <c r="AS38" s="8">
        <v>539143.23056742211</v>
      </c>
      <c r="AT38" s="8">
        <v>537918.95420045767</v>
      </c>
      <c r="AU38" s="8">
        <v>536697.45789737557</v>
      </c>
      <c r="AV38" s="8">
        <v>535478.73534525873</v>
      </c>
      <c r="AW38" s="8">
        <v>534262.7802455253</v>
      </c>
      <c r="AX38" s="8">
        <v>533049.58631389623</v>
      </c>
      <c r="AY38" s="8">
        <v>531839.14728036255</v>
      </c>
      <c r="AZ38" s="8">
        <v>530631.45688915311</v>
      </c>
      <c r="BA38" s="8">
        <v>529426.50889870245</v>
      </c>
      <c r="BB38" s="8">
        <v>528224.2970816181</v>
      </c>
      <c r="BC38" s="8">
        <v>527024.8152246488</v>
      </c>
      <c r="BD38" s="57">
        <v>525828.05712865212</v>
      </c>
    </row>
    <row r="39" spans="1:56" ht="15.75">
      <c r="A39" s="1">
        <v>-2.2708178107920937E-3</v>
      </c>
      <c r="B39" s="1" t="str">
        <f t="shared" si="2"/>
        <v>IDMultifamily - Low RiseExisting</v>
      </c>
      <c r="C39" s="5" t="s">
        <v>30</v>
      </c>
      <c r="D39" s="1" t="s">
        <v>18</v>
      </c>
      <c r="E39" s="1" t="s">
        <v>5457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9"/>
      <c r="AH39" s="8"/>
      <c r="AI39" s="8"/>
      <c r="AJ39" s="8"/>
      <c r="AK39" s="8">
        <v>61911.114160862126</v>
      </c>
      <c r="AL39" s="8">
        <v>61770.525300139656</v>
      </c>
      <c r="AM39" s="8">
        <v>61630.255691106118</v>
      </c>
      <c r="AN39" s="8">
        <v>61490.304608799088</v>
      </c>
      <c r="AO39" s="8">
        <v>61350.671329902398</v>
      </c>
      <c r="AP39" s="8">
        <v>61211.355132742407</v>
      </c>
      <c r="AQ39" s="8">
        <v>61072.355297284259</v>
      </c>
      <c r="AR39" s="8">
        <v>60933.671105128167</v>
      </c>
      <c r="AS39" s="8">
        <v>60795.301839505693</v>
      </c>
      <c r="AT39" s="8">
        <v>60657.24678527606</v>
      </c>
      <c r="AU39" s="8">
        <v>60519.505228922448</v>
      </c>
      <c r="AV39" s="8">
        <v>60382.076458548283</v>
      </c>
      <c r="AW39" s="8">
        <v>60244.959763873601</v>
      </c>
      <c r="AX39" s="8">
        <v>60108.154436231343</v>
      </c>
      <c r="AY39" s="8">
        <v>59971.65976856371</v>
      </c>
      <c r="AZ39" s="8">
        <v>59835.475055418494</v>
      </c>
      <c r="BA39" s="8">
        <v>59699.599592945444</v>
      </c>
      <c r="BB39" s="8">
        <v>59564.032678892625</v>
      </c>
      <c r="BC39" s="8">
        <v>59428.773612602796</v>
      </c>
      <c r="BD39" s="57">
        <v>59293.82169500977</v>
      </c>
    </row>
    <row r="40" spans="1:56">
      <c r="A40" s="1">
        <v>-2.2708178107920937E-3</v>
      </c>
      <c r="B40" s="1" t="str">
        <f t="shared" si="2"/>
        <v>IDMultifamily - High RiseExisting</v>
      </c>
      <c r="D40" s="1" t="s">
        <v>5458</v>
      </c>
      <c r="E40" s="1" t="s">
        <v>5457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9"/>
      <c r="AH40" s="8"/>
      <c r="AI40" s="8"/>
      <c r="AJ40" s="8"/>
      <c r="AK40" s="8">
        <v>14115.507936473643</v>
      </c>
      <c r="AL40" s="8">
        <v>14083.454189643122</v>
      </c>
      <c r="AM40" s="8">
        <v>14051.473231031807</v>
      </c>
      <c r="AN40" s="8">
        <v>14019.564895350912</v>
      </c>
      <c r="AO40" s="8">
        <v>13987.729017686994</v>
      </c>
      <c r="AP40" s="8">
        <v>13955.965433501096</v>
      </c>
      <c r="AQ40" s="8">
        <v>13924.273978627903</v>
      </c>
      <c r="AR40" s="8">
        <v>13892.654489274886</v>
      </c>
      <c r="AS40" s="8">
        <v>13861.106802021461</v>
      </c>
      <c r="AT40" s="8">
        <v>13829.630753818139</v>
      </c>
      <c r="AU40" s="8">
        <v>13798.22618198569</v>
      </c>
      <c r="AV40" s="8">
        <v>13766.8929242143</v>
      </c>
      <c r="AW40" s="8">
        <v>13735.630818562728</v>
      </c>
      <c r="AX40" s="8">
        <v>13704.43970345747</v>
      </c>
      <c r="AY40" s="8">
        <v>13673.319417691933</v>
      </c>
      <c r="AZ40" s="8">
        <v>13642.269800425589</v>
      </c>
      <c r="BA40" s="8">
        <v>13611.290691183152</v>
      </c>
      <c r="BB40" s="8">
        <v>13580.381929853746</v>
      </c>
      <c r="BC40" s="8">
        <v>13549.543356690076</v>
      </c>
      <c r="BD40" s="57">
        <v>13518.774812307603</v>
      </c>
    </row>
    <row r="41" spans="1:56" ht="15.75">
      <c r="A41" s="1">
        <v>-1.0686986477418991E-2</v>
      </c>
      <c r="B41" s="1" t="str">
        <f t="shared" si="2"/>
        <v>IDManufacturedExisting</v>
      </c>
      <c r="C41" s="5" t="s">
        <v>32</v>
      </c>
      <c r="D41" s="1" t="s">
        <v>22</v>
      </c>
      <c r="E41" s="1" t="s">
        <v>5457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9"/>
      <c r="AH41" s="8"/>
      <c r="AI41" s="8"/>
      <c r="AJ41" s="8"/>
      <c r="AK41" s="8">
        <v>84725.331491973906</v>
      </c>
      <c r="AL41" s="8">
        <v>83819.873020024344</v>
      </c>
      <c r="AM41" s="8">
        <v>82924.091170520376</v>
      </c>
      <c r="AN41" s="8">
        <v>82037.882529528768</v>
      </c>
      <c r="AO41" s="8">
        <v>81161.144788299614</v>
      </c>
      <c r="AP41" s="8">
        <v>80293.776731455218</v>
      </c>
      <c r="AQ41" s="8">
        <v>79435.678225305266</v>
      </c>
      <c r="AR41" s="8">
        <v>78586.75020628683</v>
      </c>
      <c r="AS41" s="8">
        <v>77746.894669527945</v>
      </c>
      <c r="AT41" s="8">
        <v>76916.014657533378</v>
      </c>
      <c r="AU41" s="8">
        <v>76094.014248991356</v>
      </c>
      <c r="AV41" s="8">
        <v>75280.798547699858</v>
      </c>
      <c r="AW41" s="8">
        <v>74476.273671611285</v>
      </c>
      <c r="AX41" s="8">
        <v>73680.346741994217</v>
      </c>
      <c r="AY41" s="8">
        <v>72892.925872710985</v>
      </c>
      <c r="AZ41" s="8">
        <v>72113.920159609814</v>
      </c>
      <c r="BA41" s="8">
        <v>71343.239670030394</v>
      </c>
      <c r="BB41" s="8">
        <v>70580.795432421524</v>
      </c>
      <c r="BC41" s="8">
        <v>69826.499426069757</v>
      </c>
      <c r="BD41" s="57">
        <v>69080.264570937841</v>
      </c>
    </row>
    <row r="42" spans="1:56">
      <c r="BD42" s="57"/>
    </row>
    <row r="43" spans="1:56">
      <c r="D43" s="4" t="s">
        <v>33</v>
      </c>
      <c r="E43" s="59">
        <v>0.56999999999999995</v>
      </c>
      <c r="F43" s="4"/>
      <c r="G43" s="4"/>
      <c r="BD43" s="57"/>
    </row>
    <row r="44" spans="1:56" ht="15.75">
      <c r="B44" s="1" t="str">
        <f>CONCATENATE("MT",D44,E44)</f>
        <v>MTSingle FamilyNew</v>
      </c>
      <c r="C44" s="5" t="s">
        <v>34</v>
      </c>
      <c r="D44" s="1" t="s">
        <v>16</v>
      </c>
      <c r="E44" s="1" t="s">
        <v>8</v>
      </c>
      <c r="F44" s="6">
        <v>1313</v>
      </c>
      <c r="G44" s="6">
        <v>972.4</v>
      </c>
      <c r="H44" s="6">
        <v>825.5</v>
      </c>
      <c r="I44" s="6">
        <v>730.6</v>
      </c>
      <c r="J44" s="6">
        <v>696.80000000000007</v>
      </c>
      <c r="K44" s="6">
        <v>925.6</v>
      </c>
      <c r="L44" s="6">
        <v>1349.4</v>
      </c>
      <c r="M44" s="6">
        <v>2454.4</v>
      </c>
      <c r="N44" s="6">
        <v>2601.3000000000002</v>
      </c>
      <c r="O44" s="6">
        <v>2906.8</v>
      </c>
      <c r="P44" s="6">
        <v>2382.9</v>
      </c>
      <c r="Q44" s="6">
        <v>2070.9</v>
      </c>
      <c r="R44" s="6">
        <v>1963</v>
      </c>
      <c r="S44" s="6">
        <v>1986.4</v>
      </c>
      <c r="T44" s="6">
        <v>2096.9</v>
      </c>
      <c r="U44" s="6">
        <v>2020.2</v>
      </c>
      <c r="V44" s="6">
        <v>2246.4</v>
      </c>
      <c r="W44" s="6">
        <v>2694.9</v>
      </c>
      <c r="X44" s="6">
        <v>3138.2000000000003</v>
      </c>
      <c r="Y44" s="6">
        <v>4468.1000000000004</v>
      </c>
      <c r="Z44" s="6">
        <v>4390.1000000000004</v>
      </c>
      <c r="AA44" s="6">
        <v>4347.2</v>
      </c>
      <c r="AB44" s="6">
        <v>3862.3</v>
      </c>
      <c r="AC44" s="6">
        <v>2616.9</v>
      </c>
      <c r="AD44" s="6">
        <v>1831.7</v>
      </c>
      <c r="AE44" s="6">
        <v>1666.6000000000001</v>
      </c>
      <c r="AF44" s="6">
        <v>1527.5</v>
      </c>
      <c r="AG44" s="7">
        <v>2199.6</v>
      </c>
      <c r="AH44" s="6">
        <v>2615.6</v>
      </c>
      <c r="AI44" s="6">
        <v>2434.9</v>
      </c>
      <c r="AJ44" s="6">
        <v>2500.9499066078242</v>
      </c>
      <c r="AK44" s="6">
        <v>2584.6563919106193</v>
      </c>
      <c r="AL44" s="6">
        <v>2358.0597945749782</v>
      </c>
      <c r="AM44" s="6">
        <v>2173.7616455830366</v>
      </c>
      <c r="AN44" s="6">
        <v>1981.3270043540567</v>
      </c>
      <c r="AO44" s="6">
        <v>1896.4930788725489</v>
      </c>
      <c r="AP44" s="6">
        <v>1787.0549267281106</v>
      </c>
      <c r="AQ44" s="6">
        <v>1691.7835059307261</v>
      </c>
      <c r="AR44" s="6">
        <v>1656.310266779258</v>
      </c>
      <c r="AS44" s="6">
        <v>1577.9710048132183</v>
      </c>
      <c r="AT44" s="6">
        <v>1537.7374962406716</v>
      </c>
      <c r="AU44" s="6">
        <v>1529.9601453783657</v>
      </c>
      <c r="AV44" s="6">
        <v>1484.4700029378532</v>
      </c>
      <c r="AW44" s="6">
        <v>1407.0782623417724</v>
      </c>
      <c r="AX44" s="6">
        <v>1343.823620168622</v>
      </c>
      <c r="AY44" s="6">
        <v>1338.5609256298451</v>
      </c>
      <c r="AZ44" s="6">
        <v>1334.6749147265625</v>
      </c>
      <c r="BA44" s="6">
        <v>1312.8237831466397</v>
      </c>
      <c r="BB44" s="6">
        <v>1227.9240304759469</v>
      </c>
      <c r="BC44" s="6">
        <v>1195.6947011082736</v>
      </c>
      <c r="BD44" s="57">
        <v>1149.395134153144</v>
      </c>
    </row>
    <row r="45" spans="1:56" ht="15.75">
      <c r="B45" s="1" t="str">
        <f t="shared" ref="B45:B51" si="3">CONCATENATE("MT",D45,E45)</f>
        <v>MTMultifamily - Low RiseNew</v>
      </c>
      <c r="C45" s="5" t="s">
        <v>35</v>
      </c>
      <c r="D45" s="1" t="s">
        <v>18</v>
      </c>
      <c r="E45" s="1" t="s">
        <v>8</v>
      </c>
      <c r="F45" s="8">
        <v>860.82519174945844</v>
      </c>
      <c r="G45" s="8">
        <v>474.93825094095956</v>
      </c>
      <c r="H45" s="8">
        <v>125.55342428746027</v>
      </c>
      <c r="I45" s="8">
        <v>239.38975865025668</v>
      </c>
      <c r="J45" s="8">
        <v>86.494038342320181</v>
      </c>
      <c r="K45" s="8">
        <v>253.07778115310504</v>
      </c>
      <c r="L45" s="8">
        <v>443.40968982992769</v>
      </c>
      <c r="M45" s="8">
        <v>238.40668933003624</v>
      </c>
      <c r="N45" s="8">
        <v>450.83862929341456</v>
      </c>
      <c r="O45" s="8">
        <v>732.37259269994001</v>
      </c>
      <c r="P45" s="8">
        <v>865.92745922778568</v>
      </c>
      <c r="Q45" s="8">
        <v>1098.5131099856153</v>
      </c>
      <c r="R45" s="8">
        <v>785.96545249482699</v>
      </c>
      <c r="S45" s="8">
        <v>745.40877474760293</v>
      </c>
      <c r="T45" s="8">
        <v>685.7461288484983</v>
      </c>
      <c r="U45" s="8">
        <v>667.72203160881213</v>
      </c>
      <c r="V45" s="8">
        <v>593.63332238391354</v>
      </c>
      <c r="W45" s="8">
        <v>1035.9518784735571</v>
      </c>
      <c r="X45" s="8">
        <v>903.3500469773611</v>
      </c>
      <c r="Y45" s="8">
        <v>893.8619142539435</v>
      </c>
      <c r="Z45" s="8">
        <v>928.12087639779793</v>
      </c>
      <c r="AA45" s="8">
        <v>772.11945727824411</v>
      </c>
      <c r="AB45" s="8">
        <v>709.88601514140555</v>
      </c>
      <c r="AC45" s="8">
        <v>356.68663359518177</v>
      </c>
      <c r="AD45" s="8">
        <v>136.66696241508441</v>
      </c>
      <c r="AE45" s="8">
        <v>367.84636582419688</v>
      </c>
      <c r="AF45" s="8">
        <v>584.82600096441138</v>
      </c>
      <c r="AG45" s="9">
        <v>746.00336992138523</v>
      </c>
      <c r="AH45" s="8">
        <v>1413.6131024199028</v>
      </c>
      <c r="AI45" s="8">
        <v>1716.9789419190136</v>
      </c>
      <c r="AJ45" s="8">
        <v>1336.836483223866</v>
      </c>
      <c r="AK45" s="8">
        <v>1371.7674930950704</v>
      </c>
      <c r="AL45" s="8">
        <v>1247.6817777553958</v>
      </c>
      <c r="AM45" s="8">
        <v>1159.3453235181632</v>
      </c>
      <c r="AN45" s="8">
        <v>1161.3279364692964</v>
      </c>
      <c r="AO45" s="8">
        <v>1115.1843904337466</v>
      </c>
      <c r="AP45" s="8">
        <v>1061.8207759978948</v>
      </c>
      <c r="AQ45" s="8">
        <v>1086.2334858370484</v>
      </c>
      <c r="AR45" s="8">
        <v>1126.6404943982777</v>
      </c>
      <c r="AS45" s="8">
        <v>1167.9346630986083</v>
      </c>
      <c r="AT45" s="8">
        <v>1178.8779994981448</v>
      </c>
      <c r="AU45" s="8">
        <v>1200.8937092350247</v>
      </c>
      <c r="AV45" s="8">
        <v>1141.7390476381033</v>
      </c>
      <c r="AW45" s="8">
        <v>1121.0555778902324</v>
      </c>
      <c r="AX45" s="8">
        <v>1133.3054119759065</v>
      </c>
      <c r="AY45" s="8">
        <v>1163.7682064096371</v>
      </c>
      <c r="AZ45" s="8">
        <v>1191.8903942425845</v>
      </c>
      <c r="BA45" s="8">
        <v>1207.3038747631952</v>
      </c>
      <c r="BB45" s="8">
        <v>1233.9091659150356</v>
      </c>
      <c r="BC45" s="8">
        <v>1232.0992084216355</v>
      </c>
      <c r="BD45" s="57">
        <v>1237.9530486739679</v>
      </c>
    </row>
    <row r="46" spans="1:56">
      <c r="B46" s="1" t="str">
        <f t="shared" si="3"/>
        <v>MTMultifamily - High RiseNew</v>
      </c>
      <c r="C46" s="1" t="s">
        <v>36</v>
      </c>
      <c r="D46" s="1" t="s">
        <v>5458</v>
      </c>
      <c r="E46" s="1" t="s">
        <v>8</v>
      </c>
      <c r="F46" s="8">
        <v>42.174808250541538</v>
      </c>
      <c r="G46" s="8">
        <v>26.061749059040462</v>
      </c>
      <c r="H46" s="8">
        <v>31.446575712539726</v>
      </c>
      <c r="I46" s="8">
        <v>24.610241349743323</v>
      </c>
      <c r="J46" s="8">
        <v>33.505961657679826</v>
      </c>
      <c r="K46" s="8">
        <v>42.922218846894957</v>
      </c>
      <c r="L46" s="8">
        <v>33.5903101700723</v>
      </c>
      <c r="M46" s="8">
        <v>45.593310669963749</v>
      </c>
      <c r="N46" s="8">
        <v>61.161370706585451</v>
      </c>
      <c r="O46" s="8">
        <v>69.627407300060014</v>
      </c>
      <c r="P46" s="8">
        <v>82.072540772214268</v>
      </c>
      <c r="Q46" s="8">
        <v>66.486890014384684</v>
      </c>
      <c r="R46" s="8">
        <v>65.034547505173009</v>
      </c>
      <c r="S46" s="8">
        <v>62.591225252397024</v>
      </c>
      <c r="T46" s="8">
        <v>62.253871151501713</v>
      </c>
      <c r="U46" s="8">
        <v>60.277968391187819</v>
      </c>
      <c r="V46" s="8">
        <v>85.366677616086406</v>
      </c>
      <c r="W46" s="8">
        <v>79.048121526442912</v>
      </c>
      <c r="X46" s="8">
        <v>79.649953022638883</v>
      </c>
      <c r="Y46" s="8">
        <v>82.138085746056518</v>
      </c>
      <c r="Z46" s="8">
        <v>73.879123602202057</v>
      </c>
      <c r="AA46" s="8">
        <v>69.880542721755916</v>
      </c>
      <c r="AB46" s="8">
        <v>49.113984858594421</v>
      </c>
      <c r="AC46" s="8">
        <v>37.313366404818197</v>
      </c>
      <c r="AD46" s="8">
        <v>52.333037584915587</v>
      </c>
      <c r="AE46" s="8">
        <v>68.15363417580312</v>
      </c>
      <c r="AF46" s="8">
        <v>105.17399903558866</v>
      </c>
      <c r="AG46" s="9">
        <v>93.9966300786148</v>
      </c>
      <c r="AH46" s="8">
        <v>113.38689758009713</v>
      </c>
      <c r="AI46" s="8">
        <v>125.02105808098651</v>
      </c>
      <c r="AJ46" s="8">
        <v>310.63924675243737</v>
      </c>
      <c r="AK46" s="8">
        <v>281.08136221127512</v>
      </c>
      <c r="AL46" s="8">
        <v>261.48219019332197</v>
      </c>
      <c r="AM46" s="8">
        <v>253.83760101503171</v>
      </c>
      <c r="AN46" s="8">
        <v>245.16448455456035</v>
      </c>
      <c r="AO46" s="8">
        <v>238.28609149396416</v>
      </c>
      <c r="AP46" s="8">
        <v>243.8852791996103</v>
      </c>
      <c r="AQ46" s="8">
        <v>252.50035127151114</v>
      </c>
      <c r="AR46" s="8">
        <v>260.387609143389</v>
      </c>
      <c r="AS46" s="8">
        <v>265.31384962866451</v>
      </c>
      <c r="AT46" s="8">
        <v>269.77207796733819</v>
      </c>
      <c r="AU46" s="8">
        <v>260.34904941882155</v>
      </c>
      <c r="AV46" s="8">
        <v>256.64521823187738</v>
      </c>
      <c r="AW46" s="8">
        <v>257.99203571617068</v>
      </c>
      <c r="AX46" s="8">
        <v>265.42531270001956</v>
      </c>
      <c r="AY46" s="8">
        <v>270.35920334535371</v>
      </c>
      <c r="AZ46" s="8">
        <v>270.91587015958919</v>
      </c>
      <c r="BA46" s="8">
        <v>280.29568067158715</v>
      </c>
      <c r="BB46" s="8">
        <v>281.02451148968299</v>
      </c>
      <c r="BC46" s="8">
        <v>281.77007361103222</v>
      </c>
      <c r="BD46" s="57">
        <v>283.66592141694099</v>
      </c>
    </row>
    <row r="47" spans="1:56" ht="15.75">
      <c r="B47" s="1" t="str">
        <f t="shared" si="3"/>
        <v>MTManufacturedNew</v>
      </c>
      <c r="C47" s="5" t="s">
        <v>37</v>
      </c>
      <c r="D47" s="1" t="s">
        <v>22</v>
      </c>
      <c r="E47" s="1" t="s">
        <v>8</v>
      </c>
      <c r="F47" s="8">
        <v>923</v>
      </c>
      <c r="G47" s="8">
        <v>667</v>
      </c>
      <c r="H47" s="8">
        <v>514</v>
      </c>
      <c r="I47" s="8">
        <v>441</v>
      </c>
      <c r="J47" s="8">
        <v>480</v>
      </c>
      <c r="K47" s="8">
        <v>505</v>
      </c>
      <c r="L47" s="8">
        <v>653</v>
      </c>
      <c r="M47" s="8">
        <v>1021</v>
      </c>
      <c r="N47" s="8">
        <v>1453</v>
      </c>
      <c r="O47" s="8">
        <v>1871</v>
      </c>
      <c r="P47" s="8">
        <v>1772</v>
      </c>
      <c r="Q47" s="8">
        <v>1749</v>
      </c>
      <c r="R47" s="8">
        <v>1681</v>
      </c>
      <c r="S47" s="8">
        <v>1919</v>
      </c>
      <c r="T47" s="8">
        <v>1736</v>
      </c>
      <c r="U47" s="8">
        <v>1195</v>
      </c>
      <c r="V47" s="8">
        <v>922</v>
      </c>
      <c r="W47" s="8">
        <v>972</v>
      </c>
      <c r="X47" s="8">
        <v>827</v>
      </c>
      <c r="Y47" s="8">
        <v>697</v>
      </c>
      <c r="Z47" s="8">
        <v>641</v>
      </c>
      <c r="AA47" s="8">
        <v>611</v>
      </c>
      <c r="AB47" s="8">
        <v>593</v>
      </c>
      <c r="AC47" s="8">
        <v>437</v>
      </c>
      <c r="AD47" s="8">
        <v>290</v>
      </c>
      <c r="AE47" s="8">
        <v>325</v>
      </c>
      <c r="AF47" s="8">
        <v>361</v>
      </c>
      <c r="AG47" s="9">
        <v>468</v>
      </c>
      <c r="AH47" s="8">
        <v>308.75</v>
      </c>
      <c r="AI47" s="8">
        <v>364.95833333333331</v>
      </c>
      <c r="AJ47" s="8">
        <v>227.9071291035354</v>
      </c>
      <c r="AK47" s="8">
        <v>237.13492406339898</v>
      </c>
      <c r="AL47" s="8">
        <v>233.59126583359358</v>
      </c>
      <c r="AM47" s="8">
        <v>240.44266727387136</v>
      </c>
      <c r="AN47" s="8">
        <v>237.1395807137055</v>
      </c>
      <c r="AO47" s="8">
        <v>249.5555912240545</v>
      </c>
      <c r="AP47" s="8">
        <v>251.09003256897759</v>
      </c>
      <c r="AQ47" s="8">
        <v>257.20818576021537</v>
      </c>
      <c r="AR47" s="8">
        <v>263.57587676241604</v>
      </c>
      <c r="AS47" s="8">
        <v>264.0387147434368</v>
      </c>
      <c r="AT47" s="8">
        <v>259.47233602729784</v>
      </c>
      <c r="AU47" s="8">
        <v>255.14993994887166</v>
      </c>
      <c r="AV47" s="8">
        <v>249.23145815654291</v>
      </c>
      <c r="AW47" s="8">
        <v>241.17214917320402</v>
      </c>
      <c r="AX47" s="8">
        <v>230.96139335081847</v>
      </c>
      <c r="AY47" s="8">
        <v>227.7349225388156</v>
      </c>
      <c r="AZ47" s="8">
        <v>224.9916887819852</v>
      </c>
      <c r="BA47" s="8">
        <v>225.83971927585264</v>
      </c>
      <c r="BB47" s="8">
        <v>224.35088855734384</v>
      </c>
      <c r="BC47" s="8">
        <v>224.19809596617864</v>
      </c>
      <c r="BD47" s="57">
        <v>224.10793336990352</v>
      </c>
    </row>
    <row r="48" spans="1:56" ht="25.5">
      <c r="A48" s="1">
        <v>-2.2707813017997908E-3</v>
      </c>
      <c r="B48" s="1" t="str">
        <f t="shared" si="3"/>
        <v>MTSingle FamilyExisting</v>
      </c>
      <c r="C48" s="5" t="s">
        <v>34</v>
      </c>
      <c r="D48" s="1" t="s">
        <v>16</v>
      </c>
      <c r="E48" s="1" t="s">
        <v>5457</v>
      </c>
      <c r="F48" s="8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9"/>
      <c r="AH48" s="8"/>
      <c r="AI48" s="8"/>
      <c r="AJ48" s="8"/>
      <c r="AK48" s="8">
        <v>323147.54990660789</v>
      </c>
      <c r="AL48" s="8">
        <v>322413.75249255757</v>
      </c>
      <c r="AM48" s="8">
        <v>321681.62137195439</v>
      </c>
      <c r="AN48" s="8">
        <v>320951.15276101034</v>
      </c>
      <c r="AO48" s="8">
        <v>320222.34288452956</v>
      </c>
      <c r="AP48" s="8">
        <v>319495.18797588884</v>
      </c>
      <c r="AQ48" s="8">
        <v>318769.68427701818</v>
      </c>
      <c r="AR48" s="8">
        <v>318045.8280383813</v>
      </c>
      <c r="AS48" s="8">
        <v>317323.61551895633</v>
      </c>
      <c r="AT48" s="8">
        <v>316603.04298621637</v>
      </c>
      <c r="AU48" s="8">
        <v>315884.10671611037</v>
      </c>
      <c r="AV48" s="8">
        <v>315166.80299304368</v>
      </c>
      <c r="AW48" s="8">
        <v>314451.12810985907</v>
      </c>
      <c r="AX48" s="8">
        <v>313737.07836781733</v>
      </c>
      <c r="AY48" s="8">
        <v>313024.65007657837</v>
      </c>
      <c r="AZ48" s="8">
        <v>312313.83955418202</v>
      </c>
      <c r="BA48" s="8">
        <v>311604.64312702906</v>
      </c>
      <c r="BB48" s="8">
        <v>310897.05712986219</v>
      </c>
      <c r="BC48" s="8">
        <v>310191.07790574711</v>
      </c>
      <c r="BD48" s="57">
        <v>309486.70180605364</v>
      </c>
    </row>
    <row r="49" spans="1:56" ht="15.75">
      <c r="A49" s="1">
        <v>-2.2708178107920937E-3</v>
      </c>
      <c r="B49" s="1" t="str">
        <f t="shared" si="3"/>
        <v>MTMultifamily - Low RiseExisting</v>
      </c>
      <c r="C49" s="5" t="s">
        <v>35</v>
      </c>
      <c r="D49" s="1" t="s">
        <v>18</v>
      </c>
      <c r="E49" s="1" t="s">
        <v>5457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9"/>
      <c r="AH49" s="8"/>
      <c r="AI49" s="8"/>
      <c r="AJ49" s="8"/>
      <c r="AK49" s="8">
        <v>48935.380479341526</v>
      </c>
      <c r="AL49" s="8">
        <v>48824.257145771153</v>
      </c>
      <c r="AM49" s="8">
        <v>48713.386153045845</v>
      </c>
      <c r="AN49" s="8">
        <v>48602.766928145516</v>
      </c>
      <c r="AO49" s="8">
        <v>48492.398899351305</v>
      </c>
      <c r="AP49" s="8">
        <v>48382.28149624262</v>
      </c>
      <c r="AQ49" s="8">
        <v>48272.414149694196</v>
      </c>
      <c r="AR49" s="8">
        <v>48162.796291873135</v>
      </c>
      <c r="AS49" s="8">
        <v>48053.427356235996</v>
      </c>
      <c r="AT49" s="8">
        <v>47944.306777525853</v>
      </c>
      <c r="AU49" s="8">
        <v>47835.433991769365</v>
      </c>
      <c r="AV49" s="8">
        <v>47726.808436273888</v>
      </c>
      <c r="AW49" s="8">
        <v>47618.429549624532</v>
      </c>
      <c r="AX49" s="8">
        <v>47510.2967716813</v>
      </c>
      <c r="AY49" s="8">
        <v>47402.409543576148</v>
      </c>
      <c r="AZ49" s="8">
        <v>47294.767307710135</v>
      </c>
      <c r="BA49" s="8">
        <v>47187.369507750518</v>
      </c>
      <c r="BB49" s="8">
        <v>47080.215588627892</v>
      </c>
      <c r="BC49" s="8">
        <v>46973.304996533305</v>
      </c>
      <c r="BD49" s="57">
        <v>46866.637178915407</v>
      </c>
    </row>
    <row r="50" spans="1:56">
      <c r="A50" s="1">
        <v>-2.2708178107920937E-3</v>
      </c>
      <c r="B50" s="1" t="str">
        <f t="shared" si="3"/>
        <v>MTMultifamily - High RiseExisting</v>
      </c>
      <c r="C50" s="1" t="s">
        <v>36</v>
      </c>
      <c r="D50" s="1" t="s">
        <v>5458</v>
      </c>
      <c r="E50" s="1" t="s">
        <v>5457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9"/>
      <c r="AH50" s="8"/>
      <c r="AI50" s="8"/>
      <c r="AJ50" s="8"/>
      <c r="AK50" s="8">
        <v>11155.727260052794</v>
      </c>
      <c r="AL50" s="8">
        <v>11130.394635898327</v>
      </c>
      <c r="AM50" s="8">
        <v>11105.119537517985</v>
      </c>
      <c r="AN50" s="8">
        <v>11079.901834281214</v>
      </c>
      <c r="AO50" s="8">
        <v>11054.7413958541</v>
      </c>
      <c r="AP50" s="8">
        <v>11029.638092198695</v>
      </c>
      <c r="AQ50" s="8">
        <v>11004.591793572339</v>
      </c>
      <c r="AR50" s="8">
        <v>10979.602370526998</v>
      </c>
      <c r="AS50" s="8">
        <v>10954.66969390859</v>
      </c>
      <c r="AT50" s="8">
        <v>10929.793634856318</v>
      </c>
      <c r="AU50" s="8">
        <v>10904.974064802005</v>
      </c>
      <c r="AV50" s="8">
        <v>10880.210855469428</v>
      </c>
      <c r="AW50" s="8">
        <v>10855.503878873655</v>
      </c>
      <c r="AX50" s="8">
        <v>10830.853007320386</v>
      </c>
      <c r="AY50" s="8">
        <v>10806.258113405291</v>
      </c>
      <c r="AZ50" s="8">
        <v>10781.719070013354</v>
      </c>
      <c r="BA50" s="8">
        <v>10757.235750318212</v>
      </c>
      <c r="BB50" s="8">
        <v>10732.808027781501</v>
      </c>
      <c r="BC50" s="8">
        <v>10708.435776152202</v>
      </c>
      <c r="BD50" s="57">
        <v>10684.118869465992</v>
      </c>
    </row>
    <row r="51" spans="1:56" ht="15.75">
      <c r="A51" s="1">
        <v>-1.0686986477418991E-2</v>
      </c>
      <c r="B51" s="1" t="str">
        <f t="shared" si="3"/>
        <v>MTManufacturedExisting</v>
      </c>
      <c r="C51" s="5" t="s">
        <v>37</v>
      </c>
      <c r="D51" s="1" t="s">
        <v>22</v>
      </c>
      <c r="E51" s="1" t="s">
        <v>5457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9"/>
      <c r="AH51" s="8"/>
      <c r="AI51" s="8"/>
      <c r="AJ51" s="8"/>
      <c r="AK51" s="8">
        <v>71309.058749473901</v>
      </c>
      <c r="AL51" s="8">
        <v>70546.979802900794</v>
      </c>
      <c r="AM51" s="8">
        <v>69793.045183724447</v>
      </c>
      <c r="AN51" s="8">
        <v>69047.167853628096</v>
      </c>
      <c r="AO51" s="8">
        <v>68309.261704472301</v>
      </c>
      <c r="AP51" s="8">
        <v>67579.241548354141</v>
      </c>
      <c r="AQ51" s="8">
        <v>66857.023107772649</v>
      </c>
      <c r="AR51" s="8">
        <v>66142.523005899391</v>
      </c>
      <c r="AS51" s="8">
        <v>65435.658756952973</v>
      </c>
      <c r="AT51" s="8">
        <v>64736.348756676416</v>
      </c>
      <c r="AU51" s="8">
        <v>64044.512272916341</v>
      </c>
      <c r="AV51" s="8">
        <v>63360.069436302794</v>
      </c>
      <c r="AW51" s="8">
        <v>62682.941231028701</v>
      </c>
      <c r="AX51" s="8">
        <v>62013.049485727854</v>
      </c>
      <c r="AY51" s="8">
        <v>61350.316864450368</v>
      </c>
      <c r="AZ51" s="8">
        <v>60694.666857734621</v>
      </c>
      <c r="BA51" s="8">
        <v>60046.023773774563</v>
      </c>
      <c r="BB51" s="8">
        <v>59404.312729681456</v>
      </c>
      <c r="BC51" s="8">
        <v>58769.459642838985</v>
      </c>
      <c r="BD51" s="57">
        <v>58141.391222350743</v>
      </c>
    </row>
    <row r="53" spans="1:56">
      <c r="D53" s="4" t="s">
        <v>5449</v>
      </c>
      <c r="E53" s="4"/>
      <c r="F53" s="4"/>
      <c r="G53" s="4"/>
      <c r="BD53" s="57"/>
    </row>
    <row r="54" spans="1:56" ht="15.75">
      <c r="B54" s="1" t="str">
        <f>CONCATENATE("Region",D54,E54)</f>
        <v>RegionSingle FamilyNew</v>
      </c>
      <c r="C54" s="5"/>
      <c r="D54" s="1" t="s">
        <v>16</v>
      </c>
      <c r="E54" s="1" t="s">
        <v>8</v>
      </c>
      <c r="F54" s="6">
        <f>$E$43*F44+F34+F24+F14</f>
        <v>28347.41</v>
      </c>
      <c r="G54" s="6">
        <f t="shared" ref="G54:BD54" si="4">$E$43*G44+G34+G24+G14</f>
        <v>29614.268</v>
      </c>
      <c r="H54" s="6">
        <f t="shared" si="4"/>
        <v>32248.535</v>
      </c>
      <c r="I54" s="6">
        <f t="shared" si="4"/>
        <v>34559.441999999995</v>
      </c>
      <c r="J54" s="6">
        <f t="shared" si="4"/>
        <v>42040.175999999999</v>
      </c>
      <c r="K54" s="6">
        <f t="shared" si="4"/>
        <v>48415.591999999997</v>
      </c>
      <c r="L54" s="6">
        <f t="shared" si="4"/>
        <v>44234.157999999996</v>
      </c>
      <c r="M54" s="6">
        <f t="shared" si="4"/>
        <v>57584.008000000002</v>
      </c>
      <c r="N54" s="6">
        <f t="shared" si="4"/>
        <v>61360.741000000002</v>
      </c>
      <c r="O54" s="6">
        <f t="shared" si="4"/>
        <v>63637.876000000004</v>
      </c>
      <c r="P54" s="6">
        <f t="shared" si="4"/>
        <v>54867.252999999997</v>
      </c>
      <c r="Q54" s="6">
        <f t="shared" si="4"/>
        <v>57384.413</v>
      </c>
      <c r="R54" s="6">
        <f t="shared" si="4"/>
        <v>56006.91</v>
      </c>
      <c r="S54" s="6">
        <f t="shared" si="4"/>
        <v>58939.248</v>
      </c>
      <c r="T54" s="6">
        <f t="shared" si="4"/>
        <v>56527.233</v>
      </c>
      <c r="U54" s="6">
        <f t="shared" si="4"/>
        <v>51608.513999999996</v>
      </c>
      <c r="V54" s="6">
        <f t="shared" si="4"/>
        <v>52738.448000000004</v>
      </c>
      <c r="W54" s="6">
        <f t="shared" si="4"/>
        <v>59782.093000000001</v>
      </c>
      <c r="X54" s="6">
        <f t="shared" si="4"/>
        <v>67688.774000000005</v>
      </c>
      <c r="Y54" s="6">
        <f t="shared" si="4"/>
        <v>74522.816999999995</v>
      </c>
      <c r="Z54" s="6">
        <f t="shared" si="4"/>
        <v>84872.357000000004</v>
      </c>
      <c r="AA54" s="6">
        <f t="shared" si="4"/>
        <v>75289.903999999995</v>
      </c>
      <c r="AB54" s="6">
        <f t="shared" si="4"/>
        <v>57664.510999999999</v>
      </c>
      <c r="AC54" s="6">
        <f t="shared" si="4"/>
        <v>34509.633000000002</v>
      </c>
      <c r="AD54" s="6">
        <f t="shared" si="4"/>
        <v>24099.069</v>
      </c>
      <c r="AE54" s="6">
        <f t="shared" si="4"/>
        <v>24846.962</v>
      </c>
      <c r="AF54" s="6">
        <f t="shared" si="4"/>
        <v>23007.674999999999</v>
      </c>
      <c r="AG54" s="6">
        <f t="shared" si="4"/>
        <v>29744.772000000001</v>
      </c>
      <c r="AH54" s="6">
        <f t="shared" si="4"/>
        <v>35486.892</v>
      </c>
      <c r="AI54" s="6">
        <f t="shared" si="4"/>
        <v>44415.892999999996</v>
      </c>
      <c r="AJ54" s="6">
        <f t="shared" si="4"/>
        <v>48548.001525249281</v>
      </c>
      <c r="AK54" s="6">
        <f t="shared" si="4"/>
        <v>49872.609868907137</v>
      </c>
      <c r="AL54" s="6">
        <f t="shared" si="4"/>
        <v>44557.232214795265</v>
      </c>
      <c r="AM54" s="6">
        <f t="shared" si="4"/>
        <v>40751.944666250842</v>
      </c>
      <c r="AN54" s="6">
        <f t="shared" si="4"/>
        <v>38565.488240475643</v>
      </c>
      <c r="AO54" s="6">
        <f t="shared" si="4"/>
        <v>36924.734047359307</v>
      </c>
      <c r="AP54" s="6">
        <f t="shared" si="4"/>
        <v>34186.763087129031</v>
      </c>
      <c r="AQ54" s="6">
        <f t="shared" si="4"/>
        <v>32104.611609525662</v>
      </c>
      <c r="AR54" s="6">
        <f t="shared" si="4"/>
        <v>31453.263096688344</v>
      </c>
      <c r="AS54" s="6">
        <f t="shared" si="4"/>
        <v>30078.043591421694</v>
      </c>
      <c r="AT54" s="6">
        <f t="shared" si="4"/>
        <v>29801.762964415022</v>
      </c>
      <c r="AU54" s="6">
        <f t="shared" si="4"/>
        <v>30086.913123627044</v>
      </c>
      <c r="AV54" s="6">
        <f t="shared" si="4"/>
        <v>29025.160412409045</v>
      </c>
      <c r="AW54" s="6">
        <f t="shared" si="4"/>
        <v>27303.011794417969</v>
      </c>
      <c r="AX54" s="6">
        <f t="shared" si="4"/>
        <v>26034.277482631016</v>
      </c>
      <c r="AY54" s="6">
        <f t="shared" si="4"/>
        <v>26262.357702415215</v>
      </c>
      <c r="AZ54" s="6">
        <f t="shared" si="4"/>
        <v>26142.882342800389</v>
      </c>
      <c r="BA54" s="6">
        <f t="shared" si="4"/>
        <v>25438.708487147152</v>
      </c>
      <c r="BB54" s="6">
        <f t="shared" si="4"/>
        <v>23791.232964771498</v>
      </c>
      <c r="BC54" s="6">
        <f t="shared" si="4"/>
        <v>23363.940690714451</v>
      </c>
      <c r="BD54" s="6">
        <f t="shared" si="4"/>
        <v>22636.228984428752</v>
      </c>
    </row>
    <row r="55" spans="1:56" ht="15.75">
      <c r="B55" s="1" t="str">
        <f t="shared" ref="B55:B61" si="5">CONCATENATE("Region",D55,E55)</f>
        <v>RegionMultifamily - Low RiseNew</v>
      </c>
      <c r="C55" s="5"/>
      <c r="D55" s="1" t="s">
        <v>18</v>
      </c>
      <c r="E55" s="1" t="s">
        <v>8</v>
      </c>
      <c r="F55" s="6">
        <f t="shared" ref="F55:BD55" si="6">$E$43*F45+F35+F25+F15</f>
        <v>20270.709108606741</v>
      </c>
      <c r="G55" s="6">
        <f t="shared" si="6"/>
        <v>18929.763197074921</v>
      </c>
      <c r="H55" s="6">
        <f t="shared" si="6"/>
        <v>19012.285997102455</v>
      </c>
      <c r="I55" s="6">
        <f t="shared" si="6"/>
        <v>22080.05399967837</v>
      </c>
      <c r="J55" s="6">
        <f t="shared" si="6"/>
        <v>28601.778161129085</v>
      </c>
      <c r="K55" s="6">
        <f t="shared" si="6"/>
        <v>27202.893689869059</v>
      </c>
      <c r="L55" s="6">
        <f t="shared" si="6"/>
        <v>12390.210937882894</v>
      </c>
      <c r="M55" s="6">
        <f t="shared" si="6"/>
        <v>12173.152842775997</v>
      </c>
      <c r="N55" s="6">
        <f t="shared" si="6"/>
        <v>12361.89700061282</v>
      </c>
      <c r="O55" s="6">
        <f t="shared" si="6"/>
        <v>17122.743158401601</v>
      </c>
      <c r="P55" s="6">
        <f t="shared" si="6"/>
        <v>18662.733640245107</v>
      </c>
      <c r="Q55" s="6">
        <f t="shared" si="6"/>
        <v>21954.730458996564</v>
      </c>
      <c r="R55" s="6">
        <f t="shared" si="6"/>
        <v>20000.57314201623</v>
      </c>
      <c r="S55" s="6">
        <f t="shared" si="6"/>
        <v>20642.129902132976</v>
      </c>
      <c r="T55" s="6">
        <f t="shared" si="6"/>
        <v>18328.494801049026</v>
      </c>
      <c r="U55" s="6">
        <f t="shared" si="6"/>
        <v>14151.270582179823</v>
      </c>
      <c r="V55" s="6">
        <f t="shared" si="6"/>
        <v>14626.267683576692</v>
      </c>
      <c r="W55" s="6">
        <f t="shared" si="6"/>
        <v>12028.647109827845</v>
      </c>
      <c r="X55" s="6">
        <f t="shared" si="6"/>
        <v>13046.576324182057</v>
      </c>
      <c r="Y55" s="6">
        <f t="shared" si="6"/>
        <v>13957.232094298251</v>
      </c>
      <c r="Z55" s="6">
        <f t="shared" si="6"/>
        <v>13931.004497270837</v>
      </c>
      <c r="AA55" s="6">
        <f t="shared" si="6"/>
        <v>15900.995334173014</v>
      </c>
      <c r="AB55" s="6">
        <f t="shared" si="6"/>
        <v>15570.247880584542</v>
      </c>
      <c r="AC55" s="6">
        <f t="shared" si="6"/>
        <v>11944.723214001346</v>
      </c>
      <c r="AD55" s="6">
        <f t="shared" si="6"/>
        <v>4141.9202192737603</v>
      </c>
      <c r="AE55" s="6">
        <f t="shared" si="6"/>
        <v>4082.3550519108021</v>
      </c>
      <c r="AF55" s="6">
        <f t="shared" si="6"/>
        <v>7060.5047847544756</v>
      </c>
      <c r="AG55" s="6">
        <f t="shared" si="6"/>
        <v>12168.678143163899</v>
      </c>
      <c r="AH55" s="6">
        <f t="shared" si="6"/>
        <v>19129.179628017951</v>
      </c>
      <c r="AI55" s="6">
        <f t="shared" si="6"/>
        <v>19420.059444838447</v>
      </c>
      <c r="AJ55" s="6">
        <f t="shared" si="6"/>
        <v>18712.603165746474</v>
      </c>
      <c r="AK55" s="6">
        <f t="shared" si="6"/>
        <v>18544.045810537114</v>
      </c>
      <c r="AL55" s="6">
        <f t="shared" si="6"/>
        <v>18167.917385378634</v>
      </c>
      <c r="AM55" s="6">
        <f t="shared" si="6"/>
        <v>17959.317912224924</v>
      </c>
      <c r="AN55" s="6">
        <f t="shared" si="6"/>
        <v>17781.152831888161</v>
      </c>
      <c r="AO55" s="6">
        <f t="shared" si="6"/>
        <v>17076.576219241826</v>
      </c>
      <c r="AP55" s="6">
        <f t="shared" si="6"/>
        <v>16649.228240557415</v>
      </c>
      <c r="AQ55" s="6">
        <f t="shared" si="6"/>
        <v>16713.441736999957</v>
      </c>
      <c r="AR55" s="6">
        <f t="shared" si="6"/>
        <v>17259.113772630262</v>
      </c>
      <c r="AS55" s="6">
        <f t="shared" si="6"/>
        <v>17959.199345902944</v>
      </c>
      <c r="AT55" s="6">
        <f t="shared" si="6"/>
        <v>18589.411201370669</v>
      </c>
      <c r="AU55" s="6">
        <f t="shared" si="6"/>
        <v>18660.738084287776</v>
      </c>
      <c r="AV55" s="6">
        <f t="shared" si="6"/>
        <v>18503.214492550534</v>
      </c>
      <c r="AW55" s="6">
        <f t="shared" si="6"/>
        <v>18378.752070030725</v>
      </c>
      <c r="AX55" s="6">
        <f t="shared" si="6"/>
        <v>18189.387319475896</v>
      </c>
      <c r="AY55" s="6">
        <f t="shared" si="6"/>
        <v>17919.47584619734</v>
      </c>
      <c r="AZ55" s="6">
        <f t="shared" si="6"/>
        <v>17527.578838892172</v>
      </c>
      <c r="BA55" s="6">
        <f t="shared" si="6"/>
        <v>17459.612075388832</v>
      </c>
      <c r="BB55" s="6">
        <f t="shared" si="6"/>
        <v>17194.906337521916</v>
      </c>
      <c r="BC55" s="6">
        <f t="shared" si="6"/>
        <v>16766.011386041202</v>
      </c>
      <c r="BD55" s="6">
        <f t="shared" si="6"/>
        <v>16646.534738566035</v>
      </c>
    </row>
    <row r="56" spans="1:56">
      <c r="B56" s="1" t="str">
        <f t="shared" si="5"/>
        <v>RegionMultifamily - High RiseNew</v>
      </c>
      <c r="D56" s="1" t="s">
        <v>5458</v>
      </c>
      <c r="E56" s="1" t="s">
        <v>8</v>
      </c>
      <c r="F56" s="6">
        <f t="shared" ref="F56:BD56" si="7">$E$43*F46+F36+F26+F16</f>
        <v>1479.0008913932586</v>
      </c>
      <c r="G56" s="6">
        <f t="shared" si="7"/>
        <v>1541.8068029250769</v>
      </c>
      <c r="H56" s="6">
        <f t="shared" si="7"/>
        <v>1789.2040028975434</v>
      </c>
      <c r="I56" s="6">
        <f t="shared" si="7"/>
        <v>2697.4260003216259</v>
      </c>
      <c r="J56" s="6">
        <f t="shared" si="7"/>
        <v>2452.6218388709185</v>
      </c>
      <c r="K56" s="6">
        <f t="shared" si="7"/>
        <v>1250.8263101309403</v>
      </c>
      <c r="L56" s="6">
        <f t="shared" si="7"/>
        <v>1272.6790621171076</v>
      </c>
      <c r="M56" s="6">
        <f t="shared" si="7"/>
        <v>1783.7271572240043</v>
      </c>
      <c r="N56" s="6">
        <f t="shared" si="7"/>
        <v>2321.94299938718</v>
      </c>
      <c r="O56" s="6">
        <f t="shared" si="7"/>
        <v>2678.3968415983995</v>
      </c>
      <c r="P56" s="6">
        <f t="shared" si="7"/>
        <v>3071.6263597548932</v>
      </c>
      <c r="Q56" s="6">
        <f t="shared" si="7"/>
        <v>2881.3195410034377</v>
      </c>
      <c r="R56" s="6">
        <f t="shared" si="7"/>
        <v>2811.4968579837696</v>
      </c>
      <c r="S56" s="6">
        <f t="shared" si="7"/>
        <v>2476.4300978670262</v>
      </c>
      <c r="T56" s="6">
        <f t="shared" si="7"/>
        <v>2052.8651989509744</v>
      </c>
      <c r="U56" s="6">
        <f t="shared" si="7"/>
        <v>2155.6894178201746</v>
      </c>
      <c r="V56" s="6">
        <f t="shared" si="7"/>
        <v>2035.7623164233073</v>
      </c>
      <c r="W56" s="6">
        <f t="shared" si="7"/>
        <v>2249.9028901721549</v>
      </c>
      <c r="X56" s="6">
        <f t="shared" si="7"/>
        <v>2341.7336758179449</v>
      </c>
      <c r="Y56" s="6">
        <f t="shared" si="7"/>
        <v>2340.0879057017487</v>
      </c>
      <c r="Z56" s="6">
        <f t="shared" si="7"/>
        <v>2581.1355027291629</v>
      </c>
      <c r="AA56" s="6">
        <f t="shared" si="7"/>
        <v>2450.9446658269858</v>
      </c>
      <c r="AB56" s="6">
        <f t="shared" si="7"/>
        <v>2125.3821194154557</v>
      </c>
      <c r="AC56" s="6">
        <f t="shared" si="7"/>
        <v>1478.8567859986533</v>
      </c>
      <c r="AD56" s="6">
        <f t="shared" si="7"/>
        <v>1471.80978072624</v>
      </c>
      <c r="AE56" s="6">
        <f t="shared" si="7"/>
        <v>1909.1649480891979</v>
      </c>
      <c r="AF56" s="6">
        <f t="shared" si="7"/>
        <v>3074.7952152455237</v>
      </c>
      <c r="AG56" s="6">
        <f t="shared" si="7"/>
        <v>2010.1218568361005</v>
      </c>
      <c r="AH56" s="6">
        <f t="shared" si="7"/>
        <v>2152.2103719820498</v>
      </c>
      <c r="AI56" s="6">
        <f t="shared" si="7"/>
        <v>2768.8805551615533</v>
      </c>
      <c r="AJ56" s="6">
        <f t="shared" si="7"/>
        <v>4329.8994091609929</v>
      </c>
      <c r="AK56" s="6">
        <f t="shared" si="7"/>
        <v>4162.9796245193247</v>
      </c>
      <c r="AL56" s="6">
        <f t="shared" si="7"/>
        <v>4135.9563043438993</v>
      </c>
      <c r="AM56" s="6">
        <f t="shared" si="7"/>
        <v>4150.003580020114</v>
      </c>
      <c r="AN56" s="6">
        <f t="shared" si="7"/>
        <v>4014.0855348386526</v>
      </c>
      <c r="AO56" s="6">
        <f t="shared" si="7"/>
        <v>3780.3588832224805</v>
      </c>
      <c r="AP56" s="6">
        <f t="shared" si="7"/>
        <v>3740.9536949750736</v>
      </c>
      <c r="AQ56" s="6">
        <f t="shared" si="7"/>
        <v>3766.4056696949192</v>
      </c>
      <c r="AR56" s="6">
        <f t="shared" si="7"/>
        <v>3937.7210536045577</v>
      </c>
      <c r="AS56" s="6">
        <f t="shared" si="7"/>
        <v>4068.6413940733923</v>
      </c>
      <c r="AT56" s="6">
        <f t="shared" si="7"/>
        <v>4210.974736735383</v>
      </c>
      <c r="AU56" s="6">
        <f t="shared" si="7"/>
        <v>4176.2465509078884</v>
      </c>
      <c r="AV56" s="6">
        <f t="shared" si="7"/>
        <v>4132.9817361619307</v>
      </c>
      <c r="AW56" s="6">
        <f t="shared" si="7"/>
        <v>4069.7682094234196</v>
      </c>
      <c r="AX56" s="6">
        <f t="shared" si="7"/>
        <v>4059.3913078984397</v>
      </c>
      <c r="AY56" s="6">
        <f t="shared" si="7"/>
        <v>4018.2053737552469</v>
      </c>
      <c r="AZ56" s="6">
        <f t="shared" si="7"/>
        <v>3927.5441213200547</v>
      </c>
      <c r="BA56" s="6">
        <f t="shared" si="7"/>
        <v>3917.0083600905482</v>
      </c>
      <c r="BB56" s="6">
        <f t="shared" si="7"/>
        <v>3817.1667727088065</v>
      </c>
      <c r="BC56" s="6">
        <f t="shared" si="7"/>
        <v>3780.5386959662142</v>
      </c>
      <c r="BD56" s="6">
        <f t="shared" si="7"/>
        <v>3750.6870094511687</v>
      </c>
    </row>
    <row r="57" spans="1:56" ht="15.75">
      <c r="B57" s="1" t="str">
        <f t="shared" si="5"/>
        <v>RegionManufacturedNew</v>
      </c>
      <c r="C57" s="5"/>
      <c r="D57" s="1" t="s">
        <v>22</v>
      </c>
      <c r="E57" s="1" t="s">
        <v>8</v>
      </c>
      <c r="F57" s="6">
        <f t="shared" ref="F57:BD57" si="8">$E$43*F47+F37+F27+F17</f>
        <v>9693.11</v>
      </c>
      <c r="G57" s="6">
        <f t="shared" si="8"/>
        <v>8065.1900000000005</v>
      </c>
      <c r="H57" s="6">
        <f t="shared" si="8"/>
        <v>7680.98</v>
      </c>
      <c r="I57" s="6">
        <f t="shared" si="8"/>
        <v>8859.369999999999</v>
      </c>
      <c r="J57" s="6">
        <f t="shared" si="8"/>
        <v>9760.6</v>
      </c>
      <c r="K57" s="6">
        <f t="shared" si="8"/>
        <v>11657.85</v>
      </c>
      <c r="L57" s="6">
        <f t="shared" si="8"/>
        <v>11534.21</v>
      </c>
      <c r="M57" s="6">
        <f t="shared" si="8"/>
        <v>13344.97</v>
      </c>
      <c r="N57" s="6">
        <f t="shared" si="8"/>
        <v>16910.21</v>
      </c>
      <c r="O57" s="6">
        <f t="shared" si="8"/>
        <v>19707.47</v>
      </c>
      <c r="P57" s="6">
        <f t="shared" si="8"/>
        <v>18879.04</v>
      </c>
      <c r="Q57" s="6">
        <f t="shared" si="8"/>
        <v>16372.93</v>
      </c>
      <c r="R57" s="6">
        <f t="shared" si="8"/>
        <v>16578.169999999998</v>
      </c>
      <c r="S57" s="6">
        <f t="shared" si="8"/>
        <v>17170.830000000002</v>
      </c>
      <c r="T57" s="6">
        <f t="shared" si="8"/>
        <v>13873.52</v>
      </c>
      <c r="U57" s="6">
        <f t="shared" si="8"/>
        <v>9050.15</v>
      </c>
      <c r="V57" s="6">
        <f t="shared" si="8"/>
        <v>6886.54</v>
      </c>
      <c r="W57" s="6">
        <f t="shared" si="8"/>
        <v>7046.04</v>
      </c>
      <c r="X57" s="6">
        <f t="shared" si="8"/>
        <v>6539.3899999999994</v>
      </c>
      <c r="Y57" s="6">
        <f t="shared" si="8"/>
        <v>6359.29</v>
      </c>
      <c r="Z57" s="6">
        <f t="shared" si="8"/>
        <v>6381.37</v>
      </c>
      <c r="AA57" s="6">
        <f t="shared" si="8"/>
        <v>6080.27</v>
      </c>
      <c r="AB57" s="6">
        <f t="shared" si="8"/>
        <v>4894.01</v>
      </c>
      <c r="AC57" s="6">
        <f t="shared" si="8"/>
        <v>3674.09</v>
      </c>
      <c r="AD57" s="6">
        <f t="shared" si="8"/>
        <v>2014.3</v>
      </c>
      <c r="AE57" s="6">
        <f t="shared" si="8"/>
        <v>1796.25</v>
      </c>
      <c r="AF57" s="6">
        <f t="shared" si="8"/>
        <v>1477.77</v>
      </c>
      <c r="AG57" s="6">
        <f t="shared" si="8"/>
        <v>1516.76</v>
      </c>
      <c r="AH57" s="6">
        <f t="shared" si="8"/>
        <v>2391.3374999999996</v>
      </c>
      <c r="AI57" s="6">
        <f t="shared" si="8"/>
        <v>2145.0845833333333</v>
      </c>
      <c r="AJ57" s="6">
        <f t="shared" si="8"/>
        <v>1220.5690173895202</v>
      </c>
      <c r="AK57" s="6">
        <f t="shared" si="8"/>
        <v>1219.8371452442075</v>
      </c>
      <c r="AL57" s="6">
        <f t="shared" si="8"/>
        <v>1188.5104368162301</v>
      </c>
      <c r="AM57" s="6">
        <f t="shared" si="8"/>
        <v>1262.1133643118483</v>
      </c>
      <c r="AN57" s="6">
        <f t="shared" si="8"/>
        <v>1349.3464796874725</v>
      </c>
      <c r="AO57" s="6">
        <f t="shared" si="8"/>
        <v>1347.2826215121468</v>
      </c>
      <c r="AP57" s="6">
        <f t="shared" si="8"/>
        <v>1335.3969664989327</v>
      </c>
      <c r="AQ57" s="6">
        <f t="shared" si="8"/>
        <v>1366.3923119909277</v>
      </c>
      <c r="AR57" s="6">
        <f t="shared" si="8"/>
        <v>1407.5960866662369</v>
      </c>
      <c r="AS57" s="6">
        <f t="shared" si="8"/>
        <v>1421.370133945637</v>
      </c>
      <c r="AT57" s="6">
        <f t="shared" si="8"/>
        <v>1402.7331518430062</v>
      </c>
      <c r="AU57" s="6">
        <f t="shared" si="8"/>
        <v>1367.5576831757885</v>
      </c>
      <c r="AV57" s="6">
        <f t="shared" si="8"/>
        <v>1334.2212779819135</v>
      </c>
      <c r="AW57" s="6">
        <f t="shared" si="8"/>
        <v>1292.4783055827927</v>
      </c>
      <c r="AX57" s="6">
        <f t="shared" si="8"/>
        <v>1239.5614405379124</v>
      </c>
      <c r="AY57" s="6">
        <f t="shared" si="8"/>
        <v>1223.2572962097258</v>
      </c>
      <c r="AZ57" s="6">
        <f t="shared" si="8"/>
        <v>1208.0801471590166</v>
      </c>
      <c r="BA57" s="6">
        <f t="shared" si="8"/>
        <v>1211.2582705067225</v>
      </c>
      <c r="BB57" s="6">
        <f t="shared" si="8"/>
        <v>1203.4052822327099</v>
      </c>
      <c r="BC57" s="6">
        <f t="shared" si="8"/>
        <v>1202.9818806578128</v>
      </c>
      <c r="BD57" s="6">
        <f t="shared" si="8"/>
        <v>1202.7431617292996</v>
      </c>
    </row>
    <row r="58" spans="1:56" ht="25.5">
      <c r="B58" s="1" t="str">
        <f t="shared" si="5"/>
        <v>RegionSingle FamilyExisting</v>
      </c>
      <c r="C58" s="5"/>
      <c r="D58" s="1" t="s">
        <v>16</v>
      </c>
      <c r="E58" s="1" t="s">
        <v>5457</v>
      </c>
      <c r="F58" s="8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9"/>
      <c r="AH58" s="8"/>
      <c r="AI58" s="8"/>
      <c r="AJ58" s="6"/>
      <c r="AK58" s="6">
        <f t="shared" ref="AK58:BD58" si="9">$E$43*AK48+AK38+AK28+AK18</f>
        <v>4184004.5635252493</v>
      </c>
      <c r="AL58" s="6">
        <f t="shared" si="9"/>
        <v>4174503.6041957512</v>
      </c>
      <c r="AM58" s="6">
        <f t="shared" si="9"/>
        <v>4165024.2194670476</v>
      </c>
      <c r="AN58" s="6">
        <f t="shared" si="9"/>
        <v>4155566.3603479383</v>
      </c>
      <c r="AO58" s="6">
        <f t="shared" si="9"/>
        <v>4146129.9779584724</v>
      </c>
      <c r="AP58" s="6">
        <f t="shared" si="9"/>
        <v>4136715.0235296926</v>
      </c>
      <c r="AQ58" s="6">
        <f t="shared" si="9"/>
        <v>4127321.4484033864</v>
      </c>
      <c r="AR58" s="6">
        <f t="shared" si="9"/>
        <v>4117949.2040318348</v>
      </c>
      <c r="AS58" s="6">
        <f t="shared" si="9"/>
        <v>4108598.241977558</v>
      </c>
      <c r="AT58" s="6">
        <f t="shared" si="9"/>
        <v>4099268.513913068</v>
      </c>
      <c r="AU58" s="6">
        <f t="shared" si="9"/>
        <v>4089959.9716206174</v>
      </c>
      <c r="AV58" s="6">
        <f t="shared" si="9"/>
        <v>4080672.5669919513</v>
      </c>
      <c r="AW58" s="6">
        <f t="shared" si="9"/>
        <v>4071406.2520280587</v>
      </c>
      <c r="AX58" s="6">
        <f t="shared" si="9"/>
        <v>4062160.9788389225</v>
      </c>
      <c r="AY58" s="6">
        <f t="shared" si="9"/>
        <v>4052936.6996432743</v>
      </c>
      <c r="AZ58" s="6">
        <f t="shared" si="9"/>
        <v>4043733.3667683462</v>
      </c>
      <c r="BA58" s="6">
        <f t="shared" si="9"/>
        <v>4034550.932649625</v>
      </c>
      <c r="BB58" s="6">
        <f t="shared" si="9"/>
        <v>4025389.3498306051</v>
      </c>
      <c r="BC58" s="6">
        <f t="shared" si="9"/>
        <v>4016248.5709625455</v>
      </c>
      <c r="BD58" s="6">
        <f t="shared" si="9"/>
        <v>4007128.5488042235</v>
      </c>
    </row>
    <row r="59" spans="1:56" ht="15.75">
      <c r="B59" s="1" t="str">
        <f t="shared" si="5"/>
        <v>RegionMultifamily - Low RiseExisting</v>
      </c>
      <c r="C59" s="5"/>
      <c r="D59" s="1" t="s">
        <v>18</v>
      </c>
      <c r="E59" s="1" t="s">
        <v>5457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9"/>
      <c r="AH59" s="8"/>
      <c r="AI59" s="8"/>
      <c r="AJ59" s="6"/>
      <c r="AK59" s="6">
        <f t="shared" ref="AK59:BD59" si="10">$E$43*AK49+AK39+AK29+AK19</f>
        <v>921887.05385012203</v>
      </c>
      <c r="AL59" s="6">
        <f t="shared" si="10"/>
        <v>919793.61630870053</v>
      </c>
      <c r="AM59" s="6">
        <f t="shared" si="10"/>
        <v>917704.93258253392</v>
      </c>
      <c r="AN59" s="6">
        <f t="shared" si="10"/>
        <v>915620.99187657377</v>
      </c>
      <c r="AO59" s="6">
        <f t="shared" si="10"/>
        <v>913541.78342028533</v>
      </c>
      <c r="AP59" s="6">
        <f t="shared" si="10"/>
        <v>911467.29646759178</v>
      </c>
      <c r="AQ59" s="6">
        <f t="shared" si="10"/>
        <v>909397.52029681858</v>
      </c>
      <c r="AR59" s="6">
        <f t="shared" si="10"/>
        <v>907332.44421063852</v>
      </c>
      <c r="AS59" s="6">
        <f t="shared" si="10"/>
        <v>905272.05753601552</v>
      </c>
      <c r="AT59" s="6">
        <f t="shared" si="10"/>
        <v>903216.3496241502</v>
      </c>
      <c r="AU59" s="6">
        <f t="shared" si="10"/>
        <v>901165.30985042523</v>
      </c>
      <c r="AV59" s="6">
        <f t="shared" si="10"/>
        <v>899118.92761434882</v>
      </c>
      <c r="AW59" s="6">
        <f t="shared" si="10"/>
        <v>897077.19233950204</v>
      </c>
      <c r="AX59" s="6">
        <f t="shared" si="10"/>
        <v>895040.09347348206</v>
      </c>
      <c r="AY59" s="6">
        <f t="shared" si="10"/>
        <v>893007.62048784946</v>
      </c>
      <c r="AZ59" s="6">
        <f t="shared" si="10"/>
        <v>890979.76287807268</v>
      </c>
      <c r="BA59" s="6">
        <f t="shared" si="10"/>
        <v>888956.5101634739</v>
      </c>
      <c r="BB59" s="6">
        <f t="shared" si="10"/>
        <v>886937.851887175</v>
      </c>
      <c r="BC59" s="6">
        <f t="shared" si="10"/>
        <v>884923.77761604404</v>
      </c>
      <c r="BD59" s="6">
        <f t="shared" si="10"/>
        <v>882914.27694064006</v>
      </c>
    </row>
    <row r="60" spans="1:56">
      <c r="B60" s="1" t="str">
        <f t="shared" si="5"/>
        <v>RegionMultifamily - High RiseExisting</v>
      </c>
      <c r="D60" s="1" t="s">
        <v>5458</v>
      </c>
      <c r="E60" s="1" t="s">
        <v>5457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9"/>
      <c r="AH60" s="8"/>
      <c r="AI60" s="8"/>
      <c r="AJ60" s="6"/>
      <c r="AK60" s="6">
        <f t="shared" ref="AK60:BD60" si="11">$E$43*AK50+AK40+AK30+AK20</f>
        <v>208238.22074485751</v>
      </c>
      <c r="AL60" s="6">
        <f t="shared" si="11"/>
        <v>207765.34968430243</v>
      </c>
      <c r="AM60" s="6">
        <f t="shared" si="11"/>
        <v>207293.55242777386</v>
      </c>
      <c r="AN60" s="6">
        <f t="shared" si="11"/>
        <v>206822.82653685851</v>
      </c>
      <c r="AO60" s="6">
        <f t="shared" si="11"/>
        <v>206353.16957868024</v>
      </c>
      <c r="AP60" s="6">
        <f t="shared" si="11"/>
        <v>205884.5791258876</v>
      </c>
      <c r="AQ60" s="6">
        <f t="shared" si="11"/>
        <v>205417.05275664109</v>
      </c>
      <c r="AR60" s="6">
        <f t="shared" si="11"/>
        <v>204950.5880546009</v>
      </c>
      <c r="AS60" s="6">
        <f t="shared" si="11"/>
        <v>204485.18260891421</v>
      </c>
      <c r="AT60" s="6">
        <f t="shared" si="11"/>
        <v>204020.83401420282</v>
      </c>
      <c r="AU60" s="6">
        <f t="shared" si="11"/>
        <v>203557.53987055074</v>
      </c>
      <c r="AV60" s="6">
        <f t="shared" si="11"/>
        <v>203095.29778349164</v>
      </c>
      <c r="AW60" s="6">
        <f t="shared" si="11"/>
        <v>202634.10536399679</v>
      </c>
      <c r="AX60" s="6">
        <f t="shared" si="11"/>
        <v>202173.9602284623</v>
      </c>
      <c r="AY60" s="6">
        <f t="shared" si="11"/>
        <v>201714.85999869712</v>
      </c>
      <c r="AZ60" s="6">
        <f t="shared" si="11"/>
        <v>201256.80230191065</v>
      </c>
      <c r="BA60" s="6">
        <f t="shared" si="11"/>
        <v>200799.78477070044</v>
      </c>
      <c r="BB60" s="6">
        <f t="shared" si="11"/>
        <v>200343.8050430399</v>
      </c>
      <c r="BC60" s="6">
        <f t="shared" si="11"/>
        <v>199888.8607622663</v>
      </c>
      <c r="BD60" s="6">
        <f t="shared" si="11"/>
        <v>199434.94957706839</v>
      </c>
    </row>
    <row r="61" spans="1:56" ht="15.75">
      <c r="B61" s="1" t="str">
        <f t="shared" si="5"/>
        <v>RegionManufacturedExisting</v>
      </c>
      <c r="C61" s="5"/>
      <c r="D61" s="1" t="s">
        <v>22</v>
      </c>
      <c r="E61" s="1" t="s">
        <v>5457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9"/>
      <c r="AH61" s="8"/>
      <c r="AI61" s="8"/>
      <c r="AJ61" s="6"/>
      <c r="AK61" s="6">
        <f t="shared" ref="AK61:BD61" si="12">$E$43*AK51+AK41+AK31+AK21</f>
        <v>571336.64650581544</v>
      </c>
      <c r="AL61" s="6">
        <f t="shared" si="12"/>
        <v>565230.77949055389</v>
      </c>
      <c r="AM61" s="6">
        <f t="shared" si="12"/>
        <v>559190.16579351737</v>
      </c>
      <c r="AN61" s="6">
        <f t="shared" si="12"/>
        <v>553214.10805337632</v>
      </c>
      <c r="AO61" s="6">
        <f t="shared" si="12"/>
        <v>547301.91636149259</v>
      </c>
      <c r="AP61" s="6">
        <f t="shared" si="12"/>
        <v>541452.90818227187</v>
      </c>
      <c r="AQ61" s="6">
        <f t="shared" si="12"/>
        <v>535666.40827436873</v>
      </c>
      <c r="AR61" s="6">
        <f t="shared" si="12"/>
        <v>529941.74861273298</v>
      </c>
      <c r="AS61" s="6">
        <f t="shared" si="12"/>
        <v>524278.26831148902</v>
      </c>
      <c r="AT61" s="6">
        <f t="shared" si="12"/>
        <v>518675.31354763947</v>
      </c>
      <c r="AU61" s="6">
        <f t="shared" si="12"/>
        <v>513132.2374855848</v>
      </c>
      <c r="AV61" s="6">
        <f t="shared" si="12"/>
        <v>507648.40020244865</v>
      </c>
      <c r="AW61" s="6">
        <f t="shared" si="12"/>
        <v>502223.16861420171</v>
      </c>
      <c r="AX61" s="6">
        <f t="shared" si="12"/>
        <v>496855.91640257521</v>
      </c>
      <c r="AY61" s="6">
        <f t="shared" si="12"/>
        <v>491546.02394275536</v>
      </c>
      <c r="AZ61" s="6">
        <f t="shared" si="12"/>
        <v>486292.87823184999</v>
      </c>
      <c r="BA61" s="6">
        <f t="shared" si="12"/>
        <v>481095.8728181211</v>
      </c>
      <c r="BB61" s="6">
        <f t="shared" si="12"/>
        <v>475954.40773097181</v>
      </c>
      <c r="BC61" s="6">
        <f t="shared" si="12"/>
        <v>470867.88941168296</v>
      </c>
      <c r="BD61" s="6">
        <f t="shared" si="12"/>
        <v>465835.73064488947</v>
      </c>
    </row>
    <row r="62" spans="1:56" ht="15.75">
      <c r="C62" s="5"/>
    </row>
    <row r="63" spans="1:56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1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1:56" ht="15.75">
      <c r="C64" s="5"/>
    </row>
    <row r="65" spans="3:56" ht="15.75">
      <c r="C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</row>
    <row r="66" spans="3:56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9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57"/>
    </row>
    <row r="67" spans="3:56" ht="15.75">
      <c r="C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9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57"/>
    </row>
    <row r="68" spans="3:56" ht="15.75">
      <c r="C68" s="5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9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57"/>
    </row>
    <row r="69" spans="3:56" ht="15.75">
      <c r="C69" s="5"/>
      <c r="F69" s="8"/>
      <c r="G69" s="61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9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57"/>
    </row>
    <row r="70" spans="3:56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9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57"/>
    </row>
    <row r="71" spans="3:56" ht="15.75">
      <c r="C71" s="5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9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57"/>
    </row>
    <row r="72" spans="3:56" ht="15.75">
      <c r="C72" s="5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9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57"/>
    </row>
    <row r="73" spans="3:56">
      <c r="D73" s="4"/>
      <c r="E73" s="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9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57"/>
    </row>
    <row r="74" spans="3:56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1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58"/>
    </row>
    <row r="75" spans="3:56">
      <c r="F75" s="55"/>
      <c r="G75" s="55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66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</row>
    <row r="76" spans="3:56"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</row>
    <row r="77" spans="3:56"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</row>
    <row r="78" spans="3:56"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66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</row>
    <row r="79" spans="3:56"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</row>
    <row r="80" spans="3:56"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66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</row>
    <row r="81" spans="4:56"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66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</row>
    <row r="82" spans="4:56"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66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</row>
    <row r="83" spans="4:56"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66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</row>
    <row r="84" spans="4:56">
      <c r="D84" s="4"/>
      <c r="E84" s="4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66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</row>
    <row r="85" spans="4:56">
      <c r="F85" s="58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66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</row>
    <row r="86" spans="4:56"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6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</row>
    <row r="87" spans="4:56"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6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</row>
    <row r="88" spans="4:56"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66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</row>
    <row r="89" spans="4:56"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6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</row>
    <row r="90" spans="4:56"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66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</row>
    <row r="91" spans="4:56"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66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</row>
    <row r="92" spans="4:56"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66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</row>
    <row r="93" spans="4:56"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66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</row>
    <row r="94" spans="4:56">
      <c r="D94" s="4"/>
      <c r="E94" s="4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66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</row>
    <row r="95" spans="4:56">
      <c r="F95" s="58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66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</row>
    <row r="96" spans="4:56"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6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</row>
    <row r="97" spans="4:56"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6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</row>
    <row r="98" spans="4:56"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66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</row>
    <row r="99" spans="4:56"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6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</row>
    <row r="100" spans="4:56"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66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</row>
    <row r="101" spans="4:56"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66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</row>
    <row r="102" spans="4:56"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66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</row>
    <row r="103" spans="4:56"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66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</row>
    <row r="104" spans="4:56">
      <c r="D104" s="4"/>
      <c r="E104" s="4"/>
      <c r="F104" s="4"/>
      <c r="G104" s="4"/>
    </row>
    <row r="105" spans="4:56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</row>
    <row r="106" spans="4:56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</row>
    <row r="108" spans="4:56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</row>
    <row r="109" spans="4:56"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4:56"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4:56"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4:56"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4" spans="4:55">
      <c r="D114" s="4"/>
      <c r="E114" s="4"/>
      <c r="F114" s="4"/>
      <c r="G114" s="4"/>
    </row>
    <row r="115" spans="4:5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</row>
    <row r="116" spans="4:55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</row>
    <row r="118" spans="4:55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</row>
    <row r="119" spans="4:55"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4:55"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4:55"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4:55"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6" spans="4:55">
      <c r="D126" s="15"/>
    </row>
    <row r="127" spans="4:55">
      <c r="D127" s="16"/>
    </row>
    <row r="128" spans="4:55">
      <c r="D128" s="16"/>
    </row>
    <row r="131" spans="5:34"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4"/>
    </row>
    <row r="132" spans="5:34"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4"/>
    </row>
    <row r="133" spans="5:34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4"/>
    </row>
    <row r="134" spans="5:34"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4"/>
    </row>
    <row r="135" spans="5:34"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4"/>
    </row>
    <row r="136" spans="5:34"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4"/>
    </row>
    <row r="137" spans="5:34"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4"/>
    </row>
    <row r="138" spans="5:34"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4"/>
    </row>
    <row r="139" spans="5:34"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4"/>
    </row>
    <row r="140" spans="5:34"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4"/>
    </row>
    <row r="141" spans="5:34"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4"/>
    </row>
    <row r="142" spans="5:34"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theme="4" tint="0.79998168889431442"/>
  </sheetPr>
  <dimension ref="A1:BE142"/>
  <sheetViews>
    <sheetView topLeftCell="D7" workbookViewId="0">
      <pane xSplit="2" ySplit="6" topLeftCell="AH87" activePane="bottomRight" state="frozen"/>
      <selection activeCell="D7" sqref="D7"/>
      <selection pane="topRight" activeCell="F7" sqref="F7"/>
      <selection pane="bottomLeft" activeCell="D13" sqref="D13"/>
      <selection pane="bottomRight" activeCell="AK119" sqref="AK119:BD119"/>
    </sheetView>
  </sheetViews>
  <sheetFormatPr defaultRowHeight="12.75"/>
  <cols>
    <col min="1" max="1" width="23.140625" style="1" customWidth="1"/>
    <col min="2" max="2" width="30.5703125" style="1" customWidth="1"/>
    <col min="3" max="3" width="35" style="1" customWidth="1"/>
    <col min="4" max="4" width="32.28515625" style="1" bestFit="1" customWidth="1"/>
    <col min="5" max="5" width="11.140625" style="1" customWidth="1"/>
    <col min="6" max="6" width="11" style="1" customWidth="1"/>
    <col min="7" max="7" width="10" style="1" customWidth="1"/>
    <col min="8" max="9" width="8" style="1" customWidth="1"/>
    <col min="10" max="10" width="10.28515625" style="1" customWidth="1"/>
    <col min="11" max="16" width="9.28515625" style="1" customWidth="1"/>
    <col min="17" max="17" width="10.28515625" style="1" customWidth="1"/>
    <col min="18" max="32" width="9.28515625" style="1" customWidth="1"/>
    <col min="33" max="33" width="9.28515625" style="3" customWidth="1"/>
    <col min="34" max="35" width="9.28515625" style="1" customWidth="1"/>
    <col min="36" max="36" width="13" style="1" bestFit="1" customWidth="1"/>
    <col min="37" max="57" width="12.85546875" style="1" bestFit="1" customWidth="1"/>
    <col min="58" max="16384" width="9.140625" style="1"/>
  </cols>
  <sheetData>
    <row r="1" spans="1:56" ht="25.5">
      <c r="G1" s="2"/>
      <c r="AK1" s="1" t="s">
        <v>5417</v>
      </c>
      <c r="AM1" s="1" t="s">
        <v>5418</v>
      </c>
    </row>
    <row r="2" spans="1:56">
      <c r="A2" s="1" t="s">
        <v>5419</v>
      </c>
      <c r="C2" s="1" t="s">
        <v>5420</v>
      </c>
      <c r="D2" s="1" t="s">
        <v>0</v>
      </c>
      <c r="G2" s="1" t="s">
        <v>5419</v>
      </c>
      <c r="I2" s="1" t="s">
        <v>5421</v>
      </c>
      <c r="K2" s="1" t="s">
        <v>5422</v>
      </c>
      <c r="AJ2" s="1" t="s">
        <v>5423</v>
      </c>
      <c r="AK2" s="1">
        <v>-2.2707813017997908E-3</v>
      </c>
      <c r="AM2" s="1" t="s">
        <v>5424</v>
      </c>
    </row>
    <row r="3" spans="1:56">
      <c r="A3" s="1" t="s">
        <v>5421</v>
      </c>
      <c r="C3" s="1" t="s">
        <v>5425</v>
      </c>
      <c r="G3" s="1" t="s">
        <v>5420</v>
      </c>
      <c r="I3" s="1" t="s">
        <v>5425</v>
      </c>
      <c r="K3" s="1" t="s">
        <v>5426</v>
      </c>
      <c r="AJ3" s="1" t="s">
        <v>5427</v>
      </c>
      <c r="AK3" s="1">
        <v>-2.2708178107920937E-3</v>
      </c>
      <c r="AM3" s="1" t="s">
        <v>5428</v>
      </c>
    </row>
    <row r="4" spans="1:56">
      <c r="A4" s="1" t="s">
        <v>5422</v>
      </c>
      <c r="C4" s="1" t="s">
        <v>5426</v>
      </c>
      <c r="D4" s="1" t="s">
        <v>1</v>
      </c>
      <c r="E4" s="1" t="s">
        <v>2</v>
      </c>
      <c r="I4" s="1" t="s">
        <v>5429</v>
      </c>
      <c r="AJ4" s="1" t="s">
        <v>5430</v>
      </c>
      <c r="AK4" s="1">
        <v>-1.0686986477418991E-2</v>
      </c>
    </row>
    <row r="5" spans="1:56">
      <c r="D5" s="1" t="s">
        <v>3</v>
      </c>
      <c r="E5" s="1" t="s">
        <v>4</v>
      </c>
    </row>
    <row r="8" spans="1:56">
      <c r="D8" s="1" t="s">
        <v>5</v>
      </c>
      <c r="E8" s="1" t="s">
        <v>6</v>
      </c>
      <c r="F8" s="1" t="s">
        <v>5431</v>
      </c>
    </row>
    <row r="9" spans="1:56">
      <c r="D9" s="1" t="s">
        <v>7</v>
      </c>
      <c r="E9" s="1" t="s">
        <v>8</v>
      </c>
      <c r="F9" s="1" t="s">
        <v>9</v>
      </c>
    </row>
    <row r="10" spans="1:56">
      <c r="D10" s="1" t="s">
        <v>10</v>
      </c>
      <c r="F10" s="1">
        <v>11</v>
      </c>
      <c r="G10" s="1">
        <v>12</v>
      </c>
      <c r="H10" s="1">
        <v>13</v>
      </c>
      <c r="I10" s="1">
        <v>14</v>
      </c>
      <c r="J10" s="1">
        <v>15</v>
      </c>
      <c r="K10" s="1">
        <v>16</v>
      </c>
      <c r="L10" s="1">
        <v>17</v>
      </c>
      <c r="M10" s="1">
        <v>18</v>
      </c>
      <c r="N10" s="1">
        <v>19</v>
      </c>
      <c r="O10" s="1">
        <v>20</v>
      </c>
      <c r="P10" s="1">
        <v>21</v>
      </c>
      <c r="Q10" s="1">
        <v>22</v>
      </c>
      <c r="R10" s="1">
        <v>23</v>
      </c>
      <c r="S10" s="1">
        <v>24</v>
      </c>
      <c r="T10" s="1">
        <v>25</v>
      </c>
      <c r="U10" s="1">
        <v>26</v>
      </c>
      <c r="V10" s="1">
        <v>27</v>
      </c>
      <c r="W10" s="1">
        <v>28</v>
      </c>
      <c r="X10" s="1">
        <v>29</v>
      </c>
      <c r="Y10" s="1">
        <v>30</v>
      </c>
      <c r="Z10" s="1">
        <v>31</v>
      </c>
      <c r="AA10" s="1">
        <v>32</v>
      </c>
      <c r="AB10" s="1">
        <v>33</v>
      </c>
      <c r="AC10" s="1">
        <v>34</v>
      </c>
      <c r="AD10" s="1">
        <v>35</v>
      </c>
      <c r="AE10" s="1">
        <v>36</v>
      </c>
      <c r="AF10" s="1">
        <v>37</v>
      </c>
      <c r="AG10" s="3">
        <v>38</v>
      </c>
      <c r="AH10" s="1">
        <v>39</v>
      </c>
      <c r="AI10" s="1">
        <v>40</v>
      </c>
      <c r="AJ10" s="1">
        <v>41</v>
      </c>
      <c r="AK10" s="1">
        <v>42</v>
      </c>
      <c r="AL10" s="1">
        <v>43</v>
      </c>
      <c r="AM10" s="1">
        <v>44</v>
      </c>
      <c r="AN10" s="1">
        <v>45</v>
      </c>
      <c r="AO10" s="1">
        <v>46</v>
      </c>
      <c r="AP10" s="1">
        <v>47</v>
      </c>
      <c r="AQ10" s="1">
        <v>48</v>
      </c>
      <c r="AR10" s="1">
        <v>49</v>
      </c>
      <c r="AS10" s="1">
        <v>50</v>
      </c>
      <c r="AT10" s="1">
        <v>51</v>
      </c>
      <c r="AU10" s="1">
        <v>52</v>
      </c>
      <c r="AV10" s="1">
        <v>53</v>
      </c>
      <c r="AW10" s="1">
        <v>54</v>
      </c>
      <c r="AX10" s="1">
        <v>55</v>
      </c>
      <c r="AY10" s="1">
        <v>56</v>
      </c>
      <c r="AZ10" s="1">
        <v>57</v>
      </c>
      <c r="BA10" s="1">
        <v>58</v>
      </c>
      <c r="BB10" s="1">
        <v>59</v>
      </c>
      <c r="BC10" s="1">
        <v>60</v>
      </c>
      <c r="BD10" s="1">
        <v>61</v>
      </c>
    </row>
    <row r="12" spans="1:56">
      <c r="B12" s="132" t="s">
        <v>5511</v>
      </c>
      <c r="D12" s="4" t="s">
        <v>11</v>
      </c>
      <c r="E12" s="4" t="s">
        <v>12</v>
      </c>
      <c r="F12" s="4">
        <v>1985</v>
      </c>
      <c r="G12" s="4">
        <v>1986</v>
      </c>
      <c r="H12" s="4">
        <v>1987</v>
      </c>
      <c r="I12" s="4">
        <v>1988</v>
      </c>
      <c r="J12" s="4">
        <v>1989</v>
      </c>
      <c r="K12" s="4">
        <v>1990</v>
      </c>
      <c r="L12" s="4">
        <v>1991</v>
      </c>
      <c r="M12" s="4">
        <v>1992</v>
      </c>
      <c r="N12" s="4">
        <v>1993</v>
      </c>
      <c r="O12" s="4">
        <v>1994</v>
      </c>
      <c r="P12" s="4">
        <v>1995</v>
      </c>
      <c r="Q12" s="4">
        <v>1996</v>
      </c>
      <c r="R12" s="4">
        <v>1997</v>
      </c>
      <c r="S12" s="4">
        <v>1998</v>
      </c>
      <c r="T12" s="4">
        <v>1999</v>
      </c>
      <c r="U12" s="4">
        <v>2000</v>
      </c>
      <c r="V12" s="4">
        <v>2001</v>
      </c>
      <c r="W12" s="4">
        <v>2002</v>
      </c>
      <c r="X12" s="4">
        <v>2003</v>
      </c>
      <c r="Y12" s="4">
        <v>2004</v>
      </c>
      <c r="Z12" s="4">
        <v>2005</v>
      </c>
      <c r="AA12" s="4">
        <v>2006</v>
      </c>
      <c r="AB12" s="4">
        <v>2007</v>
      </c>
      <c r="AC12" s="4">
        <v>2008</v>
      </c>
      <c r="AD12" s="4">
        <v>2009</v>
      </c>
      <c r="AE12" s="4">
        <v>2010</v>
      </c>
      <c r="AF12" s="4">
        <v>2011</v>
      </c>
      <c r="AG12" s="11">
        <v>2012</v>
      </c>
      <c r="AH12" s="4">
        <v>2013</v>
      </c>
      <c r="AI12" s="4">
        <v>2014</v>
      </c>
      <c r="AJ12" s="4">
        <v>2015</v>
      </c>
      <c r="AK12" s="4">
        <v>2016</v>
      </c>
      <c r="AL12" s="4">
        <v>2017</v>
      </c>
      <c r="AM12" s="4">
        <v>2018</v>
      </c>
      <c r="AN12" s="4">
        <v>2019</v>
      </c>
      <c r="AO12" s="4">
        <v>2020</v>
      </c>
      <c r="AP12" s="4">
        <v>2021</v>
      </c>
      <c r="AQ12" s="4">
        <v>2022</v>
      </c>
      <c r="AR12" s="4">
        <v>2023</v>
      </c>
      <c r="AS12" s="4">
        <v>2024</v>
      </c>
      <c r="AT12" s="4">
        <v>2025</v>
      </c>
      <c r="AU12" s="4">
        <v>2026</v>
      </c>
      <c r="AV12" s="4">
        <v>2027</v>
      </c>
      <c r="AW12" s="4">
        <v>2028</v>
      </c>
      <c r="AX12" s="4">
        <v>2029</v>
      </c>
      <c r="AY12" s="4">
        <v>2030</v>
      </c>
      <c r="AZ12" s="4">
        <v>2031</v>
      </c>
      <c r="BA12" s="4">
        <v>2032</v>
      </c>
      <c r="BB12" s="4">
        <v>2033</v>
      </c>
      <c r="BC12" s="4">
        <v>2034</v>
      </c>
      <c r="BD12" s="4">
        <v>2035</v>
      </c>
    </row>
    <row r="13" spans="1:56">
      <c r="C13" s="1" t="s">
        <v>13</v>
      </c>
      <c r="D13" s="4" t="s">
        <v>14</v>
      </c>
      <c r="E13" s="4"/>
      <c r="F13" s="4"/>
      <c r="G13" s="4"/>
    </row>
    <row r="14" spans="1:56" ht="15.75">
      <c r="B14" s="1" t="str">
        <f>CONCATENATE("OR",D14,E14)</f>
        <v>ORSingle FamilyNew</v>
      </c>
      <c r="C14" s="5" t="s">
        <v>15</v>
      </c>
      <c r="D14" s="1" t="s">
        <v>16</v>
      </c>
      <c r="E14" s="1" t="s">
        <v>8</v>
      </c>
      <c r="F14" s="6">
        <v>6704</v>
      </c>
      <c r="G14" s="6">
        <v>6968</v>
      </c>
      <c r="H14" s="6">
        <v>8205</v>
      </c>
      <c r="I14" s="6">
        <v>9300</v>
      </c>
      <c r="J14" s="6">
        <v>11414</v>
      </c>
      <c r="K14" s="6">
        <v>13600</v>
      </c>
      <c r="L14" s="6">
        <v>12406</v>
      </c>
      <c r="M14" s="6">
        <v>14907</v>
      </c>
      <c r="N14" s="6">
        <v>16765</v>
      </c>
      <c r="O14" s="6">
        <v>17498</v>
      </c>
      <c r="P14" s="6">
        <v>16395</v>
      </c>
      <c r="Q14" s="6">
        <v>18008</v>
      </c>
      <c r="R14" s="6">
        <v>16935</v>
      </c>
      <c r="S14" s="6">
        <v>17518</v>
      </c>
      <c r="T14" s="6">
        <v>16687</v>
      </c>
      <c r="U14" s="6">
        <v>15476</v>
      </c>
      <c r="V14" s="6">
        <v>15963</v>
      </c>
      <c r="W14" s="6">
        <v>17418</v>
      </c>
      <c r="X14" s="6">
        <v>18681</v>
      </c>
      <c r="Y14" s="6">
        <v>20556</v>
      </c>
      <c r="Z14" s="6">
        <v>23352</v>
      </c>
      <c r="AA14" s="6">
        <v>20383</v>
      </c>
      <c r="AB14" s="6">
        <v>15397</v>
      </c>
      <c r="AC14" s="6">
        <v>8164.9999999999991</v>
      </c>
      <c r="AD14" s="6">
        <v>5328</v>
      </c>
      <c r="AE14" s="6">
        <v>5305</v>
      </c>
      <c r="AF14" s="6">
        <v>5050</v>
      </c>
      <c r="AG14" s="7">
        <v>6513</v>
      </c>
      <c r="AH14" s="6">
        <v>8720</v>
      </c>
      <c r="AI14" s="6">
        <v>11272</v>
      </c>
      <c r="AJ14" s="6">
        <v>15952</v>
      </c>
      <c r="AK14" s="6">
        <v>17272</v>
      </c>
      <c r="AL14" s="6">
        <v>16727</v>
      </c>
      <c r="AM14" s="6">
        <v>16202.000000000002</v>
      </c>
      <c r="AN14" s="6">
        <v>15889</v>
      </c>
      <c r="AO14" s="6">
        <v>15686</v>
      </c>
      <c r="AP14" s="6">
        <v>15088</v>
      </c>
      <c r="AQ14" s="6">
        <v>14772</v>
      </c>
      <c r="AR14" s="6">
        <v>14734</v>
      </c>
      <c r="AS14" s="6">
        <v>14757</v>
      </c>
      <c r="AT14" s="6">
        <v>15342</v>
      </c>
      <c r="AU14" s="6">
        <v>15526</v>
      </c>
      <c r="AV14" s="6">
        <v>15254</v>
      </c>
      <c r="AW14" s="6">
        <v>14608</v>
      </c>
      <c r="AX14" s="6">
        <v>14523</v>
      </c>
      <c r="AY14" s="6">
        <v>14775</v>
      </c>
      <c r="AZ14" s="6">
        <v>14714</v>
      </c>
      <c r="BA14" s="6">
        <v>14158</v>
      </c>
      <c r="BB14" s="6">
        <v>14093</v>
      </c>
      <c r="BC14" s="6">
        <v>14173</v>
      </c>
      <c r="BD14" s="57">
        <v>14330</v>
      </c>
    </row>
    <row r="15" spans="1:56" ht="15.75">
      <c r="B15" s="1" t="str">
        <f t="shared" ref="B15:B21" si="0">CONCATENATE("OR",D15,E15)</f>
        <v>ORMultifamily - Low RiseNew</v>
      </c>
      <c r="C15" s="5" t="s">
        <v>17</v>
      </c>
      <c r="D15" s="1" t="s">
        <v>18</v>
      </c>
      <c r="E15" s="1" t="s">
        <v>8</v>
      </c>
      <c r="F15" s="8">
        <v>3772.8448706752683</v>
      </c>
      <c r="G15" s="8">
        <v>2941.0349178883071</v>
      </c>
      <c r="H15" s="8">
        <v>3202.3298129108261</v>
      </c>
      <c r="I15" s="8">
        <v>2714.899092549962</v>
      </c>
      <c r="J15" s="8">
        <v>8896.7022428480705</v>
      </c>
      <c r="K15" s="8">
        <v>8252.2238816719419</v>
      </c>
      <c r="L15" s="8">
        <v>3301.122737123248</v>
      </c>
      <c r="M15" s="8">
        <v>2811.4691158519631</v>
      </c>
      <c r="N15" s="8">
        <v>2637.894836250196</v>
      </c>
      <c r="O15" s="8">
        <v>4819.5855773579242</v>
      </c>
      <c r="P15" s="8">
        <v>6713.3146314455371</v>
      </c>
      <c r="Q15" s="8">
        <v>8721.3694621543327</v>
      </c>
      <c r="R15" s="8">
        <v>7555.8808889387019</v>
      </c>
      <c r="S15" s="8">
        <v>6573.1222265963652</v>
      </c>
      <c r="T15" s="8">
        <v>4692.7024347114893</v>
      </c>
      <c r="U15" s="8">
        <v>2354.7720492520393</v>
      </c>
      <c r="V15" s="8">
        <v>2899.5066232946756</v>
      </c>
      <c r="W15" s="8">
        <v>2562.0870522389155</v>
      </c>
      <c r="X15" s="8">
        <v>3686.8568040688797</v>
      </c>
      <c r="Y15" s="8">
        <v>3834.8880826444029</v>
      </c>
      <c r="Z15" s="8">
        <v>3263.6700424474207</v>
      </c>
      <c r="AA15" s="8">
        <v>4388.1347752705051</v>
      </c>
      <c r="AB15" s="8">
        <v>2959.161886968971</v>
      </c>
      <c r="AC15" s="8">
        <v>2360.9550283740805</v>
      </c>
      <c r="AD15" s="8">
        <v>671.9841739580163</v>
      </c>
      <c r="AE15" s="8">
        <v>66.596429394015331</v>
      </c>
      <c r="AF15" s="8">
        <v>949.87426015052506</v>
      </c>
      <c r="AG15" s="9">
        <v>2297.5049440684579</v>
      </c>
      <c r="AH15" s="8">
        <v>4512.1309043270476</v>
      </c>
      <c r="AI15" s="8">
        <v>4834.4211617459714</v>
      </c>
      <c r="AJ15" s="8">
        <v>6816.6588407441923</v>
      </c>
      <c r="AK15" s="8">
        <v>7232.862016530873</v>
      </c>
      <c r="AL15" s="8">
        <v>7009.2519401018944</v>
      </c>
      <c r="AM15" s="8">
        <v>7026.167603814305</v>
      </c>
      <c r="AN15" s="8">
        <v>7441.1769135052737</v>
      </c>
      <c r="AO15" s="8">
        <v>7431.377897912399</v>
      </c>
      <c r="AP15" s="8">
        <v>6971.963329889757</v>
      </c>
      <c r="AQ15" s="8">
        <v>6761.3209416287918</v>
      </c>
      <c r="AR15" s="8">
        <v>6554.7240085809162</v>
      </c>
      <c r="AS15" s="8">
        <v>6621.6730773670097</v>
      </c>
      <c r="AT15" s="8">
        <v>6557.8368230103088</v>
      </c>
      <c r="AU15" s="8">
        <v>6522.0493084879608</v>
      </c>
      <c r="AV15" s="8">
        <v>6282.365298704045</v>
      </c>
      <c r="AW15" s="8">
        <v>6009.1462390877323</v>
      </c>
      <c r="AX15" s="8">
        <v>5504.874605946914</v>
      </c>
      <c r="AY15" s="8">
        <v>5132.8554374960586</v>
      </c>
      <c r="AZ15" s="8">
        <v>4866.3598178070824</v>
      </c>
      <c r="BA15" s="8">
        <v>4605.8340776656614</v>
      </c>
      <c r="BB15" s="8">
        <v>4391.1894980251245</v>
      </c>
      <c r="BC15" s="8">
        <v>3931.255214930798</v>
      </c>
      <c r="BD15" s="57">
        <v>3779.4583907174715</v>
      </c>
    </row>
    <row r="16" spans="1:56">
      <c r="B16" s="1" t="str">
        <f t="shared" si="0"/>
        <v>ORMultifamily - High RiseNew</v>
      </c>
      <c r="C16" s="1" t="s">
        <v>19</v>
      </c>
      <c r="D16" s="1" t="s">
        <v>5458</v>
      </c>
      <c r="E16" s="1" t="s">
        <v>8</v>
      </c>
      <c r="F16" s="8">
        <v>468.15512932473166</v>
      </c>
      <c r="G16" s="8">
        <v>512.96508211169294</v>
      </c>
      <c r="H16" s="8">
        <v>567.67018708917408</v>
      </c>
      <c r="I16" s="8">
        <v>1440.100907450038</v>
      </c>
      <c r="J16" s="8">
        <v>1235.2977571519298</v>
      </c>
      <c r="K16" s="8">
        <v>508.77611832805769</v>
      </c>
      <c r="L16" s="8">
        <v>504.87726287675196</v>
      </c>
      <c r="M16" s="8">
        <v>979.53088414803699</v>
      </c>
      <c r="N16" s="8">
        <v>1373.1051637498038</v>
      </c>
      <c r="O16" s="8">
        <v>1730.4144226420756</v>
      </c>
      <c r="P16" s="8">
        <v>2043.6853685544634</v>
      </c>
      <c r="Q16" s="8">
        <v>1875.6305378456677</v>
      </c>
      <c r="R16" s="8">
        <v>1705.1191110612986</v>
      </c>
      <c r="S16" s="8">
        <v>1382.877773403635</v>
      </c>
      <c r="T16" s="8">
        <v>1045.2975652885109</v>
      </c>
      <c r="U16" s="8">
        <v>1145.2279507479607</v>
      </c>
      <c r="V16" s="8">
        <v>1138.4933767053251</v>
      </c>
      <c r="W16" s="8">
        <v>1344.9129477610845</v>
      </c>
      <c r="X16" s="8">
        <v>1380.1431959311205</v>
      </c>
      <c r="Y16" s="8">
        <v>1332.1119173555971</v>
      </c>
      <c r="Z16" s="8">
        <v>1508.3299575525793</v>
      </c>
      <c r="AA16" s="8">
        <v>1311.8652247294947</v>
      </c>
      <c r="AB16" s="8">
        <v>1171.838113031029</v>
      </c>
      <c r="AC16" s="8">
        <v>876.04497162591952</v>
      </c>
      <c r="AD16" s="8">
        <v>822.0158260419837</v>
      </c>
      <c r="AE16" s="8">
        <v>1092.4035706059847</v>
      </c>
      <c r="AF16" s="8">
        <v>1676.1257398494749</v>
      </c>
      <c r="AG16" s="9">
        <v>1050.4950559315419</v>
      </c>
      <c r="AH16" s="8">
        <v>1179.8690956729522</v>
      </c>
      <c r="AI16" s="8">
        <v>1558.5788382540286</v>
      </c>
      <c r="AJ16" s="8">
        <v>1628.3411592558075</v>
      </c>
      <c r="AK16" s="8">
        <v>1590.137983469127</v>
      </c>
      <c r="AL16" s="8">
        <v>1606.7480598981056</v>
      </c>
      <c r="AM16" s="8">
        <v>1679.8323961856952</v>
      </c>
      <c r="AN16" s="8">
        <v>1660.8230864947266</v>
      </c>
      <c r="AO16" s="8">
        <v>1567.6221020876008</v>
      </c>
      <c r="AP16" s="8">
        <v>1522.0366701102428</v>
      </c>
      <c r="AQ16" s="8">
        <v>1485.6790583712077</v>
      </c>
      <c r="AR16" s="8">
        <v>1495.2759914190849</v>
      </c>
      <c r="AS16" s="8">
        <v>1480.3269226329903</v>
      </c>
      <c r="AT16" s="8">
        <v>1463.1631769896919</v>
      </c>
      <c r="AU16" s="8">
        <v>1405.9506915120394</v>
      </c>
      <c r="AV16" s="8">
        <v>1335.6347012959552</v>
      </c>
      <c r="AW16" s="8">
        <v>1227.8537609122679</v>
      </c>
      <c r="AX16" s="8">
        <v>1148.1253940530855</v>
      </c>
      <c r="AY16" s="8">
        <v>1088.1445625039419</v>
      </c>
      <c r="AZ16" s="8">
        <v>1029.6401821929173</v>
      </c>
      <c r="BA16" s="8">
        <v>973.16592233433857</v>
      </c>
      <c r="BB16" s="8">
        <v>881.81050197487571</v>
      </c>
      <c r="BC16" s="8">
        <v>846.74478506920184</v>
      </c>
      <c r="BD16" s="57">
        <v>808.54160928252838</v>
      </c>
    </row>
    <row r="17" spans="1:56" ht="15.75">
      <c r="A17" s="1" t="s">
        <v>5432</v>
      </c>
      <c r="B17" s="1" t="str">
        <f t="shared" si="0"/>
        <v>ORManufacturedNew</v>
      </c>
      <c r="C17" s="5" t="s">
        <v>21</v>
      </c>
      <c r="D17" s="1" t="s">
        <v>22</v>
      </c>
      <c r="E17" s="1" t="s">
        <v>8</v>
      </c>
      <c r="F17" s="8">
        <v>2370</v>
      </c>
      <c r="G17" s="8">
        <v>2297</v>
      </c>
      <c r="H17" s="8">
        <v>2910</v>
      </c>
      <c r="I17" s="8">
        <v>3852</v>
      </c>
      <c r="J17" s="8">
        <v>4387</v>
      </c>
      <c r="K17" s="8">
        <v>4905</v>
      </c>
      <c r="L17" s="8">
        <v>4720</v>
      </c>
      <c r="M17" s="8">
        <v>5103</v>
      </c>
      <c r="N17" s="8">
        <v>6454</v>
      </c>
      <c r="O17" s="8">
        <v>7597</v>
      </c>
      <c r="P17" s="8">
        <v>7450</v>
      </c>
      <c r="Q17" s="8">
        <v>6484</v>
      </c>
      <c r="R17" s="8">
        <v>6567</v>
      </c>
      <c r="S17" s="8">
        <v>6223</v>
      </c>
      <c r="T17" s="8">
        <v>5202</v>
      </c>
      <c r="U17" s="8">
        <v>3199</v>
      </c>
      <c r="V17" s="8">
        <v>2392</v>
      </c>
      <c r="W17" s="8">
        <v>2517</v>
      </c>
      <c r="X17" s="8">
        <v>2415</v>
      </c>
      <c r="Y17" s="8">
        <v>2492</v>
      </c>
      <c r="Z17" s="8">
        <v>2495</v>
      </c>
      <c r="AA17" s="8">
        <v>2230</v>
      </c>
      <c r="AB17" s="8">
        <v>1772</v>
      </c>
      <c r="AC17" s="8">
        <v>1278</v>
      </c>
      <c r="AD17" s="8">
        <v>717</v>
      </c>
      <c r="AE17" s="8">
        <v>647</v>
      </c>
      <c r="AF17" s="8">
        <v>445</v>
      </c>
      <c r="AG17" s="9">
        <v>473</v>
      </c>
      <c r="AH17" s="8">
        <v>888.66666666666663</v>
      </c>
      <c r="AI17" s="8">
        <v>741.44444444444446</v>
      </c>
      <c r="AJ17" s="8">
        <v>652.01851851851848</v>
      </c>
      <c r="AK17" s="8">
        <v>641.18827160493822</v>
      </c>
      <c r="AL17" s="8">
        <v>640.21965020576124</v>
      </c>
      <c r="AM17" s="8">
        <v>672.75625857338821</v>
      </c>
      <c r="AN17" s="8">
        <v>706.04896833561952</v>
      </c>
      <c r="AO17" s="8">
        <v>675.61268528044502</v>
      </c>
      <c r="AP17" s="8">
        <v>664.64072541977851</v>
      </c>
      <c r="AQ17" s="8">
        <v>666.74442656998838</v>
      </c>
      <c r="AR17" s="8">
        <v>671.00378573083015</v>
      </c>
      <c r="AS17" s="8">
        <v>676.1344749850083</v>
      </c>
      <c r="AT17" s="8">
        <v>676.69751105361161</v>
      </c>
      <c r="AU17" s="8">
        <v>671.80560150661029</v>
      </c>
      <c r="AV17" s="8">
        <v>671.17108754430456</v>
      </c>
      <c r="AW17" s="8">
        <v>672.25948123172554</v>
      </c>
      <c r="AX17" s="8">
        <v>673.17865700868174</v>
      </c>
      <c r="AY17" s="8">
        <v>673.54113555499043</v>
      </c>
      <c r="AZ17" s="8">
        <v>673.10891231665403</v>
      </c>
      <c r="BA17" s="8">
        <v>672.51081252716119</v>
      </c>
      <c r="BB17" s="8">
        <v>672.62834769725293</v>
      </c>
      <c r="BC17" s="8">
        <v>672.87122438941094</v>
      </c>
      <c r="BD17" s="57">
        <v>672.97318158235862</v>
      </c>
    </row>
    <row r="18" spans="1:56" ht="25.5">
      <c r="A18" s="1">
        <v>-2.2707813017997908E-3</v>
      </c>
      <c r="B18" s="1" t="str">
        <f t="shared" si="0"/>
        <v>ORSingle FamilyExisting</v>
      </c>
      <c r="C18" s="5" t="s">
        <v>15</v>
      </c>
      <c r="D18" s="1" t="s">
        <v>16</v>
      </c>
      <c r="E18" s="1" t="s">
        <v>5457</v>
      </c>
      <c r="F18" s="8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  <c r="AH18" s="8"/>
      <c r="AI18" s="8"/>
      <c r="AJ18" s="8"/>
      <c r="AK18" s="8">
        <v>1281442</v>
      </c>
      <c r="AL18" s="8">
        <v>1278532.125467059</v>
      </c>
      <c r="AM18" s="8">
        <v>1275628.858622798</v>
      </c>
      <c r="AN18" s="8">
        <v>1272732.1844626011</v>
      </c>
      <c r="AO18" s="8">
        <v>1269842.0880159247</v>
      </c>
      <c r="AP18" s="8">
        <v>1266958.5543462196</v>
      </c>
      <c r="AQ18" s="8">
        <v>1264081.5685508549</v>
      </c>
      <c r="AR18" s="8">
        <v>1261211.1157610398</v>
      </c>
      <c r="AS18" s="8">
        <v>1258347.1811417476</v>
      </c>
      <c r="AT18" s="8">
        <v>1255489.7498916385</v>
      </c>
      <c r="AU18" s="8">
        <v>1252638.8072429833</v>
      </c>
      <c r="AV18" s="8">
        <v>1249794.338461587</v>
      </c>
      <c r="AW18" s="8">
        <v>1246956.3288467131</v>
      </c>
      <c r="AX18" s="8">
        <v>1244124.763731007</v>
      </c>
      <c r="AY18" s="8">
        <v>1241299.6284804204</v>
      </c>
      <c r="AZ18" s="8">
        <v>1238480.9084941361</v>
      </c>
      <c r="BA18" s="8">
        <v>1235668.5892044916</v>
      </c>
      <c r="BB18" s="8">
        <v>1232862.6560769046</v>
      </c>
      <c r="BC18" s="8">
        <v>1230063.0946097979</v>
      </c>
      <c r="BD18" s="57">
        <v>1227269.890334524</v>
      </c>
    </row>
    <row r="19" spans="1:56" ht="15.75">
      <c r="A19" s="1">
        <v>-2.2708178107920937E-3</v>
      </c>
      <c r="B19" s="1" t="str">
        <f t="shared" si="0"/>
        <v>ORMultifamily - Low RiseExisting</v>
      </c>
      <c r="C19" s="5" t="s">
        <v>17</v>
      </c>
      <c r="D19" s="1" t="s">
        <v>18</v>
      </c>
      <c r="E19" s="1" t="s">
        <v>5457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  <c r="AH19" s="8"/>
      <c r="AI19" s="8"/>
      <c r="AJ19" s="8"/>
      <c r="AK19" s="8">
        <v>277837.92835758231</v>
      </c>
      <c r="AL19" s="8">
        <v>277207.00904135435</v>
      </c>
      <c r="AM19" s="8">
        <v>276577.52242794685</v>
      </c>
      <c r="AN19" s="8">
        <v>275949.46526395273</v>
      </c>
      <c r="AO19" s="8">
        <v>275322.83430335281</v>
      </c>
      <c r="AP19" s="8">
        <v>274697.62630749901</v>
      </c>
      <c r="AQ19" s="8">
        <v>274073.83804509765</v>
      </c>
      <c r="AR19" s="8">
        <v>273451.46629219269</v>
      </c>
      <c r="AS19" s="8">
        <v>272830.50783214916</v>
      </c>
      <c r="AT19" s="8">
        <v>272210.95945563645</v>
      </c>
      <c r="AU19" s="8">
        <v>271592.81796061178</v>
      </c>
      <c r="AV19" s="8">
        <v>270976.08015230362</v>
      </c>
      <c r="AW19" s="8">
        <v>270360.74284319516</v>
      </c>
      <c r="AX19" s="8">
        <v>269746.80285300786</v>
      </c>
      <c r="AY19" s="8">
        <v>269134.25700868503</v>
      </c>
      <c r="AZ19" s="8">
        <v>268523.10214437544</v>
      </c>
      <c r="BA19" s="8">
        <v>267913.33510141686</v>
      </c>
      <c r="BB19" s="8">
        <v>267304.95272831985</v>
      </c>
      <c r="BC19" s="8">
        <v>266697.95188075147</v>
      </c>
      <c r="BD19" s="57">
        <v>266092.32942151889</v>
      </c>
    </row>
    <row r="20" spans="1:56">
      <c r="A20" s="1">
        <v>-2.2708178107920937E-3</v>
      </c>
      <c r="B20" s="1" t="str">
        <f>CONCATENATE("OR",D20,E20)</f>
        <v>ORMultifamily - High RiseExisting</v>
      </c>
      <c r="D20" s="1" t="s">
        <v>5458</v>
      </c>
      <c r="E20" s="1" t="s">
        <v>5457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/>
      <c r="AH20" s="8"/>
      <c r="AI20" s="8"/>
      <c r="AJ20" s="8"/>
      <c r="AK20" s="8">
        <v>63346.033033662934</v>
      </c>
      <c r="AL20" s="8">
        <v>63202.185733607068</v>
      </c>
      <c r="AM20" s="8">
        <v>63058.665084562206</v>
      </c>
      <c r="AN20" s="8">
        <v>62915.470344763409</v>
      </c>
      <c r="AO20" s="8">
        <v>62772.600774130158</v>
      </c>
      <c r="AP20" s="8">
        <v>62630.05563426252</v>
      </c>
      <c r="AQ20" s="8">
        <v>62487.834188437337</v>
      </c>
      <c r="AR20" s="8">
        <v>62345.935701604409</v>
      </c>
      <c r="AS20" s="8">
        <v>62204.359440382708</v>
      </c>
      <c r="AT20" s="8">
        <v>62063.104673056572</v>
      </c>
      <c r="AU20" s="8">
        <v>61922.17066957194</v>
      </c>
      <c r="AV20" s="8">
        <v>61781.556701532572</v>
      </c>
      <c r="AW20" s="8">
        <v>61641.262042196271</v>
      </c>
      <c r="AX20" s="8">
        <v>61501.28596647115</v>
      </c>
      <c r="AY20" s="8">
        <v>61361.627750911874</v>
      </c>
      <c r="AZ20" s="8">
        <v>61222.286673715913</v>
      </c>
      <c r="BA20" s="8">
        <v>61083.262014719818</v>
      </c>
      <c r="BB20" s="8">
        <v>60944.55305539551</v>
      </c>
      <c r="BC20" s="8">
        <v>60806.159078846555</v>
      </c>
      <c r="BD20" s="57">
        <v>60668.079369804451</v>
      </c>
    </row>
    <row r="21" spans="1:56" ht="15.75">
      <c r="A21" s="1">
        <v>-1.0686986477418991E-2</v>
      </c>
      <c r="B21" s="1" t="str">
        <f t="shared" si="0"/>
        <v>ORManufacturedExisting</v>
      </c>
      <c r="C21" s="5" t="s">
        <v>21</v>
      </c>
      <c r="D21" s="1" t="s">
        <v>22</v>
      </c>
      <c r="E21" s="1" t="s">
        <v>5457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  <c r="AH21" s="8"/>
      <c r="AI21" s="8"/>
      <c r="AJ21" s="8"/>
      <c r="AK21" s="8">
        <v>202413.31790123455</v>
      </c>
      <c r="AL21" s="8">
        <v>200250.12950997456</v>
      </c>
      <c r="AM21" s="8">
        <v>198110.05908380006</v>
      </c>
      <c r="AN21" s="8">
        <v>195992.85956133081</v>
      </c>
      <c r="AO21" s="8">
        <v>193898.28652152821</v>
      </c>
      <c r="AP21" s="8">
        <v>191826.09815547793</v>
      </c>
      <c r="AQ21" s="8">
        <v>189776.05523847431</v>
      </c>
      <c r="AR21" s="8">
        <v>187747.92110240282</v>
      </c>
      <c r="AS21" s="8">
        <v>185741.46160841791</v>
      </c>
      <c r="AT21" s="8">
        <v>183756.44511991271</v>
      </c>
      <c r="AU21" s="8">
        <v>181792.64247577763</v>
      </c>
      <c r="AV21" s="8">
        <v>179849.82696394474</v>
      </c>
      <c r="AW21" s="8">
        <v>177927.77429521491</v>
      </c>
      <c r="AX21" s="8">
        <v>176026.26257736469</v>
      </c>
      <c r="AY21" s="8">
        <v>174145.07228952978</v>
      </c>
      <c r="AZ21" s="8">
        <v>172283.98625686244</v>
      </c>
      <c r="BA21" s="8">
        <v>170442.78962545953</v>
      </c>
      <c r="BB21" s="8">
        <v>168621.26983755868</v>
      </c>
      <c r="BC21" s="8">
        <v>166819.21660699949</v>
      </c>
      <c r="BD21" s="57">
        <v>165036.42189494686</v>
      </c>
    </row>
    <row r="22" spans="1:56">
      <c r="BD22" s="57"/>
    </row>
    <row r="23" spans="1:56">
      <c r="D23" s="4" t="s">
        <v>23</v>
      </c>
      <c r="E23" s="4"/>
      <c r="F23" s="4"/>
      <c r="G23" s="4"/>
      <c r="BD23" s="57"/>
    </row>
    <row r="24" spans="1:56" ht="15.75">
      <c r="B24" s="1" t="str">
        <f>CONCATENATE("WA",D24,E24)</f>
        <v>WASingle FamilyNew</v>
      </c>
      <c r="C24" s="5" t="s">
        <v>24</v>
      </c>
      <c r="D24" s="1" t="s">
        <v>16</v>
      </c>
      <c r="E24" s="1" t="s">
        <v>8</v>
      </c>
      <c r="F24" s="6">
        <v>17836</v>
      </c>
      <c r="G24" s="6">
        <v>19224</v>
      </c>
      <c r="H24" s="6">
        <v>20881</v>
      </c>
      <c r="I24" s="6">
        <v>22030</v>
      </c>
      <c r="J24" s="6">
        <v>26693</v>
      </c>
      <c r="K24" s="6">
        <v>29534</v>
      </c>
      <c r="L24" s="6">
        <v>25256</v>
      </c>
      <c r="M24" s="6">
        <v>32825</v>
      </c>
      <c r="N24" s="6">
        <v>33591</v>
      </c>
      <c r="O24" s="6">
        <v>34363</v>
      </c>
      <c r="P24" s="6">
        <v>28330</v>
      </c>
      <c r="Q24" s="6">
        <v>28658</v>
      </c>
      <c r="R24" s="6">
        <v>28846</v>
      </c>
      <c r="S24" s="6">
        <v>29714</v>
      </c>
      <c r="T24" s="6">
        <v>28101</v>
      </c>
      <c r="U24" s="6">
        <v>25350</v>
      </c>
      <c r="V24" s="6">
        <v>26054</v>
      </c>
      <c r="W24" s="6">
        <v>30098</v>
      </c>
      <c r="X24" s="6">
        <v>34243</v>
      </c>
      <c r="Y24" s="6">
        <v>36326</v>
      </c>
      <c r="Z24" s="6">
        <v>40247</v>
      </c>
      <c r="AA24" s="6">
        <v>36985</v>
      </c>
      <c r="AB24" s="6">
        <v>30373</v>
      </c>
      <c r="AC24" s="6">
        <v>18826</v>
      </c>
      <c r="AD24" s="6">
        <v>13391</v>
      </c>
      <c r="AE24" s="6">
        <v>14886</v>
      </c>
      <c r="AF24" s="6">
        <v>13829</v>
      </c>
      <c r="AG24" s="7">
        <v>16887</v>
      </c>
      <c r="AH24" s="6">
        <v>18274</v>
      </c>
      <c r="AI24" s="6">
        <v>24247</v>
      </c>
      <c r="AJ24" s="6">
        <v>30852</v>
      </c>
      <c r="AK24" s="6">
        <v>33055</v>
      </c>
      <c r="AL24" s="6">
        <v>31044</v>
      </c>
      <c r="AM24" s="6">
        <v>28849</v>
      </c>
      <c r="AN24" s="6">
        <v>27415</v>
      </c>
      <c r="AO24" s="6">
        <v>26216</v>
      </c>
      <c r="AP24" s="6">
        <v>24554</v>
      </c>
      <c r="AQ24" s="6">
        <v>23488</v>
      </c>
      <c r="AR24" s="6">
        <v>23152</v>
      </c>
      <c r="AS24" s="6">
        <v>22514</v>
      </c>
      <c r="AT24" s="6">
        <v>22375</v>
      </c>
      <c r="AU24" s="6">
        <v>22305</v>
      </c>
      <c r="AV24" s="6">
        <v>21816</v>
      </c>
      <c r="AW24" s="6">
        <v>21213</v>
      </c>
      <c r="AX24" s="6">
        <v>21215</v>
      </c>
      <c r="AY24" s="6">
        <v>21402</v>
      </c>
      <c r="AZ24" s="6">
        <v>21237</v>
      </c>
      <c r="BA24" s="6">
        <v>20416</v>
      </c>
      <c r="BB24" s="6">
        <v>20299</v>
      </c>
      <c r="BC24" s="6">
        <v>20303</v>
      </c>
      <c r="BD24" s="57">
        <v>20372</v>
      </c>
    </row>
    <row r="25" spans="1:56" ht="15.75">
      <c r="B25" s="1" t="str">
        <f t="shared" ref="B25:B31" si="1">CONCATENATE("WA",D25,E25)</f>
        <v>WAMultifamily - Low RiseNew</v>
      </c>
      <c r="C25" s="5" t="s">
        <v>25</v>
      </c>
      <c r="D25" s="1" t="s">
        <v>18</v>
      </c>
      <c r="E25" s="1" t="s">
        <v>8</v>
      </c>
      <c r="F25" s="8">
        <v>15061.883667534441</v>
      </c>
      <c r="G25" s="8">
        <v>14869.183557824352</v>
      </c>
      <c r="H25" s="8">
        <v>15220.21190520253</v>
      </c>
      <c r="I25" s="8">
        <v>18940.327900324999</v>
      </c>
      <c r="J25" s="8">
        <v>18837.087988326672</v>
      </c>
      <c r="K25" s="8">
        <v>17883.866659845167</v>
      </c>
      <c r="L25" s="8">
        <v>8123.2235993523336</v>
      </c>
      <c r="M25" s="8">
        <v>7903.1488702815295</v>
      </c>
      <c r="N25" s="8">
        <v>7592.1801314599406</v>
      </c>
      <c r="O25" s="8">
        <v>9401.6361134168346</v>
      </c>
      <c r="P25" s="8">
        <v>9701.2779324751245</v>
      </c>
      <c r="Q25" s="8">
        <v>11104.526723200062</v>
      </c>
      <c r="R25" s="8">
        <v>10897.632074550364</v>
      </c>
      <c r="S25" s="8">
        <v>12645.60766842474</v>
      </c>
      <c r="T25" s="8">
        <v>11965.262831791384</v>
      </c>
      <c r="U25" s="8">
        <v>10483.919915783859</v>
      </c>
      <c r="V25" s="8">
        <v>9971.9026959155963</v>
      </c>
      <c r="W25" s="8">
        <v>7253.9578552287549</v>
      </c>
      <c r="X25" s="8">
        <v>7119.6062546632547</v>
      </c>
      <c r="Y25" s="8">
        <v>7985.0504417912043</v>
      </c>
      <c r="Z25" s="8">
        <v>8677.2745487052198</v>
      </c>
      <c r="AA25" s="8">
        <v>9569.5883473366248</v>
      </c>
      <c r="AB25" s="8">
        <v>10771.842399662728</v>
      </c>
      <c r="AC25" s="8">
        <v>8763.9200796845034</v>
      </c>
      <c r="AD25" s="8">
        <v>2981.3702838569475</v>
      </c>
      <c r="AE25" s="8">
        <v>3522.5521445353306</v>
      </c>
      <c r="AF25" s="8">
        <v>5265.721927064159</v>
      </c>
      <c r="AG25" s="9">
        <v>8692.3033155335615</v>
      </c>
      <c r="AH25" s="8">
        <v>12312.39973222512</v>
      </c>
      <c r="AI25" s="8">
        <v>11883.279860328872</v>
      </c>
      <c r="AJ25" s="8">
        <v>13265.608797275603</v>
      </c>
      <c r="AK25" s="8">
        <v>13028.433829152391</v>
      </c>
      <c r="AL25" s="8">
        <v>13080.239965534132</v>
      </c>
      <c r="AM25" s="8">
        <v>12923.202614626804</v>
      </c>
      <c r="AN25" s="8">
        <v>11912.982955180836</v>
      </c>
      <c r="AO25" s="8">
        <v>10886.573878115541</v>
      </c>
      <c r="AP25" s="8">
        <v>10714.966051350757</v>
      </c>
      <c r="AQ25" s="8">
        <v>10719.822876636612</v>
      </c>
      <c r="AR25" s="8">
        <v>11250.835774550411</v>
      </c>
      <c r="AS25" s="8">
        <v>11653.142802390561</v>
      </c>
      <c r="AT25" s="8">
        <v>12252.151254305772</v>
      </c>
      <c r="AU25" s="8">
        <v>12363.048764997984</v>
      </c>
      <c r="AV25" s="8">
        <v>12613.98473809777</v>
      </c>
      <c r="AW25" s="8">
        <v>12900.537429959741</v>
      </c>
      <c r="AX25" s="8">
        <v>13132.046101915988</v>
      </c>
      <c r="AY25" s="8">
        <v>13215.421602655624</v>
      </c>
      <c r="AZ25" s="8">
        <v>13014.672824175932</v>
      </c>
      <c r="BA25" s="8">
        <v>12900.537429959741</v>
      </c>
      <c r="BB25" s="8">
        <v>12809.067220410498</v>
      </c>
      <c r="BC25" s="8">
        <v>12840.636584768163</v>
      </c>
      <c r="BD25" s="57">
        <v>12863.301769435224</v>
      </c>
    </row>
    <row r="26" spans="1:56">
      <c r="B26" s="1" t="str">
        <f t="shared" si="1"/>
        <v>WAMultifamily - High RiseNew</v>
      </c>
      <c r="C26" s="1" t="s">
        <v>26</v>
      </c>
      <c r="D26" s="1" t="s">
        <v>5458</v>
      </c>
      <c r="E26" s="1" t="s">
        <v>8</v>
      </c>
      <c r="F26" s="8">
        <v>926.11633246555948</v>
      </c>
      <c r="G26" s="8">
        <v>968.81644217564758</v>
      </c>
      <c r="H26" s="8">
        <v>1167.7880947974693</v>
      </c>
      <c r="I26" s="8">
        <v>1180.6720996750003</v>
      </c>
      <c r="J26" s="8">
        <v>1129.91201167333</v>
      </c>
      <c r="K26" s="8">
        <v>657.13334015483224</v>
      </c>
      <c r="L26" s="8">
        <v>654.77640064766615</v>
      </c>
      <c r="M26" s="8">
        <v>652.8511297184707</v>
      </c>
      <c r="N26" s="8">
        <v>756.81986854005959</v>
      </c>
      <c r="O26" s="8">
        <v>787.36388658316514</v>
      </c>
      <c r="P26" s="8">
        <v>872.72206752487591</v>
      </c>
      <c r="Q26" s="8">
        <v>879.4732767999385</v>
      </c>
      <c r="R26" s="8">
        <v>984.36792544963578</v>
      </c>
      <c r="S26" s="8">
        <v>957.39233157526019</v>
      </c>
      <c r="T26" s="8">
        <v>887.73716820861637</v>
      </c>
      <c r="U26" s="8">
        <v>863.08008421613988</v>
      </c>
      <c r="V26" s="8">
        <v>722.09730408440362</v>
      </c>
      <c r="W26" s="8">
        <v>726.04214477124526</v>
      </c>
      <c r="X26" s="8">
        <v>786.3937453367455</v>
      </c>
      <c r="Y26" s="8">
        <v>838.94955820879602</v>
      </c>
      <c r="Z26" s="8">
        <v>904.72545129478021</v>
      </c>
      <c r="AA26" s="8">
        <v>978.41165266337521</v>
      </c>
      <c r="AB26" s="8">
        <v>852.15760033727156</v>
      </c>
      <c r="AC26" s="8">
        <v>520.07992031549577</v>
      </c>
      <c r="AD26" s="8">
        <v>564.62971614305252</v>
      </c>
      <c r="AE26" s="8">
        <v>705.44785546466926</v>
      </c>
      <c r="AF26" s="8">
        <v>1217.2780729358408</v>
      </c>
      <c r="AG26" s="9">
        <v>806.69668446643777</v>
      </c>
      <c r="AH26" s="8">
        <v>792.60026777487974</v>
      </c>
      <c r="AI26" s="8">
        <v>992.72013967112821</v>
      </c>
      <c r="AJ26" s="8">
        <v>3024.5103613152296</v>
      </c>
      <c r="AK26" s="8">
        <v>2970.4353347186084</v>
      </c>
      <c r="AL26" s="8">
        <v>2982.246944623661</v>
      </c>
      <c r="AM26" s="8">
        <v>2946.4430020989594</v>
      </c>
      <c r="AN26" s="8">
        <v>2716.1166089502017</v>
      </c>
      <c r="AO26" s="8">
        <v>2482.099087706139</v>
      </c>
      <c r="AP26" s="8">
        <v>2442.9731298956272</v>
      </c>
      <c r="AQ26" s="8">
        <v>2444.0804683242377</v>
      </c>
      <c r="AR26" s="8">
        <v>2565.1494698511356</v>
      </c>
      <c r="AS26" s="8">
        <v>2656.874003020107</v>
      </c>
      <c r="AT26" s="8">
        <v>2793.4457425474475</v>
      </c>
      <c r="AU26" s="8">
        <v>2818.729970000426</v>
      </c>
      <c r="AV26" s="8">
        <v>2875.9424554781176</v>
      </c>
      <c r="AW26" s="8">
        <v>2941.2754227654787</v>
      </c>
      <c r="AX26" s="8">
        <v>2994.0585545287277</v>
      </c>
      <c r="AY26" s="8">
        <v>3013.0678642196926</v>
      </c>
      <c r="AZ26" s="8">
        <v>2967.2978758375662</v>
      </c>
      <c r="BA26" s="8">
        <v>2941.2754227654787</v>
      </c>
      <c r="BB26" s="8">
        <v>2920.4205490268364</v>
      </c>
      <c r="BC26" s="8">
        <v>2927.6182488127561</v>
      </c>
      <c r="BD26" s="57">
        <v>2932.7858281462154</v>
      </c>
    </row>
    <row r="27" spans="1:56" ht="15.75">
      <c r="B27" s="1" t="str">
        <f t="shared" si="1"/>
        <v>WAManufacturedNew</v>
      </c>
      <c r="C27" s="5" t="s">
        <v>27</v>
      </c>
      <c r="D27" s="1" t="s">
        <v>22</v>
      </c>
      <c r="E27" s="1" t="s">
        <v>8</v>
      </c>
      <c r="F27" s="8">
        <v>5597</v>
      </c>
      <c r="G27" s="8">
        <v>4550</v>
      </c>
      <c r="H27" s="8">
        <v>3873</v>
      </c>
      <c r="I27" s="8">
        <v>4184</v>
      </c>
      <c r="J27" s="8">
        <v>4397</v>
      </c>
      <c r="K27" s="8">
        <v>5645</v>
      </c>
      <c r="L27" s="8">
        <v>5353</v>
      </c>
      <c r="M27" s="8">
        <v>5964</v>
      </c>
      <c r="N27" s="8">
        <v>6849</v>
      </c>
      <c r="O27" s="8">
        <v>7332</v>
      </c>
      <c r="P27" s="8">
        <v>7252</v>
      </c>
      <c r="Q27" s="8">
        <v>6257</v>
      </c>
      <c r="R27" s="8">
        <v>6419</v>
      </c>
      <c r="S27" s="8">
        <v>6874</v>
      </c>
      <c r="T27" s="8">
        <v>5339</v>
      </c>
      <c r="U27" s="8">
        <v>3853</v>
      </c>
      <c r="V27" s="8">
        <v>2971</v>
      </c>
      <c r="W27" s="8">
        <v>2933</v>
      </c>
      <c r="X27" s="8">
        <v>2868</v>
      </c>
      <c r="Y27" s="8">
        <v>2705</v>
      </c>
      <c r="Z27" s="8">
        <v>2723</v>
      </c>
      <c r="AA27" s="8">
        <v>2653</v>
      </c>
      <c r="AB27" s="8">
        <v>2063</v>
      </c>
      <c r="AC27" s="8">
        <v>1621</v>
      </c>
      <c r="AD27" s="8">
        <v>859</v>
      </c>
      <c r="AE27" s="8">
        <v>681</v>
      </c>
      <c r="AF27" s="8">
        <v>563</v>
      </c>
      <c r="AG27" s="9">
        <v>560</v>
      </c>
      <c r="AH27" s="8">
        <v>1057.8333333333333</v>
      </c>
      <c r="AI27" s="8">
        <v>890.30555555555554</v>
      </c>
      <c r="AJ27" s="8">
        <v>768.52314814814815</v>
      </c>
      <c r="AK27" s="8">
        <v>753.44367283950612</v>
      </c>
      <c r="AL27" s="8">
        <v>765.51761831275724</v>
      </c>
      <c r="AM27" s="8">
        <v>799.27055469821664</v>
      </c>
      <c r="AN27" s="8">
        <v>839.14898048125281</v>
      </c>
      <c r="AO27" s="8">
        <v>802.70158833923949</v>
      </c>
      <c r="AP27" s="8">
        <v>788.10092713652</v>
      </c>
      <c r="AQ27" s="8">
        <v>791.36389030124872</v>
      </c>
      <c r="AR27" s="8">
        <v>797.68392654487252</v>
      </c>
      <c r="AS27" s="8">
        <v>803.04497791689175</v>
      </c>
      <c r="AT27" s="8">
        <v>803.6740484533376</v>
      </c>
      <c r="AU27" s="8">
        <v>797.76155978201825</v>
      </c>
      <c r="AV27" s="8">
        <v>796.93822168914812</v>
      </c>
      <c r="AW27" s="8">
        <v>798.41110411458612</v>
      </c>
      <c r="AX27" s="8">
        <v>799.58563975014238</v>
      </c>
      <c r="AY27" s="8">
        <v>799.90259195102078</v>
      </c>
      <c r="AZ27" s="8">
        <v>799.37886095670899</v>
      </c>
      <c r="BA27" s="8">
        <v>798.6629963739374</v>
      </c>
      <c r="BB27" s="8">
        <v>798.81323580592414</v>
      </c>
      <c r="BC27" s="8">
        <v>799.12573815872008</v>
      </c>
      <c r="BD27" s="57">
        <v>799.24484383274228</v>
      </c>
    </row>
    <row r="28" spans="1:56" ht="25.5">
      <c r="A28" s="1">
        <v>-2.2707813017997908E-3</v>
      </c>
      <c r="B28" s="1" t="str">
        <f t="shared" si="1"/>
        <v>WASingle FamilyExisting</v>
      </c>
      <c r="C28" s="5" t="s">
        <v>24</v>
      </c>
      <c r="D28" s="1" t="s">
        <v>16</v>
      </c>
      <c r="E28" s="1" t="s">
        <v>5457</v>
      </c>
      <c r="F28" s="8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  <c r="AH28" s="8"/>
      <c r="AI28" s="8"/>
      <c r="AJ28" s="8"/>
      <c r="AK28" s="8">
        <v>2177155</v>
      </c>
      <c r="AL28" s="8">
        <v>2172211.1571348798</v>
      </c>
      <c r="AM28" s="8">
        <v>2167278.5406556972</v>
      </c>
      <c r="AN28" s="8">
        <v>2162357.1250697845</v>
      </c>
      <c r="AO28" s="8">
        <v>2157446.8849423626</v>
      </c>
      <c r="AP28" s="8">
        <v>2152547.7948964094</v>
      </c>
      <c r="AQ28" s="8">
        <v>2147659.8296125284</v>
      </c>
      <c r="AR28" s="8">
        <v>2142782.9638288179</v>
      </c>
      <c r="AS28" s="8">
        <v>2137917.1723407404</v>
      </c>
      <c r="AT28" s="8">
        <v>2133062.4300009925</v>
      </c>
      <c r="AU28" s="8">
        <v>2128218.7117193746</v>
      </c>
      <c r="AV28" s="8">
        <v>2123385.9924626616</v>
      </c>
      <c r="AW28" s="8">
        <v>2118564.2472544736</v>
      </c>
      <c r="AX28" s="8">
        <v>2113753.4511751467</v>
      </c>
      <c r="AY28" s="8">
        <v>2108953.5793616036</v>
      </c>
      <c r="AZ28" s="8">
        <v>2104164.6070072255</v>
      </c>
      <c r="BA28" s="8">
        <v>2099386.5093617244</v>
      </c>
      <c r="BB28" s="8">
        <v>2094619.2617310151</v>
      </c>
      <c r="BC28" s="8">
        <v>2089862.8394770864</v>
      </c>
      <c r="BD28" s="57">
        <v>2085117.2180178757</v>
      </c>
    </row>
    <row r="29" spans="1:56" ht="15.75">
      <c r="A29" s="1">
        <v>-2.2708178107920937E-3</v>
      </c>
      <c r="B29" s="1" t="str">
        <f t="shared" si="1"/>
        <v>WAMultifamily - Low RiseExisting</v>
      </c>
      <c r="C29" s="5" t="s">
        <v>25</v>
      </c>
      <c r="D29" s="1" t="s">
        <v>18</v>
      </c>
      <c r="E29" s="1" t="s">
        <v>5457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  <c r="AH29" s="8"/>
      <c r="AI29" s="8"/>
      <c r="AJ29" s="8"/>
      <c r="AK29" s="8">
        <v>558037.0832749434</v>
      </c>
      <c r="AL29" s="8">
        <v>556769.88272716023</v>
      </c>
      <c r="AM29" s="8">
        <v>555505.55976095074</v>
      </c>
      <c r="AN29" s="8">
        <v>554244.10784185154</v>
      </c>
      <c r="AO29" s="8">
        <v>552985.52045023767</v>
      </c>
      <c r="AP29" s="8">
        <v>551729.79108128918</v>
      </c>
      <c r="AQ29" s="8">
        <v>550476.91324495722</v>
      </c>
      <c r="AR29" s="8">
        <v>549226.88046593068</v>
      </c>
      <c r="AS29" s="8">
        <v>547979.68628360284</v>
      </c>
      <c r="AT29" s="8">
        <v>546735.3242520378</v>
      </c>
      <c r="AU29" s="8">
        <v>545493.78793993709</v>
      </c>
      <c r="AV29" s="8">
        <v>544255.07093060669</v>
      </c>
      <c r="AW29" s="8">
        <v>543019.16682192357</v>
      </c>
      <c r="AX29" s="8">
        <v>541786.06922630291</v>
      </c>
      <c r="AY29" s="8">
        <v>540555.77177066484</v>
      </c>
      <c r="AZ29" s="8">
        <v>539328.26809640159</v>
      </c>
      <c r="BA29" s="8">
        <v>538103.55185934459</v>
      </c>
      <c r="BB29" s="8">
        <v>536881.6167297319</v>
      </c>
      <c r="BC29" s="8">
        <v>535662.45639217517</v>
      </c>
      <c r="BD29" s="57">
        <v>534446.06454562722</v>
      </c>
    </row>
    <row r="30" spans="1:56">
      <c r="A30" s="1">
        <v>-2.2708178107920937E-3</v>
      </c>
      <c r="B30" s="1" t="str">
        <f t="shared" si="1"/>
        <v>WAMultifamily - High RiseExisting</v>
      </c>
      <c r="D30" s="1" t="s">
        <v>5458</v>
      </c>
      <c r="E30" s="1" t="s">
        <v>5457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  <c r="AH30" s="8"/>
      <c r="AI30" s="8"/>
      <c r="AJ30" s="8"/>
      <c r="AK30" s="8">
        <v>127230.41710003006</v>
      </c>
      <c r="AL30" s="8">
        <v>126941.50000280481</v>
      </c>
      <c r="AM30" s="8">
        <v>126653.23898366978</v>
      </c>
      <c r="AN30" s="8">
        <v>126365.63255279115</v>
      </c>
      <c r="AO30" s="8">
        <v>126078.67922371827</v>
      </c>
      <c r="AP30" s="8">
        <v>125792.3775133759</v>
      </c>
      <c r="AQ30" s="8">
        <v>125506.72594205666</v>
      </c>
      <c r="AR30" s="8">
        <v>125221.72303341323</v>
      </c>
      <c r="AS30" s="8">
        <v>124937.36731445088</v>
      </c>
      <c r="AT30" s="8">
        <v>124653.65731551975</v>
      </c>
      <c r="AU30" s="8">
        <v>124370.5915703073</v>
      </c>
      <c r="AV30" s="8">
        <v>124088.1686158307</v>
      </c>
      <c r="AW30" s="8">
        <v>123806.3869924293</v>
      </c>
      <c r="AX30" s="8">
        <v>123525.24524375708</v>
      </c>
      <c r="AY30" s="8">
        <v>123244.74191677509</v>
      </c>
      <c r="AZ30" s="8">
        <v>122964.875561744</v>
      </c>
      <c r="BA30" s="8">
        <v>122685.64473221656</v>
      </c>
      <c r="BB30" s="8">
        <v>122407.04798503013</v>
      </c>
      <c r="BC30" s="8">
        <v>122129.08388029925</v>
      </c>
      <c r="BD30" s="57">
        <v>121851.75098140814</v>
      </c>
    </row>
    <row r="31" spans="1:56" ht="15.75">
      <c r="A31" s="1">
        <v>-1.0686986477418991E-2</v>
      </c>
      <c r="B31" s="1" t="str">
        <f t="shared" si="1"/>
        <v>WAManufacturedExisting</v>
      </c>
      <c r="C31" s="5" t="s">
        <v>27</v>
      </c>
      <c r="D31" s="1" t="s">
        <v>22</v>
      </c>
      <c r="E31" s="1" t="s">
        <v>5457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  <c r="AH31" s="8"/>
      <c r="AI31" s="8"/>
      <c r="AJ31" s="8"/>
      <c r="AK31" s="8">
        <v>244055.10570987655</v>
      </c>
      <c r="AL31" s="8">
        <v>241446.89209541003</v>
      </c>
      <c r="AM31" s="8">
        <v>238866.55242457156</v>
      </c>
      <c r="AN31" s="8">
        <v>236313.78880890249</v>
      </c>
      <c r="AO31" s="8">
        <v>233788.30654347411</v>
      </c>
      <c r="AP31" s="8">
        <v>231289.81407286532</v>
      </c>
      <c r="AQ31" s="8">
        <v>228818.02295750388</v>
      </c>
      <c r="AR31" s="8">
        <v>226372.64784036731</v>
      </c>
      <c r="AS31" s="8">
        <v>223953.40641403978</v>
      </c>
      <c r="AT31" s="8">
        <v>221560.01938812103</v>
      </c>
      <c r="AU31" s="8">
        <v>219192.21045698351</v>
      </c>
      <c r="AV31" s="8">
        <v>216849.70626787416</v>
      </c>
      <c r="AW31" s="8">
        <v>214532.23638935713</v>
      </c>
      <c r="AX31" s="8">
        <v>212239.53328009363</v>
      </c>
      <c r="AY31" s="8">
        <v>209971.33225795557</v>
      </c>
      <c r="AZ31" s="8">
        <v>207727.37146946916</v>
      </c>
      <c r="BA31" s="8">
        <v>205507.39185958516</v>
      </c>
      <c r="BB31" s="8">
        <v>203311.13714177214</v>
      </c>
      <c r="BC31" s="8">
        <v>201138.35376842934</v>
      </c>
      <c r="BD31" s="57">
        <v>198988.79090161584</v>
      </c>
    </row>
    <row r="32" spans="1:56">
      <c r="BD32" s="57"/>
    </row>
    <row r="33" spans="1:56">
      <c r="D33" s="4" t="s">
        <v>28</v>
      </c>
      <c r="E33" s="4"/>
      <c r="F33" s="4"/>
      <c r="G33" s="4"/>
      <c r="BD33" s="57"/>
    </row>
    <row r="34" spans="1:56" ht="15.75">
      <c r="B34" s="1" t="str">
        <f>CONCATENATE("ID",D34,E34)</f>
        <v>IDSingle FamilyNew</v>
      </c>
      <c r="C34" s="5" t="s">
        <v>29</v>
      </c>
      <c r="D34" s="1" t="s">
        <v>16</v>
      </c>
      <c r="E34" s="1" t="s">
        <v>8</v>
      </c>
      <c r="F34" s="6">
        <v>3059</v>
      </c>
      <c r="G34" s="6">
        <v>2868</v>
      </c>
      <c r="H34" s="6">
        <v>2692</v>
      </c>
      <c r="I34" s="6">
        <v>2813</v>
      </c>
      <c r="J34" s="6">
        <v>3536</v>
      </c>
      <c r="K34" s="6">
        <v>4754</v>
      </c>
      <c r="L34" s="6">
        <v>5803</v>
      </c>
      <c r="M34" s="6">
        <v>8453</v>
      </c>
      <c r="N34" s="6">
        <v>9522</v>
      </c>
      <c r="O34" s="6">
        <v>10120</v>
      </c>
      <c r="P34" s="6">
        <v>8784</v>
      </c>
      <c r="Q34" s="6">
        <v>9538</v>
      </c>
      <c r="R34" s="6">
        <v>9107</v>
      </c>
      <c r="S34" s="6">
        <v>10575</v>
      </c>
      <c r="T34" s="6">
        <v>10544</v>
      </c>
      <c r="U34" s="6">
        <v>9631</v>
      </c>
      <c r="V34" s="6">
        <v>9441</v>
      </c>
      <c r="W34" s="6">
        <v>10730</v>
      </c>
      <c r="X34" s="6">
        <v>12976</v>
      </c>
      <c r="Y34" s="6">
        <v>15094</v>
      </c>
      <c r="Z34" s="6">
        <v>18771</v>
      </c>
      <c r="AA34" s="6">
        <v>15444</v>
      </c>
      <c r="AB34" s="6">
        <v>9693</v>
      </c>
      <c r="AC34" s="6">
        <v>6027</v>
      </c>
      <c r="AD34" s="6">
        <v>4336</v>
      </c>
      <c r="AE34" s="6">
        <v>3706</v>
      </c>
      <c r="AF34" s="6">
        <v>3258</v>
      </c>
      <c r="AG34" s="7">
        <v>5091</v>
      </c>
      <c r="AH34" s="6">
        <v>7002</v>
      </c>
      <c r="AI34" s="6">
        <v>7509</v>
      </c>
      <c r="AJ34" s="6">
        <v>9778</v>
      </c>
      <c r="AK34" s="6">
        <v>10507</v>
      </c>
      <c r="AL34" s="6">
        <v>10382</v>
      </c>
      <c r="AM34" s="6">
        <v>10055</v>
      </c>
      <c r="AN34" s="6">
        <v>10071</v>
      </c>
      <c r="AO34" s="6">
        <v>10039</v>
      </c>
      <c r="AP34" s="6">
        <v>9821</v>
      </c>
      <c r="AQ34" s="6">
        <v>9813</v>
      </c>
      <c r="AR34" s="6">
        <v>9958</v>
      </c>
      <c r="AS34" s="6">
        <v>10085</v>
      </c>
      <c r="AT34" s="6">
        <v>10505</v>
      </c>
      <c r="AU34" s="6">
        <v>10749</v>
      </c>
      <c r="AV34" s="6">
        <v>10878</v>
      </c>
      <c r="AW34" s="6">
        <v>10846</v>
      </c>
      <c r="AX34" s="6">
        <v>10975</v>
      </c>
      <c r="AY34" s="6">
        <v>11099</v>
      </c>
      <c r="AZ34" s="6">
        <v>11121</v>
      </c>
      <c r="BA34" s="6">
        <v>10926</v>
      </c>
      <c r="BB34" s="6">
        <v>11030</v>
      </c>
      <c r="BC34" s="6">
        <v>11073</v>
      </c>
      <c r="BD34" s="57">
        <v>11167</v>
      </c>
    </row>
    <row r="35" spans="1:56" ht="15.75">
      <c r="B35" s="1" t="str">
        <f t="shared" ref="B35:B41" si="2">CONCATENATE("ID",D35,E35)</f>
        <v>IDMultifamily - Low RiseNew</v>
      </c>
      <c r="C35" s="5" t="s">
        <v>30</v>
      </c>
      <c r="D35" s="1" t="s">
        <v>18</v>
      </c>
      <c r="E35" s="1" t="s">
        <v>8</v>
      </c>
      <c r="F35" s="8">
        <v>945.31021109984124</v>
      </c>
      <c r="G35" s="8">
        <v>848.82991832591654</v>
      </c>
      <c r="H35" s="8">
        <v>518.17882714524762</v>
      </c>
      <c r="I35" s="8">
        <v>288.37484437276629</v>
      </c>
      <c r="J35" s="8">
        <v>818.68632809921849</v>
      </c>
      <c r="K35" s="8">
        <v>922.54881309467987</v>
      </c>
      <c r="L35" s="8">
        <v>713.12107820425172</v>
      </c>
      <c r="M35" s="8">
        <v>1322.6430437243826</v>
      </c>
      <c r="N35" s="8">
        <v>1874.8440142054371</v>
      </c>
      <c r="O35" s="8">
        <v>2484.0690897878753</v>
      </c>
      <c r="P35" s="8">
        <v>1754.5624245646084</v>
      </c>
      <c r="Q35" s="8">
        <v>1502.6818009503679</v>
      </c>
      <c r="R35" s="8">
        <v>1099.0598706051132</v>
      </c>
      <c r="S35" s="8">
        <v>998.51700550573537</v>
      </c>
      <c r="T35" s="8">
        <v>1279.6542411025091</v>
      </c>
      <c r="U35" s="8">
        <v>931.97705912690287</v>
      </c>
      <c r="V35" s="8">
        <v>1416.4873706075907</v>
      </c>
      <c r="W35" s="8">
        <v>1622.1096316302473</v>
      </c>
      <c r="X35" s="8">
        <v>1725.2037386728252</v>
      </c>
      <c r="Y35" s="8">
        <v>1627.7922787378966</v>
      </c>
      <c r="Z35" s="8">
        <v>1461.0310065714518</v>
      </c>
      <c r="AA35" s="8">
        <v>1503.1641209172849</v>
      </c>
      <c r="AB35" s="8">
        <v>1434.6085653222435</v>
      </c>
      <c r="AC35" s="8">
        <v>616.53672479350837</v>
      </c>
      <c r="AD35" s="8">
        <v>410.6655928821981</v>
      </c>
      <c r="AE35" s="8">
        <v>283.5340494616637</v>
      </c>
      <c r="AF35" s="8">
        <v>511.5577769900774</v>
      </c>
      <c r="AG35" s="9">
        <v>753.64796270668967</v>
      </c>
      <c r="AH35" s="8">
        <v>1498.8895230864375</v>
      </c>
      <c r="AI35" s="8">
        <v>1723.6804258697659</v>
      </c>
      <c r="AJ35" s="8">
        <v>2047.1518579637404</v>
      </c>
      <c r="AK35" s="8">
        <v>2037.4382073921424</v>
      </c>
      <c r="AL35" s="8">
        <v>2026.9150859395779</v>
      </c>
      <c r="AM35" s="8">
        <v>2022.8677315347454</v>
      </c>
      <c r="AN35" s="8">
        <v>1909.5418081994781</v>
      </c>
      <c r="AO35" s="8">
        <v>1724.9824473391584</v>
      </c>
      <c r="AP35" s="8">
        <v>1653.7490098141207</v>
      </c>
      <c r="AQ35" s="8">
        <v>1669.9384274334507</v>
      </c>
      <c r="AR35" s="8">
        <v>1698.2699082672639</v>
      </c>
      <c r="AS35" s="8">
        <v>1706.3646170769289</v>
      </c>
      <c r="AT35" s="8">
        <v>1733.8866270297899</v>
      </c>
      <c r="AU35" s="8">
        <v>1733.0771561488234</v>
      </c>
      <c r="AV35" s="8">
        <v>1759.7896952207038</v>
      </c>
      <c r="AW35" s="8">
        <v>1788.1211760545311</v>
      </c>
      <c r="AX35" s="8">
        <v>1819.6905404122106</v>
      </c>
      <c r="AY35" s="8">
        <v>1830.2136618647751</v>
      </c>
      <c r="AZ35" s="8">
        <v>1848.8314921269903</v>
      </c>
      <c r="BA35" s="8">
        <v>1873.925089436952</v>
      </c>
      <c r="BB35" s="8">
        <v>1904.6849829136791</v>
      </c>
      <c r="BC35" s="8">
        <v>1945.9679978429422</v>
      </c>
      <c r="BD35" s="57">
        <v>1994.5362507009463</v>
      </c>
    </row>
    <row r="36" spans="1:56">
      <c r="B36" s="1" t="str">
        <f t="shared" si="2"/>
        <v>IDMultifamily - High RiseNew</v>
      </c>
      <c r="C36" s="1" t="s">
        <v>31</v>
      </c>
      <c r="D36" s="1" t="s">
        <v>5458</v>
      </c>
      <c r="E36" s="1" t="s">
        <v>8</v>
      </c>
      <c r="F36" s="8">
        <v>60.689788900158746</v>
      </c>
      <c r="G36" s="8">
        <v>45.170081674083427</v>
      </c>
      <c r="H36" s="8">
        <v>35.82117285475239</v>
      </c>
      <c r="I36" s="8">
        <v>62.625155627233696</v>
      </c>
      <c r="J36" s="8">
        <v>68.313671900781529</v>
      </c>
      <c r="K36" s="8">
        <v>60.451186905320142</v>
      </c>
      <c r="L36" s="8">
        <v>93.878921795748312</v>
      </c>
      <c r="M36" s="8">
        <v>125.35695627561738</v>
      </c>
      <c r="N36" s="8">
        <v>157.15598579456281</v>
      </c>
      <c r="O36" s="8">
        <v>120.93091021212476</v>
      </c>
      <c r="P36" s="8">
        <v>108.43757543539168</v>
      </c>
      <c r="Q36" s="8">
        <v>88.318199049632</v>
      </c>
      <c r="R36" s="8">
        <v>84.940129394886824</v>
      </c>
      <c r="S36" s="8">
        <v>100.48299449426467</v>
      </c>
      <c r="T36" s="8">
        <v>84.345758897490967</v>
      </c>
      <c r="U36" s="8">
        <v>113.02294087309717</v>
      </c>
      <c r="V36" s="8">
        <v>126.51262939240925</v>
      </c>
      <c r="W36" s="8">
        <v>133.89036836975254</v>
      </c>
      <c r="X36" s="8">
        <v>129.79626132717482</v>
      </c>
      <c r="Y36" s="8">
        <v>122.20772126210333</v>
      </c>
      <c r="Z36" s="8">
        <v>125.96899342854817</v>
      </c>
      <c r="AA36" s="8">
        <v>120.8358790827151</v>
      </c>
      <c r="AB36" s="8">
        <v>73.391434677756436</v>
      </c>
      <c r="AC36" s="8">
        <v>61.463275206491645</v>
      </c>
      <c r="AD36" s="8">
        <v>55.334407117801909</v>
      </c>
      <c r="AE36" s="8">
        <v>72.465950538336273</v>
      </c>
      <c r="AF36" s="8">
        <v>121.44222300992257</v>
      </c>
      <c r="AG36" s="9">
        <v>99.352037293310332</v>
      </c>
      <c r="AH36" s="8">
        <v>115.11047691356247</v>
      </c>
      <c r="AI36" s="8">
        <v>146.31957413023412</v>
      </c>
      <c r="AJ36" s="8">
        <v>466.74314765475788</v>
      </c>
      <c r="AK36" s="8">
        <v>464.52847079755878</v>
      </c>
      <c r="AL36" s="8">
        <v>462.12923753559477</v>
      </c>
      <c r="AM36" s="8">
        <v>461.20645551175875</v>
      </c>
      <c r="AN36" s="8">
        <v>435.3685588444369</v>
      </c>
      <c r="AO36" s="8">
        <v>393.28969855764842</v>
      </c>
      <c r="AP36" s="8">
        <v>377.04873493818434</v>
      </c>
      <c r="AQ36" s="8">
        <v>380.7398630335195</v>
      </c>
      <c r="AR36" s="8">
        <v>387.1993372003484</v>
      </c>
      <c r="AS36" s="8">
        <v>389.04490124801771</v>
      </c>
      <c r="AT36" s="8">
        <v>395.31981901007907</v>
      </c>
      <c r="AU36" s="8">
        <v>395.13526260531506</v>
      </c>
      <c r="AV36" s="8">
        <v>401.22562396261065</v>
      </c>
      <c r="AW36" s="8">
        <v>407.6850981294449</v>
      </c>
      <c r="AX36" s="8">
        <v>414.88279791534046</v>
      </c>
      <c r="AY36" s="8">
        <v>417.28203117730709</v>
      </c>
      <c r="AZ36" s="8">
        <v>421.52682848694133</v>
      </c>
      <c r="BA36" s="8">
        <v>427.24807703470356</v>
      </c>
      <c r="BB36" s="8">
        <v>434.26122041583335</v>
      </c>
      <c r="BC36" s="8">
        <v>443.67359705893341</v>
      </c>
      <c r="BD36" s="57">
        <v>454.74698134493076</v>
      </c>
    </row>
    <row r="37" spans="1:56" ht="15.75">
      <c r="B37" s="1" t="str">
        <f t="shared" si="2"/>
        <v>IDManufacturedNew</v>
      </c>
      <c r="C37" s="5" t="s">
        <v>32</v>
      </c>
      <c r="D37" s="1" t="s">
        <v>22</v>
      </c>
      <c r="E37" s="1" t="s">
        <v>8</v>
      </c>
      <c r="F37" s="8">
        <v>1200</v>
      </c>
      <c r="G37" s="8">
        <v>838</v>
      </c>
      <c r="H37" s="8">
        <v>605</v>
      </c>
      <c r="I37" s="8">
        <v>572</v>
      </c>
      <c r="J37" s="8">
        <v>703</v>
      </c>
      <c r="K37" s="8">
        <v>820</v>
      </c>
      <c r="L37" s="8">
        <v>1089</v>
      </c>
      <c r="M37" s="8">
        <v>1696</v>
      </c>
      <c r="N37" s="8">
        <v>2779</v>
      </c>
      <c r="O37" s="8">
        <v>3712</v>
      </c>
      <c r="P37" s="8">
        <v>3167</v>
      </c>
      <c r="Q37" s="8">
        <v>2635</v>
      </c>
      <c r="R37" s="8">
        <v>2634</v>
      </c>
      <c r="S37" s="8">
        <v>2980</v>
      </c>
      <c r="T37" s="8">
        <v>2343</v>
      </c>
      <c r="U37" s="8">
        <v>1317</v>
      </c>
      <c r="V37" s="8">
        <v>998</v>
      </c>
      <c r="W37" s="8">
        <v>1042</v>
      </c>
      <c r="X37" s="8">
        <v>785</v>
      </c>
      <c r="Y37" s="8">
        <v>765</v>
      </c>
      <c r="Z37" s="8">
        <v>798</v>
      </c>
      <c r="AA37" s="8">
        <v>849</v>
      </c>
      <c r="AB37" s="8">
        <v>721</v>
      </c>
      <c r="AC37" s="8">
        <v>526</v>
      </c>
      <c r="AD37" s="8">
        <v>273</v>
      </c>
      <c r="AE37" s="8">
        <v>283</v>
      </c>
      <c r="AF37" s="8">
        <v>264</v>
      </c>
      <c r="AG37" s="9">
        <v>217</v>
      </c>
      <c r="AH37" s="8">
        <v>268.84999999999997</v>
      </c>
      <c r="AI37" s="8">
        <v>305.30833333333334</v>
      </c>
      <c r="AJ37" s="8">
        <v>268.5263888888889</v>
      </c>
      <c r="AK37" s="8">
        <v>267.78078703703704</v>
      </c>
      <c r="AL37" s="8">
        <v>265.24425154320988</v>
      </c>
      <c r="AM37" s="8">
        <v>265.45162680041153</v>
      </c>
      <c r="AN37" s="8">
        <v>273.52689793381347</v>
      </c>
      <c r="AO37" s="8">
        <v>274.30638092278235</v>
      </c>
      <c r="AP37" s="8">
        <v>269.13938885435721</v>
      </c>
      <c r="AQ37" s="8">
        <v>269.2415555152686</v>
      </c>
      <c r="AR37" s="8">
        <v>269.48501692830718</v>
      </c>
      <c r="AS37" s="8">
        <v>270.19181115915677</v>
      </c>
      <c r="AT37" s="8">
        <v>270.9818418856143</v>
      </c>
      <c r="AU37" s="8">
        <v>270.55766587758109</v>
      </c>
      <c r="AV37" s="8">
        <v>269.93288003671415</v>
      </c>
      <c r="AW37" s="8">
        <v>270.06512856710702</v>
      </c>
      <c r="AX37" s="8">
        <v>270.2023907424134</v>
      </c>
      <c r="AY37" s="8">
        <v>270.32195304476443</v>
      </c>
      <c r="AZ37" s="8">
        <v>270.34364335903234</v>
      </c>
      <c r="BA37" s="8">
        <v>270.23727693793541</v>
      </c>
      <c r="BB37" s="8">
        <v>270.18387878132779</v>
      </c>
      <c r="BC37" s="8">
        <v>270.22571190543005</v>
      </c>
      <c r="BD37" s="57">
        <v>270.25247579515059</v>
      </c>
    </row>
    <row r="38" spans="1:56" ht="25.5">
      <c r="A38" s="1">
        <v>-2.2707813017997908E-3</v>
      </c>
      <c r="B38" s="1" t="str">
        <f t="shared" si="2"/>
        <v>IDSingle FamilyExisting</v>
      </c>
      <c r="C38" s="5" t="s">
        <v>29</v>
      </c>
      <c r="D38" s="1" t="s">
        <v>16</v>
      </c>
      <c r="E38" s="1" t="s">
        <v>5457</v>
      </c>
      <c r="F38" s="8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  <c r="AH38" s="8"/>
      <c r="AI38" s="8"/>
      <c r="AJ38" s="8"/>
      <c r="AK38" s="8">
        <v>560451</v>
      </c>
      <c r="AL38" s="8">
        <v>559178.33834862499</v>
      </c>
      <c r="AM38" s="8">
        <v>557908.56663353147</v>
      </c>
      <c r="AN38" s="8">
        <v>556641.67829230614</v>
      </c>
      <c r="AO38" s="8">
        <v>555377.66677743755</v>
      </c>
      <c r="AP38" s="8">
        <v>554116.52555628214</v>
      </c>
      <c r="AQ38" s="8">
        <v>552858.24811103067</v>
      </c>
      <c r="AR38" s="8">
        <v>551602.82793867437</v>
      </c>
      <c r="AS38" s="8">
        <v>550350.25855097128</v>
      </c>
      <c r="AT38" s="8">
        <v>549100.5334744131</v>
      </c>
      <c r="AU38" s="8">
        <v>547853.64625019114</v>
      </c>
      <c r="AV38" s="8">
        <v>546609.59043416334</v>
      </c>
      <c r="AW38" s="8">
        <v>545368.35959682101</v>
      </c>
      <c r="AX38" s="8">
        <v>544129.94732325536</v>
      </c>
      <c r="AY38" s="8">
        <v>542894.34721312439</v>
      </c>
      <c r="AZ38" s="8">
        <v>541661.55288062</v>
      </c>
      <c r="BA38" s="8">
        <v>540431.55795443489</v>
      </c>
      <c r="BB38" s="8">
        <v>539204.35607772938</v>
      </c>
      <c r="BC38" s="8">
        <v>537979.94090809906</v>
      </c>
      <c r="BD38" s="57">
        <v>536758.30611754162</v>
      </c>
    </row>
    <row r="39" spans="1:56" ht="15.75">
      <c r="A39" s="1">
        <v>-2.2708178107920937E-3</v>
      </c>
      <c r="B39" s="1" t="str">
        <f t="shared" si="2"/>
        <v>IDMultifamily - Low RiseExisting</v>
      </c>
      <c r="C39" s="5" t="s">
        <v>30</v>
      </c>
      <c r="D39" s="1" t="s">
        <v>18</v>
      </c>
      <c r="E39" s="1" t="s">
        <v>5457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9"/>
      <c r="AH39" s="8"/>
      <c r="AI39" s="8"/>
      <c r="AJ39" s="8"/>
      <c r="AK39" s="8">
        <v>62297.688470046371</v>
      </c>
      <c r="AL39" s="8">
        <v>62156.22176949741</v>
      </c>
      <c r="AM39" s="8">
        <v>62015.076314051694</v>
      </c>
      <c r="AN39" s="8">
        <v>61874.251374220112</v>
      </c>
      <c r="AO39" s="8">
        <v>61733.746222170106</v>
      </c>
      <c r="AP39" s="8">
        <v>61593.560131721882</v>
      </c>
      <c r="AQ39" s="8">
        <v>61453.692378344676</v>
      </c>
      <c r="AR39" s="8">
        <v>61314.142239152992</v>
      </c>
      <c r="AS39" s="8">
        <v>61174.908992902885</v>
      </c>
      <c r="AT39" s="8">
        <v>61035.991919988213</v>
      </c>
      <c r="AU39" s="8">
        <v>60897.390302436943</v>
      </c>
      <c r="AV39" s="8">
        <v>60759.103423907414</v>
      </c>
      <c r="AW39" s="8">
        <v>60621.130569684647</v>
      </c>
      <c r="AX39" s="8">
        <v>60483.471026676656</v>
      </c>
      <c r="AY39" s="8">
        <v>60346.124083410752</v>
      </c>
      <c r="AZ39" s="8">
        <v>60209.089030029871</v>
      </c>
      <c r="BA39" s="8">
        <v>60072.365158288914</v>
      </c>
      <c r="BB39" s="8">
        <v>59935.951761551063</v>
      </c>
      <c r="BC39" s="8">
        <v>59799.848134784159</v>
      </c>
      <c r="BD39" s="57">
        <v>59664.053574557031</v>
      </c>
    </row>
    <row r="40" spans="1:56">
      <c r="A40" s="1">
        <v>-2.2708178107920937E-3</v>
      </c>
      <c r="B40" s="1" t="str">
        <f t="shared" si="2"/>
        <v>IDMultifamily - High RiseExisting</v>
      </c>
      <c r="D40" s="1" t="s">
        <v>5458</v>
      </c>
      <c r="E40" s="1" t="s">
        <v>5457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9"/>
      <c r="AH40" s="8"/>
      <c r="AI40" s="8"/>
      <c r="AJ40" s="8"/>
      <c r="AK40" s="8">
        <v>14203.645467243141</v>
      </c>
      <c r="AL40" s="8">
        <v>14171.391576137949</v>
      </c>
      <c r="AM40" s="8">
        <v>14139.210927743146</v>
      </c>
      <c r="AN40" s="8">
        <v>14107.103355737881</v>
      </c>
      <c r="AO40" s="8">
        <v>14075.068694178986</v>
      </c>
      <c r="AP40" s="8">
        <v>14043.106777500123</v>
      </c>
      <c r="AQ40" s="8">
        <v>14011.21744051092</v>
      </c>
      <c r="AR40" s="8">
        <v>13979.400518396127</v>
      </c>
      <c r="AS40" s="8">
        <v>13947.655846714757</v>
      </c>
      <c r="AT40" s="8">
        <v>13915.983261399238</v>
      </c>
      <c r="AU40" s="8">
        <v>13884.382598754568</v>
      </c>
      <c r="AV40" s="8">
        <v>13852.853695457465</v>
      </c>
      <c r="AW40" s="8">
        <v>13821.396388555522</v>
      </c>
      <c r="AX40" s="8">
        <v>13790.010515466372</v>
      </c>
      <c r="AY40" s="8">
        <v>13758.695913976841</v>
      </c>
      <c r="AZ40" s="8">
        <v>13727.45242224211</v>
      </c>
      <c r="BA40" s="8">
        <v>13696.279878784881</v>
      </c>
      <c r="BB40" s="8">
        <v>13665.178122494543</v>
      </c>
      <c r="BC40" s="8">
        <v>13634.146992626336</v>
      </c>
      <c r="BD40" s="57">
        <v>13603.186328800522</v>
      </c>
    </row>
    <row r="41" spans="1:56" ht="15.75">
      <c r="A41" s="1">
        <v>-1.0686986477418991E-2</v>
      </c>
      <c r="B41" s="1" t="str">
        <f t="shared" si="2"/>
        <v>IDManufacturedExisting</v>
      </c>
      <c r="C41" s="5" t="s">
        <v>32</v>
      </c>
      <c r="D41" s="1" t="s">
        <v>22</v>
      </c>
      <c r="E41" s="1" t="s">
        <v>5457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9"/>
      <c r="AH41" s="8"/>
      <c r="AI41" s="8"/>
      <c r="AJ41" s="8"/>
      <c r="AK41" s="8">
        <v>84820.465509259258</v>
      </c>
      <c r="AL41" s="8">
        <v>83913.990341353419</v>
      </c>
      <c r="AM41" s="8">
        <v>83017.202661309115</v>
      </c>
      <c r="AN41" s="8">
        <v>82129.998939074561</v>
      </c>
      <c r="AO41" s="8">
        <v>81252.276751022233</v>
      </c>
      <c r="AP41" s="8">
        <v>80383.934768124556</v>
      </c>
      <c r="AQ41" s="8">
        <v>79524.872744255888</v>
      </c>
      <c r="AR41" s="8">
        <v>78674.991504619567</v>
      </c>
      <c r="AS41" s="8">
        <v>77834.19293429864</v>
      </c>
      <c r="AT41" s="8">
        <v>77002.379966928973</v>
      </c>
      <c r="AU41" s="8">
        <v>76179.456573493328</v>
      </c>
      <c r="AV41" s="8">
        <v>75365.32775123528</v>
      </c>
      <c r="AW41" s="8">
        <v>74559.899512691583</v>
      </c>
      <c r="AX41" s="8">
        <v>73763.07887484174</v>
      </c>
      <c r="AY41" s="8">
        <v>72974.773848373516</v>
      </c>
      <c r="AZ41" s="8">
        <v>72194.893427063245</v>
      </c>
      <c r="BA41" s="8">
        <v>71423.347577269524</v>
      </c>
      <c r="BB41" s="8">
        <v>70660.047227539253</v>
      </c>
      <c r="BC41" s="8">
        <v>69904.90425832475</v>
      </c>
      <c r="BD41" s="57">
        <v>69157.831491810764</v>
      </c>
    </row>
    <row r="42" spans="1:56">
      <c r="BD42" s="57"/>
    </row>
    <row r="43" spans="1:56">
      <c r="D43" s="4" t="s">
        <v>33</v>
      </c>
      <c r="E43" s="59">
        <v>0.56999999999999995</v>
      </c>
      <c r="F43" s="4" t="s">
        <v>5450</v>
      </c>
      <c r="G43" s="4"/>
      <c r="BD43" s="57"/>
    </row>
    <row r="44" spans="1:56" ht="15.75">
      <c r="B44" s="1" t="str">
        <f>CONCATENATE("MT",D44,E44)</f>
        <v>MTSingle FamilyNew</v>
      </c>
      <c r="C44" s="5" t="s">
        <v>34</v>
      </c>
      <c r="D44" s="1" t="s">
        <v>16</v>
      </c>
      <c r="E44" s="1" t="s">
        <v>8</v>
      </c>
      <c r="F44" s="6">
        <v>1313</v>
      </c>
      <c r="G44" s="6">
        <v>972.4</v>
      </c>
      <c r="H44" s="6">
        <v>825.5</v>
      </c>
      <c r="I44" s="6">
        <v>730.6</v>
      </c>
      <c r="J44" s="6">
        <v>696.80000000000007</v>
      </c>
      <c r="K44" s="6">
        <v>925.6</v>
      </c>
      <c r="L44" s="6">
        <v>1349.4</v>
      </c>
      <c r="M44" s="6">
        <v>2454.4</v>
      </c>
      <c r="N44" s="6">
        <v>2601.3000000000002</v>
      </c>
      <c r="O44" s="6">
        <v>2906.8</v>
      </c>
      <c r="P44" s="6">
        <v>2382.9</v>
      </c>
      <c r="Q44" s="6">
        <v>2070.9</v>
      </c>
      <c r="R44" s="6">
        <v>1963</v>
      </c>
      <c r="S44" s="6">
        <v>1986.4</v>
      </c>
      <c r="T44" s="6">
        <v>2096.9</v>
      </c>
      <c r="U44" s="6">
        <v>2020.2</v>
      </c>
      <c r="V44" s="6">
        <v>2246.4</v>
      </c>
      <c r="W44" s="6">
        <v>2694.9</v>
      </c>
      <c r="X44" s="6">
        <v>3138.2000000000003</v>
      </c>
      <c r="Y44" s="6">
        <v>4468.1000000000004</v>
      </c>
      <c r="Z44" s="6">
        <v>4390.1000000000004</v>
      </c>
      <c r="AA44" s="6">
        <v>4347.2</v>
      </c>
      <c r="AB44" s="6">
        <v>3862.3</v>
      </c>
      <c r="AC44" s="6">
        <v>2616.9</v>
      </c>
      <c r="AD44" s="6">
        <v>1831.7</v>
      </c>
      <c r="AE44" s="6">
        <v>1666.6000000000001</v>
      </c>
      <c r="AF44" s="6">
        <v>1527.5</v>
      </c>
      <c r="AG44" s="7">
        <v>2199.6</v>
      </c>
      <c r="AH44" s="6">
        <v>2615.6</v>
      </c>
      <c r="AI44" s="6">
        <v>2434.9</v>
      </c>
      <c r="AJ44" s="6">
        <v>3003</v>
      </c>
      <c r="AK44" s="6">
        <v>3248.7000000000003</v>
      </c>
      <c r="AL44" s="6">
        <v>3173.3</v>
      </c>
      <c r="AM44" s="6">
        <v>3031.6</v>
      </c>
      <c r="AN44" s="6">
        <v>2824.9</v>
      </c>
      <c r="AO44" s="6">
        <v>2748.2000000000003</v>
      </c>
      <c r="AP44" s="6">
        <v>2665</v>
      </c>
      <c r="AQ44" s="6">
        <v>2611.7000000000003</v>
      </c>
      <c r="AR44" s="6">
        <v>2597.4</v>
      </c>
      <c r="AS44" s="6">
        <v>2561</v>
      </c>
      <c r="AT44" s="6">
        <v>2563.6</v>
      </c>
      <c r="AU44" s="6">
        <v>2544.1</v>
      </c>
      <c r="AV44" s="6">
        <v>2525.9</v>
      </c>
      <c r="AW44" s="6">
        <v>2477.8000000000002</v>
      </c>
      <c r="AX44" s="6">
        <v>2484.3000000000002</v>
      </c>
      <c r="AY44" s="6">
        <v>2481.7000000000003</v>
      </c>
      <c r="AZ44" s="6">
        <v>2475.2000000000003</v>
      </c>
      <c r="BA44" s="6">
        <v>2419.3000000000002</v>
      </c>
      <c r="BB44" s="6">
        <v>2415.4</v>
      </c>
      <c r="BC44" s="6">
        <v>2401.1</v>
      </c>
      <c r="BD44" s="57">
        <v>2398.5</v>
      </c>
    </row>
    <row r="45" spans="1:56" ht="15.75">
      <c r="B45" s="1" t="str">
        <f t="shared" ref="B45:B51" si="3">CONCATENATE("MT",D45,E45)</f>
        <v>MTMultifamily - Low RiseNew</v>
      </c>
      <c r="C45" s="5" t="s">
        <v>35</v>
      </c>
      <c r="D45" s="1" t="s">
        <v>18</v>
      </c>
      <c r="E45" s="1" t="s">
        <v>8</v>
      </c>
      <c r="F45" s="8">
        <v>860.82519174945844</v>
      </c>
      <c r="G45" s="8">
        <v>474.93825094095956</v>
      </c>
      <c r="H45" s="8">
        <v>125.55342428746027</v>
      </c>
      <c r="I45" s="8">
        <v>239.38975865025668</v>
      </c>
      <c r="J45" s="8">
        <v>86.494038342320181</v>
      </c>
      <c r="K45" s="8">
        <v>253.07778115310504</v>
      </c>
      <c r="L45" s="8">
        <v>443.40968982992769</v>
      </c>
      <c r="M45" s="8">
        <v>238.40668933003624</v>
      </c>
      <c r="N45" s="8">
        <v>450.83862929341456</v>
      </c>
      <c r="O45" s="8">
        <v>732.37259269994001</v>
      </c>
      <c r="P45" s="8">
        <v>865.92745922778568</v>
      </c>
      <c r="Q45" s="8">
        <v>1098.5131099856153</v>
      </c>
      <c r="R45" s="8">
        <v>785.96545249482699</v>
      </c>
      <c r="S45" s="8">
        <v>745.40877474760293</v>
      </c>
      <c r="T45" s="8">
        <v>685.7461288484983</v>
      </c>
      <c r="U45" s="8">
        <v>667.72203160881213</v>
      </c>
      <c r="V45" s="8">
        <v>593.63332238391354</v>
      </c>
      <c r="W45" s="8">
        <v>1035.9518784735571</v>
      </c>
      <c r="X45" s="8">
        <v>903.3500469773611</v>
      </c>
      <c r="Y45" s="8">
        <v>893.8619142539435</v>
      </c>
      <c r="Z45" s="8">
        <v>928.12087639779793</v>
      </c>
      <c r="AA45" s="8">
        <v>772.11945727824411</v>
      </c>
      <c r="AB45" s="8">
        <v>709.88601514140555</v>
      </c>
      <c r="AC45" s="8">
        <v>356.68663359518177</v>
      </c>
      <c r="AD45" s="8">
        <v>136.66696241508441</v>
      </c>
      <c r="AE45" s="8">
        <v>367.84636582419688</v>
      </c>
      <c r="AF45" s="8">
        <v>584.82600096441138</v>
      </c>
      <c r="AG45" s="9">
        <v>746.00336992138523</v>
      </c>
      <c r="AH45" s="8">
        <v>1413.6131024199028</v>
      </c>
      <c r="AI45" s="8">
        <v>1716.9789419190136</v>
      </c>
      <c r="AJ45" s="8">
        <v>1648.045460109282</v>
      </c>
      <c r="AK45" s="8">
        <v>1722.1281540862396</v>
      </c>
      <c r="AL45" s="8">
        <v>1580.7212534439332</v>
      </c>
      <c r="AM45" s="8">
        <v>1472.5799608727305</v>
      </c>
      <c r="AN45" s="8">
        <v>1442.4819321350953</v>
      </c>
      <c r="AO45" s="8">
        <v>1359.5082188973515</v>
      </c>
      <c r="AP45" s="8">
        <v>1280.00164720679</v>
      </c>
      <c r="AQ45" s="8">
        <v>1292.5421730399576</v>
      </c>
      <c r="AR45" s="8">
        <v>1322.3745937064909</v>
      </c>
      <c r="AS45" s="8">
        <v>1349.4518116826594</v>
      </c>
      <c r="AT45" s="8">
        <v>1351.6834656111594</v>
      </c>
      <c r="AU45" s="8">
        <v>1377.387737087626</v>
      </c>
      <c r="AV45" s="8">
        <v>1321.0487447305225</v>
      </c>
      <c r="AW45" s="8">
        <v>1307.9885038256584</v>
      </c>
      <c r="AX45" s="8">
        <v>1321.4989092063927</v>
      </c>
      <c r="AY45" s="8">
        <v>1360.8548786347953</v>
      </c>
      <c r="AZ45" s="8">
        <v>1395.7475402061953</v>
      </c>
      <c r="BA45" s="8">
        <v>1395.1035096345979</v>
      </c>
      <c r="BB45" s="8">
        <v>1429.4425019916998</v>
      </c>
      <c r="BC45" s="8">
        <v>1435.6741559201971</v>
      </c>
      <c r="BD45" s="57">
        <v>1447.3521406344007</v>
      </c>
    </row>
    <row r="46" spans="1:56">
      <c r="B46" s="1" t="str">
        <f t="shared" si="3"/>
        <v>MTMultifamily - High RiseNew</v>
      </c>
      <c r="C46" s="1" t="s">
        <v>36</v>
      </c>
      <c r="D46" s="1" t="s">
        <v>5458</v>
      </c>
      <c r="E46" s="1" t="s">
        <v>8</v>
      </c>
      <c r="F46" s="8">
        <v>42.174808250541538</v>
      </c>
      <c r="G46" s="8">
        <v>26.061749059040462</v>
      </c>
      <c r="H46" s="8">
        <v>31.446575712539726</v>
      </c>
      <c r="I46" s="8">
        <v>24.610241349743323</v>
      </c>
      <c r="J46" s="8">
        <v>33.505961657679826</v>
      </c>
      <c r="K46" s="8">
        <v>42.922218846894957</v>
      </c>
      <c r="L46" s="8">
        <v>33.5903101700723</v>
      </c>
      <c r="M46" s="8">
        <v>45.593310669963749</v>
      </c>
      <c r="N46" s="8">
        <v>61.161370706585451</v>
      </c>
      <c r="O46" s="8">
        <v>69.627407300060014</v>
      </c>
      <c r="P46" s="8">
        <v>82.072540772214268</v>
      </c>
      <c r="Q46" s="8">
        <v>66.486890014384684</v>
      </c>
      <c r="R46" s="8">
        <v>65.034547505173009</v>
      </c>
      <c r="S46" s="8">
        <v>62.591225252397024</v>
      </c>
      <c r="T46" s="8">
        <v>62.253871151501713</v>
      </c>
      <c r="U46" s="8">
        <v>60.277968391187819</v>
      </c>
      <c r="V46" s="8">
        <v>85.366677616086406</v>
      </c>
      <c r="W46" s="8">
        <v>79.048121526442912</v>
      </c>
      <c r="X46" s="8">
        <v>79.649953022638883</v>
      </c>
      <c r="Y46" s="8">
        <v>82.138085746056518</v>
      </c>
      <c r="Z46" s="8">
        <v>73.879123602202057</v>
      </c>
      <c r="AA46" s="8">
        <v>69.880542721755916</v>
      </c>
      <c r="AB46" s="8">
        <v>49.113984858594421</v>
      </c>
      <c r="AC46" s="8">
        <v>37.313366404818197</v>
      </c>
      <c r="AD46" s="8">
        <v>52.333037584915587</v>
      </c>
      <c r="AE46" s="8">
        <v>68.15363417580312</v>
      </c>
      <c r="AF46" s="8">
        <v>105.17399903558866</v>
      </c>
      <c r="AG46" s="9">
        <v>93.9966300786148</v>
      </c>
      <c r="AH46" s="8">
        <v>113.38689758009713</v>
      </c>
      <c r="AI46" s="8">
        <v>125.02105808098651</v>
      </c>
      <c r="AJ46" s="8">
        <v>382.95453989071814</v>
      </c>
      <c r="AK46" s="8">
        <v>352.8718459137603</v>
      </c>
      <c r="AL46" s="8">
        <v>331.27874655606695</v>
      </c>
      <c r="AM46" s="8">
        <v>322.42003912726955</v>
      </c>
      <c r="AN46" s="8">
        <v>304.51806786490465</v>
      </c>
      <c r="AO46" s="8">
        <v>290.49178110264859</v>
      </c>
      <c r="AP46" s="8">
        <v>293.99835279320996</v>
      </c>
      <c r="AQ46" s="8">
        <v>300.45782696004244</v>
      </c>
      <c r="AR46" s="8">
        <v>305.62540629350912</v>
      </c>
      <c r="AS46" s="8">
        <v>306.54818831734065</v>
      </c>
      <c r="AT46" s="8">
        <v>309.31653438884064</v>
      </c>
      <c r="AU46" s="8">
        <v>298.61226291237398</v>
      </c>
      <c r="AV46" s="8">
        <v>296.95125526947754</v>
      </c>
      <c r="AW46" s="8">
        <v>301.01149617434152</v>
      </c>
      <c r="AX46" s="8">
        <v>309.50109079360732</v>
      </c>
      <c r="AY46" s="8">
        <v>316.14512136520466</v>
      </c>
      <c r="AZ46" s="8">
        <v>317.25245979380469</v>
      </c>
      <c r="BA46" s="8">
        <v>323.89649036540203</v>
      </c>
      <c r="BB46" s="8">
        <v>325.55749800830023</v>
      </c>
      <c r="BC46" s="8">
        <v>328.32584407980289</v>
      </c>
      <c r="BD46" s="57">
        <v>331.6478593655994</v>
      </c>
    </row>
    <row r="47" spans="1:56" ht="15.75">
      <c r="B47" s="1" t="str">
        <f t="shared" si="3"/>
        <v>MTManufacturedNew</v>
      </c>
      <c r="C47" s="5" t="s">
        <v>37</v>
      </c>
      <c r="D47" s="1" t="s">
        <v>22</v>
      </c>
      <c r="E47" s="1" t="s">
        <v>8</v>
      </c>
      <c r="F47" s="8">
        <v>923</v>
      </c>
      <c r="G47" s="8">
        <v>667</v>
      </c>
      <c r="H47" s="8">
        <v>514</v>
      </c>
      <c r="I47" s="8">
        <v>441</v>
      </c>
      <c r="J47" s="8">
        <v>480</v>
      </c>
      <c r="K47" s="8">
        <v>505</v>
      </c>
      <c r="L47" s="8">
        <v>653</v>
      </c>
      <c r="M47" s="8">
        <v>1021</v>
      </c>
      <c r="N47" s="8">
        <v>1453</v>
      </c>
      <c r="O47" s="8">
        <v>1871</v>
      </c>
      <c r="P47" s="8">
        <v>1772</v>
      </c>
      <c r="Q47" s="8">
        <v>1749</v>
      </c>
      <c r="R47" s="8">
        <v>1681</v>
      </c>
      <c r="S47" s="8">
        <v>1919</v>
      </c>
      <c r="T47" s="8">
        <v>1736</v>
      </c>
      <c r="U47" s="8">
        <v>1195</v>
      </c>
      <c r="V47" s="8">
        <v>922</v>
      </c>
      <c r="W47" s="8">
        <v>972</v>
      </c>
      <c r="X47" s="8">
        <v>827</v>
      </c>
      <c r="Y47" s="8">
        <v>697</v>
      </c>
      <c r="Z47" s="8">
        <v>641</v>
      </c>
      <c r="AA47" s="8">
        <v>611</v>
      </c>
      <c r="AB47" s="8">
        <v>593</v>
      </c>
      <c r="AC47" s="8">
        <v>437</v>
      </c>
      <c r="AD47" s="8">
        <v>290</v>
      </c>
      <c r="AE47" s="8">
        <v>325</v>
      </c>
      <c r="AF47" s="8">
        <v>361</v>
      </c>
      <c r="AG47" s="9">
        <v>468</v>
      </c>
      <c r="AH47" s="8">
        <v>308.75</v>
      </c>
      <c r="AI47" s="8">
        <v>364.95833333333331</v>
      </c>
      <c r="AJ47" s="8">
        <v>352.95138888888891</v>
      </c>
      <c r="AK47" s="8">
        <v>363.44328703703701</v>
      </c>
      <c r="AL47" s="8">
        <v>369.85050154320987</v>
      </c>
      <c r="AM47" s="8">
        <v>371.32558513374482</v>
      </c>
      <c r="AN47" s="8">
        <v>355.2131826560356</v>
      </c>
      <c r="AO47" s="8">
        <v>362.95704643204158</v>
      </c>
      <c r="AP47" s="8">
        <v>362.62349861515963</v>
      </c>
      <c r="AQ47" s="8">
        <v>364.23551690287144</v>
      </c>
      <c r="AR47" s="8">
        <v>364.36755521384384</v>
      </c>
      <c r="AS47" s="8">
        <v>363.45373082561611</v>
      </c>
      <c r="AT47" s="8">
        <v>362.14175510759469</v>
      </c>
      <c r="AU47" s="8">
        <v>363.29651718285459</v>
      </c>
      <c r="AV47" s="8">
        <v>363.35309564132336</v>
      </c>
      <c r="AW47" s="8">
        <v>363.47469514568405</v>
      </c>
      <c r="AX47" s="8">
        <v>363.34789151948604</v>
      </c>
      <c r="AY47" s="8">
        <v>363.17794757042651</v>
      </c>
      <c r="AZ47" s="8">
        <v>363.13198369456154</v>
      </c>
      <c r="BA47" s="8">
        <v>363.29702179238939</v>
      </c>
      <c r="BB47" s="8">
        <v>363.29710589397854</v>
      </c>
      <c r="BC47" s="8">
        <v>363.28777426942105</v>
      </c>
      <c r="BD47" s="57">
        <v>363.25662079004383</v>
      </c>
    </row>
    <row r="48" spans="1:56" ht="25.5">
      <c r="A48" s="1">
        <v>-2.2707813017997908E-3</v>
      </c>
      <c r="B48" s="1" t="str">
        <f t="shared" si="3"/>
        <v>MTSingle FamilyExisting</v>
      </c>
      <c r="C48" s="5" t="s">
        <v>34</v>
      </c>
      <c r="D48" s="1" t="s">
        <v>16</v>
      </c>
      <c r="E48" s="1" t="s">
        <v>5457</v>
      </c>
      <c r="F48" s="8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9"/>
      <c r="AH48" s="8"/>
      <c r="AI48" s="8"/>
      <c r="AJ48" s="8"/>
      <c r="AK48" s="8">
        <v>323649.60000000009</v>
      </c>
      <c r="AL48" s="8">
        <v>322914.66253998509</v>
      </c>
      <c r="AM48" s="8">
        <v>322181.39396221231</v>
      </c>
      <c r="AN48" s="8">
        <v>321449.79047701514</v>
      </c>
      <c r="AO48" s="8">
        <v>320719.84830333246</v>
      </c>
      <c r="AP48" s="8">
        <v>319991.56366868917</v>
      </c>
      <c r="AQ48" s="8">
        <v>319264.93280917662</v>
      </c>
      <c r="AR48" s="8">
        <v>318539.95196943317</v>
      </c>
      <c r="AS48" s="8">
        <v>317816.61740262475</v>
      </c>
      <c r="AT48" s="8">
        <v>317094.92537042563</v>
      </c>
      <c r="AU48" s="8">
        <v>316374.87214299885</v>
      </c>
      <c r="AV48" s="8">
        <v>315656.4539989772</v>
      </c>
      <c r="AW48" s="8">
        <v>314939.66722544387</v>
      </c>
      <c r="AX48" s="8">
        <v>314224.50811791327</v>
      </c>
      <c r="AY48" s="8">
        <v>313510.9729803119</v>
      </c>
      <c r="AZ48" s="8">
        <v>312799.05812495912</v>
      </c>
      <c r="BA48" s="8">
        <v>312088.7598725484</v>
      </c>
      <c r="BB48" s="8">
        <v>311380.07455212792</v>
      </c>
      <c r="BC48" s="8">
        <v>310672.99850108189</v>
      </c>
      <c r="BD48" s="57">
        <v>309967.52806511155</v>
      </c>
    </row>
    <row r="49" spans="1:57" ht="15.75">
      <c r="A49" s="1">
        <v>-2.2708178107920937E-3</v>
      </c>
      <c r="B49" s="1" t="str">
        <f t="shared" si="3"/>
        <v>MTMultifamily - Low RiseExisting</v>
      </c>
      <c r="C49" s="5" t="s">
        <v>35</v>
      </c>
      <c r="D49" s="1" t="s">
        <v>18</v>
      </c>
      <c r="E49" s="1" t="s">
        <v>5457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9"/>
      <c r="AH49" s="8"/>
      <c r="AI49" s="8"/>
      <c r="AJ49" s="8"/>
      <c r="AK49" s="8">
        <v>49246.589456226939</v>
      </c>
      <c r="AL49" s="8">
        <v>49134.75942376897</v>
      </c>
      <c r="AM49" s="8">
        <v>49023.183336940492</v>
      </c>
      <c r="AN49" s="8">
        <v>48911.860619077241</v>
      </c>
      <c r="AO49" s="8">
        <v>48800.790694824464</v>
      </c>
      <c r="AP49" s="8">
        <v>48689.972990133923</v>
      </c>
      <c r="AQ49" s="8">
        <v>48579.406932260943</v>
      </c>
      <c r="AR49" s="8">
        <v>48469.091949761445</v>
      </c>
      <c r="AS49" s="8">
        <v>48359.027472489004</v>
      </c>
      <c r="AT49" s="8">
        <v>48249.212931591894</v>
      </c>
      <c r="AU49" s="8">
        <v>48139.647759510139</v>
      </c>
      <c r="AV49" s="8">
        <v>48030.331389972584</v>
      </c>
      <c r="AW49" s="8">
        <v>47921.263257993989</v>
      </c>
      <c r="AX49" s="8">
        <v>47812.442799872078</v>
      </c>
      <c r="AY49" s="8">
        <v>47703.869453184649</v>
      </c>
      <c r="AZ49" s="8">
        <v>47595.54265678666</v>
      </c>
      <c r="BA49" s="8">
        <v>47487.461850807311</v>
      </c>
      <c r="BB49" s="8">
        <v>47379.626476647187</v>
      </c>
      <c r="BC49" s="8">
        <v>47272.035976975341</v>
      </c>
      <c r="BD49" s="57">
        <v>47164.689795726423</v>
      </c>
    </row>
    <row r="50" spans="1:57">
      <c r="A50" s="1">
        <v>-2.2708178107920937E-3</v>
      </c>
      <c r="B50" s="1" t="str">
        <f t="shared" si="3"/>
        <v>MTMultifamily - High RiseExisting</v>
      </c>
      <c r="C50" s="1" t="s">
        <v>36</v>
      </c>
      <c r="D50" s="1" t="s">
        <v>5458</v>
      </c>
      <c r="E50" s="1" t="s">
        <v>5457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9"/>
      <c r="AH50" s="8"/>
      <c r="AI50" s="8"/>
      <c r="AJ50" s="8"/>
      <c r="AK50" s="8">
        <v>11228.042553191075</v>
      </c>
      <c r="AL50" s="8">
        <v>11202.545714180957</v>
      </c>
      <c r="AM50" s="8">
        <v>11177.106773846983</v>
      </c>
      <c r="AN50" s="8">
        <v>11151.725600711807</v>
      </c>
      <c r="AO50" s="8">
        <v>11126.402063596644</v>
      </c>
      <c r="AP50" s="8">
        <v>11101.136031620596</v>
      </c>
      <c r="AQ50" s="8">
        <v>11075.927374199966</v>
      </c>
      <c r="AR50" s="8">
        <v>11050.775961047593</v>
      </c>
      <c r="AS50" s="8">
        <v>11025.681662172174</v>
      </c>
      <c r="AT50" s="8">
        <v>11000.644347877589</v>
      </c>
      <c r="AU50" s="8">
        <v>10975.663888762239</v>
      </c>
      <c r="AV50" s="8">
        <v>10950.740155718371</v>
      </c>
      <c r="AW50" s="8">
        <v>10925.87301993141</v>
      </c>
      <c r="AX50" s="8">
        <v>10901.062352879297</v>
      </c>
      <c r="AY50" s="8">
        <v>10876.308026331822</v>
      </c>
      <c r="AZ50" s="8">
        <v>10851.609912349968</v>
      </c>
      <c r="BA50" s="8">
        <v>10826.967883285235</v>
      </c>
      <c r="BB50" s="8">
        <v>10802.381811778998</v>
      </c>
      <c r="BC50" s="8">
        <v>10777.851570761834</v>
      </c>
      <c r="BD50" s="57">
        <v>10753.377033452874</v>
      </c>
    </row>
    <row r="51" spans="1:57" ht="15.75">
      <c r="A51" s="1">
        <v>-1.0686986477418991E-2</v>
      </c>
      <c r="B51" s="1" t="str">
        <f t="shared" si="3"/>
        <v>MTManufacturedExisting</v>
      </c>
      <c r="C51" s="5" t="s">
        <v>37</v>
      </c>
      <c r="D51" s="1" t="s">
        <v>22</v>
      </c>
      <c r="E51" s="1" t="s">
        <v>5457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9"/>
      <c r="AH51" s="8"/>
      <c r="AI51" s="8"/>
      <c r="AJ51" s="8"/>
      <c r="AK51" s="8">
        <v>71434.103009259255</v>
      </c>
      <c r="AL51" s="8">
        <v>70670.687716372748</v>
      </c>
      <c r="AM51" s="8">
        <v>69915.431032397973</v>
      </c>
      <c r="AN51" s="8">
        <v>69168.245766391818</v>
      </c>
      <c r="AO51" s="8">
        <v>68429.045659219599</v>
      </c>
      <c r="AP51" s="8">
        <v>67697.74537359683</v>
      </c>
      <c r="AQ51" s="8">
        <v>66974.260484237457</v>
      </c>
      <c r="AR51" s="8">
        <v>66258.507468107273</v>
      </c>
      <c r="AS51" s="8">
        <v>65550.403694781649</v>
      </c>
      <c r="AT51" s="8">
        <v>64849.867416906163</v>
      </c>
      <c r="AU51" s="8">
        <v>64156.817760759273</v>
      </c>
      <c r="AV51" s="8">
        <v>63471.174716915804</v>
      </c>
      <c r="AW51" s="8">
        <v>62792.859131010227</v>
      </c>
      <c r="AX51" s="8">
        <v>62121.792694598647</v>
      </c>
      <c r="AY51" s="8">
        <v>61457.897936118447</v>
      </c>
      <c r="AZ51" s="8">
        <v>60801.098211944554</v>
      </c>
      <c r="BA51" s="8">
        <v>60151.317697541279</v>
      </c>
      <c r="BB51" s="8">
        <v>59508.481378708726</v>
      </c>
      <c r="BC51" s="8">
        <v>58872.515042922729</v>
      </c>
      <c r="BD51" s="57">
        <v>58243.345270767371</v>
      </c>
    </row>
    <row r="53" spans="1:57">
      <c r="D53" s="4" t="s">
        <v>5449</v>
      </c>
      <c r="E53" s="4"/>
      <c r="F53" s="90"/>
      <c r="G53" s="4"/>
      <c r="BD53" s="57"/>
    </row>
    <row r="54" spans="1:57" ht="15.75">
      <c r="B54" s="1" t="str">
        <f>CONCATENATE("Region",D54,E54)</f>
        <v>RegionSingle FamilyNew</v>
      </c>
      <c r="C54" s="5"/>
      <c r="D54" s="1" t="s">
        <v>16</v>
      </c>
      <c r="E54" s="1" t="s">
        <v>8</v>
      </c>
      <c r="F54" s="6">
        <v>28347.41</v>
      </c>
      <c r="G54" s="6">
        <v>29614.268</v>
      </c>
      <c r="H54" s="6">
        <v>32248.535</v>
      </c>
      <c r="I54" s="6">
        <v>34559.442000000003</v>
      </c>
      <c r="J54" s="6">
        <v>42040.175999999999</v>
      </c>
      <c r="K54" s="6">
        <v>48415.591999999997</v>
      </c>
      <c r="L54" s="6">
        <v>44234.158000000003</v>
      </c>
      <c r="M54" s="6">
        <v>57584.008000000002</v>
      </c>
      <c r="N54" s="6">
        <v>61360.741000000002</v>
      </c>
      <c r="O54" s="6">
        <v>63637.875999999997</v>
      </c>
      <c r="P54" s="6">
        <v>54867.252999999997</v>
      </c>
      <c r="Q54" s="6">
        <v>57384.413</v>
      </c>
      <c r="R54" s="6">
        <v>56006.91</v>
      </c>
      <c r="S54" s="6">
        <v>58939.248</v>
      </c>
      <c r="T54" s="6">
        <v>56527.233</v>
      </c>
      <c r="U54" s="6">
        <v>51608.514000000003</v>
      </c>
      <c r="V54" s="6">
        <v>52738.447999999997</v>
      </c>
      <c r="W54" s="6">
        <v>59782.093000000001</v>
      </c>
      <c r="X54" s="6">
        <v>67688.774000000005</v>
      </c>
      <c r="Y54" s="6">
        <v>74522.816999999995</v>
      </c>
      <c r="Z54" s="6">
        <v>84872.357000000004</v>
      </c>
      <c r="AA54" s="6">
        <v>75289.903999999995</v>
      </c>
      <c r="AB54" s="6">
        <v>57664.510999999999</v>
      </c>
      <c r="AC54" s="6">
        <v>34509.633000000002</v>
      </c>
      <c r="AD54" s="6">
        <v>24099.069</v>
      </c>
      <c r="AE54" s="6">
        <v>24846.962</v>
      </c>
      <c r="AF54" s="6">
        <v>23007.674999999999</v>
      </c>
      <c r="AG54" s="6">
        <v>29744.772000000001</v>
      </c>
      <c r="AH54" s="6">
        <v>35486.892</v>
      </c>
      <c r="AI54" s="6">
        <v>44415.892999999996</v>
      </c>
      <c r="AJ54" s="6">
        <v>58293.71</v>
      </c>
      <c r="AK54" s="6">
        <v>62685.758999999998</v>
      </c>
      <c r="AL54" s="6">
        <v>59961.781000000003</v>
      </c>
      <c r="AM54" s="6">
        <v>56834.012000000002</v>
      </c>
      <c r="AN54" s="6">
        <v>54985.192999999999</v>
      </c>
      <c r="AO54" s="6">
        <v>53507.474000000002</v>
      </c>
      <c r="AP54" s="6">
        <v>50982.05</v>
      </c>
      <c r="AQ54" s="6">
        <v>49561.669000000002</v>
      </c>
      <c r="AR54" s="6">
        <v>49324.517999999996</v>
      </c>
      <c r="AS54" s="6">
        <v>48815.77</v>
      </c>
      <c r="AT54" s="6">
        <v>49683.252</v>
      </c>
      <c r="AU54" s="6">
        <v>50030.137000000002</v>
      </c>
      <c r="AV54" s="6">
        <v>49387.762999999999</v>
      </c>
      <c r="AW54" s="6">
        <v>48079.345999999998</v>
      </c>
      <c r="AX54" s="6">
        <v>48129.050999999999</v>
      </c>
      <c r="AY54" s="6">
        <v>48690.569000000003</v>
      </c>
      <c r="AZ54" s="6">
        <v>48482.864000000001</v>
      </c>
      <c r="BA54" s="6">
        <v>46879.000999999997</v>
      </c>
      <c r="BB54" s="6">
        <v>46798.777999999998</v>
      </c>
      <c r="BC54" s="6">
        <v>46917.627</v>
      </c>
      <c r="BD54" s="6">
        <v>47236.144999999997</v>
      </c>
    </row>
    <row r="55" spans="1:57" ht="15.75">
      <c r="B55" s="1" t="str">
        <f t="shared" ref="B55:B61" si="4">CONCATENATE("Region",D55,E55)</f>
        <v>RegionMultifamily - Low RiseNew</v>
      </c>
      <c r="C55" s="5"/>
      <c r="D55" s="1" t="s">
        <v>18</v>
      </c>
      <c r="E55" s="1" t="s">
        <v>8</v>
      </c>
      <c r="F55" s="6">
        <v>20270.709108606741</v>
      </c>
      <c r="G55" s="6">
        <v>18929.763197074921</v>
      </c>
      <c r="H55" s="6">
        <v>19012.285997102455</v>
      </c>
      <c r="I55" s="6">
        <v>22080.053999678374</v>
      </c>
      <c r="J55" s="6">
        <v>28601.778161129085</v>
      </c>
      <c r="K55" s="6">
        <v>27202.893689869055</v>
      </c>
      <c r="L55" s="6">
        <v>12390.21093788289</v>
      </c>
      <c r="M55" s="6">
        <v>12173.152842775997</v>
      </c>
      <c r="N55" s="6">
        <v>12361.89700061282</v>
      </c>
      <c r="O55" s="6">
        <v>17122.743158401601</v>
      </c>
      <c r="P55" s="6">
        <v>18662.733640245107</v>
      </c>
      <c r="Q55" s="6">
        <v>21954.730458996564</v>
      </c>
      <c r="R55" s="6">
        <v>20000.57314201623</v>
      </c>
      <c r="S55" s="6">
        <v>20642.129902132972</v>
      </c>
      <c r="T55" s="6">
        <v>18328.494801049026</v>
      </c>
      <c r="U55" s="6">
        <v>14151.270582179823</v>
      </c>
      <c r="V55" s="6">
        <v>14626.267683576692</v>
      </c>
      <c r="W55" s="6">
        <v>12028.647109827847</v>
      </c>
      <c r="X55" s="6">
        <v>13046.576324182055</v>
      </c>
      <c r="Y55" s="6">
        <v>13957.232094298253</v>
      </c>
      <c r="Z55" s="6">
        <v>13931.004497270837</v>
      </c>
      <c r="AA55" s="6">
        <v>15900.995334173014</v>
      </c>
      <c r="AB55" s="6">
        <v>15570.247880584542</v>
      </c>
      <c r="AC55" s="6">
        <v>11944.723214001346</v>
      </c>
      <c r="AD55" s="6">
        <v>4141.9202192737603</v>
      </c>
      <c r="AE55" s="6">
        <v>4082.3550519108016</v>
      </c>
      <c r="AF55" s="6">
        <v>7060.5047847544756</v>
      </c>
      <c r="AG55" s="6">
        <v>12168.678143163897</v>
      </c>
      <c r="AH55" s="6">
        <v>19129.179628017948</v>
      </c>
      <c r="AI55" s="6">
        <v>19420.059444838447</v>
      </c>
      <c r="AJ55" s="6">
        <v>23068.805408245826</v>
      </c>
      <c r="AK55" s="6">
        <v>23280.347100904564</v>
      </c>
      <c r="AL55" s="6">
        <v>23017.418106038647</v>
      </c>
      <c r="AM55" s="6">
        <v>22811.60852767331</v>
      </c>
      <c r="AN55" s="6">
        <v>22085.916378202593</v>
      </c>
      <c r="AO55" s="6">
        <v>20817.853908138593</v>
      </c>
      <c r="AP55" s="6">
        <v>20070.279329962508</v>
      </c>
      <c r="AQ55" s="6">
        <v>19887.831284331631</v>
      </c>
      <c r="AR55" s="6">
        <v>20257.583209811291</v>
      </c>
      <c r="AS55" s="6">
        <v>20750.368029493613</v>
      </c>
      <c r="AT55" s="6">
        <v>21314.334279744231</v>
      </c>
      <c r="AU55" s="6">
        <v>21403.286239774712</v>
      </c>
      <c r="AV55" s="6">
        <v>21409.137516518917</v>
      </c>
      <c r="AW55" s="6">
        <v>21443.358292282628</v>
      </c>
      <c r="AX55" s="6">
        <v>21209.865626522758</v>
      </c>
      <c r="AY55" s="6">
        <v>20954.17798283829</v>
      </c>
      <c r="AZ55" s="6">
        <v>20525.44023202754</v>
      </c>
      <c r="BA55" s="6">
        <v>20175.505597554071</v>
      </c>
      <c r="BB55" s="6">
        <v>19919.723927484571</v>
      </c>
      <c r="BC55" s="6">
        <v>19536.194066416414</v>
      </c>
      <c r="BD55" s="6">
        <v>19462.287131015248</v>
      </c>
    </row>
    <row r="56" spans="1:57">
      <c r="B56" s="1" t="str">
        <f t="shared" si="4"/>
        <v>RegionMultifamily - High RiseNew</v>
      </c>
      <c r="D56" s="1" t="s">
        <v>5458</v>
      </c>
      <c r="E56" s="1" t="s">
        <v>8</v>
      </c>
      <c r="F56" s="6">
        <v>1479.0008913932584</v>
      </c>
      <c r="G56" s="6">
        <v>1541.8068029250769</v>
      </c>
      <c r="H56" s="6">
        <v>1789.2040028975434</v>
      </c>
      <c r="I56" s="6">
        <v>2697.4260003216255</v>
      </c>
      <c r="J56" s="6">
        <v>2452.621838870919</v>
      </c>
      <c r="K56" s="6">
        <v>1250.8263101309401</v>
      </c>
      <c r="L56" s="6">
        <v>1272.6790621171076</v>
      </c>
      <c r="M56" s="6">
        <v>1783.7271572240045</v>
      </c>
      <c r="N56" s="6">
        <v>2321.9429993871795</v>
      </c>
      <c r="O56" s="6">
        <v>2678.3968415983995</v>
      </c>
      <c r="P56" s="6">
        <v>3071.6263597548932</v>
      </c>
      <c r="Q56" s="6">
        <v>2881.3195410034373</v>
      </c>
      <c r="R56" s="6">
        <v>2811.49685798377</v>
      </c>
      <c r="S56" s="6">
        <v>2476.4300978670262</v>
      </c>
      <c r="T56" s="6">
        <v>2052.865198950974</v>
      </c>
      <c r="U56" s="6">
        <v>2155.6894178201746</v>
      </c>
      <c r="V56" s="6">
        <v>2035.7623164233071</v>
      </c>
      <c r="W56" s="6">
        <v>2249.9028901721549</v>
      </c>
      <c r="X56" s="6">
        <v>2341.7336758179449</v>
      </c>
      <c r="Y56" s="6">
        <v>2340.0879057017487</v>
      </c>
      <c r="Z56" s="6">
        <v>2581.1355027291629</v>
      </c>
      <c r="AA56" s="6">
        <v>2450.9446658269862</v>
      </c>
      <c r="AB56" s="6">
        <v>2125.3821194154557</v>
      </c>
      <c r="AC56" s="6">
        <v>1478.8567859986533</v>
      </c>
      <c r="AD56" s="6">
        <v>1471.80978072624</v>
      </c>
      <c r="AE56" s="6">
        <v>1909.1649480891979</v>
      </c>
      <c r="AF56" s="6">
        <v>3074.7952152455237</v>
      </c>
      <c r="AG56" s="6">
        <v>2010.1218568361005</v>
      </c>
      <c r="AH56" s="6">
        <v>2152.2103719820498</v>
      </c>
      <c r="AI56" s="6">
        <v>2768.8805551615533</v>
      </c>
      <c r="AJ56" s="6">
        <v>5337.8787559635048</v>
      </c>
      <c r="AK56" s="6">
        <v>5226.2387411561367</v>
      </c>
      <c r="AL56" s="6">
        <v>5239.95312759432</v>
      </c>
      <c r="AM56" s="6">
        <v>5271.2612760989568</v>
      </c>
      <c r="AN56" s="6">
        <v>4985.883552972361</v>
      </c>
      <c r="AO56" s="6">
        <v>4608.5912035798974</v>
      </c>
      <c r="AP56" s="6">
        <v>4509.6375960361838</v>
      </c>
      <c r="AQ56" s="6">
        <v>4481.760351096189</v>
      </c>
      <c r="AR56" s="6">
        <v>4621.8312800578688</v>
      </c>
      <c r="AS56" s="6">
        <v>4700.9782942419988</v>
      </c>
      <c r="AT56" s="6">
        <v>4828.2391631488581</v>
      </c>
      <c r="AU56" s="6">
        <v>4790.0249139778334</v>
      </c>
      <c r="AV56" s="6">
        <v>4782.0649962402858</v>
      </c>
      <c r="AW56" s="6">
        <v>4748.3908346265653</v>
      </c>
      <c r="AX56" s="6">
        <v>4733.4823682495089</v>
      </c>
      <c r="AY56" s="6">
        <v>4698.697177079107</v>
      </c>
      <c r="AZ56" s="6">
        <v>4599.2987885998937</v>
      </c>
      <c r="BA56" s="6">
        <v>4526.3104216428001</v>
      </c>
      <c r="BB56" s="6">
        <v>4422.0600452822764</v>
      </c>
      <c r="BC56" s="6">
        <v>4405.182362066379</v>
      </c>
      <c r="BD56" s="6">
        <v>4385.1136986120664</v>
      </c>
    </row>
    <row r="57" spans="1:57" ht="15.75">
      <c r="B57" s="1" t="str">
        <f t="shared" si="4"/>
        <v>RegionManufacturedNew</v>
      </c>
      <c r="C57" s="5"/>
      <c r="D57" s="1" t="s">
        <v>22</v>
      </c>
      <c r="E57" s="1" t="s">
        <v>8</v>
      </c>
      <c r="F57" s="6">
        <v>9693.11</v>
      </c>
      <c r="G57" s="6">
        <v>8065.19</v>
      </c>
      <c r="H57" s="6">
        <v>7680.98</v>
      </c>
      <c r="I57" s="6">
        <v>8859.3700000000008</v>
      </c>
      <c r="J57" s="6">
        <v>9760.6</v>
      </c>
      <c r="K57" s="6">
        <v>11657.85</v>
      </c>
      <c r="L57" s="6">
        <v>11534.21</v>
      </c>
      <c r="M57" s="6">
        <v>13344.97</v>
      </c>
      <c r="N57" s="6">
        <v>16910.21</v>
      </c>
      <c r="O57" s="6">
        <v>19707.47</v>
      </c>
      <c r="P57" s="6">
        <v>18879.04</v>
      </c>
      <c r="Q57" s="6">
        <v>16372.93</v>
      </c>
      <c r="R57" s="6">
        <v>16578.169999999998</v>
      </c>
      <c r="S57" s="6">
        <v>17170.830000000002</v>
      </c>
      <c r="T57" s="6">
        <v>13873.52</v>
      </c>
      <c r="U57" s="6">
        <v>9050.15</v>
      </c>
      <c r="V57" s="6">
        <v>6886.54</v>
      </c>
      <c r="W57" s="6">
        <v>7046.04</v>
      </c>
      <c r="X57" s="6">
        <v>6539.39</v>
      </c>
      <c r="Y57" s="6">
        <v>6359.29</v>
      </c>
      <c r="Z57" s="6">
        <v>6381.37</v>
      </c>
      <c r="AA57" s="6">
        <v>6080.27</v>
      </c>
      <c r="AB57" s="6">
        <v>4894.01</v>
      </c>
      <c r="AC57" s="6">
        <v>3674.09</v>
      </c>
      <c r="AD57" s="6">
        <v>2014.3</v>
      </c>
      <c r="AE57" s="6">
        <v>1796.25</v>
      </c>
      <c r="AF57" s="6">
        <v>1477.77</v>
      </c>
      <c r="AG57" s="6">
        <v>1516.76</v>
      </c>
      <c r="AH57" s="6">
        <v>2391.3375000000001</v>
      </c>
      <c r="AI57" s="6">
        <v>2145.0845833333333</v>
      </c>
      <c r="AJ57" s="6">
        <v>1890.2503472222222</v>
      </c>
      <c r="AK57" s="6">
        <v>1869.5754050925925</v>
      </c>
      <c r="AL57" s="6">
        <v>1881.796305941358</v>
      </c>
      <c r="AM57" s="6">
        <v>1949.1340235982509</v>
      </c>
      <c r="AN57" s="6">
        <v>2021.1963608646258</v>
      </c>
      <c r="AO57" s="6">
        <v>1959.5061710087307</v>
      </c>
      <c r="AP57" s="6">
        <v>1928.5764356212967</v>
      </c>
      <c r="AQ57" s="6">
        <v>1934.9641170211423</v>
      </c>
      <c r="AR57" s="6">
        <v>1945.862235675901</v>
      </c>
      <c r="AS57" s="6">
        <v>1956.539890631658</v>
      </c>
      <c r="AT57" s="6">
        <v>1957.7742018038925</v>
      </c>
      <c r="AU57" s="6">
        <v>1947.2038419604366</v>
      </c>
      <c r="AV57" s="6">
        <v>1945.153453785721</v>
      </c>
      <c r="AW57" s="6">
        <v>1947.9162901464586</v>
      </c>
      <c r="AX57" s="6">
        <v>1950.0749856673444</v>
      </c>
      <c r="AY57" s="6">
        <v>1950.7771106659191</v>
      </c>
      <c r="AZ57" s="6">
        <v>1949.8166473382953</v>
      </c>
      <c r="BA57" s="6">
        <v>1948.4903882606959</v>
      </c>
      <c r="BB57" s="6">
        <v>1948.7048126440727</v>
      </c>
      <c r="BC57" s="6">
        <v>1949.296705787131</v>
      </c>
      <c r="BD57" s="6">
        <v>1949.5267750605763</v>
      </c>
    </row>
    <row r="58" spans="1:57" ht="25.5">
      <c r="B58" s="1" t="str">
        <f t="shared" si="4"/>
        <v>RegionSingle FamilyExisting</v>
      </c>
      <c r="C58" s="5"/>
      <c r="D58" s="1" t="s">
        <v>16</v>
      </c>
      <c r="E58" s="1" t="s">
        <v>5457</v>
      </c>
      <c r="F58" s="8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9"/>
      <c r="AH58" s="8"/>
      <c r="AI58" s="8"/>
      <c r="AJ58" s="6"/>
      <c r="AK58" s="6">
        <v>4203528.2719999999</v>
      </c>
      <c r="AL58" s="6">
        <v>4193982.9785983553</v>
      </c>
      <c r="AM58" s="6">
        <v>4184459.3604704877</v>
      </c>
      <c r="AN58" s="6">
        <v>4174957.36839659</v>
      </c>
      <c r="AO58" s="6">
        <v>4165476.9532686244</v>
      </c>
      <c r="AP58" s="6">
        <v>4156018.0660900641</v>
      </c>
      <c r="AQ58" s="6">
        <v>4146580.6579756448</v>
      </c>
      <c r="AR58" s="6">
        <v>4137164.6801511091</v>
      </c>
      <c r="AS58" s="6">
        <v>4127770.0839529554</v>
      </c>
      <c r="AT58" s="6">
        <v>4118396.8208281873</v>
      </c>
      <c r="AU58" s="6">
        <v>4109044.8423340586</v>
      </c>
      <c r="AV58" s="6">
        <v>4099714.1001378288</v>
      </c>
      <c r="AW58" s="6">
        <v>4090404.5460165106</v>
      </c>
      <c r="AX58" s="6">
        <v>4081116.1318566194</v>
      </c>
      <c r="AY58" s="6">
        <v>4071848.8096539262</v>
      </c>
      <c r="AZ58" s="6">
        <v>4062602.5315132081</v>
      </c>
      <c r="BA58" s="6">
        <v>4053377.2496480034</v>
      </c>
      <c r="BB58" s="6">
        <v>4044172.9163803621</v>
      </c>
      <c r="BC58" s="6">
        <v>4034989.4841406001</v>
      </c>
      <c r="BD58" s="6">
        <v>4025826.9054670548</v>
      </c>
      <c r="BE58" s="32"/>
    </row>
    <row r="59" spans="1:57" ht="15.75">
      <c r="B59" s="1" t="str">
        <f t="shared" si="4"/>
        <v>RegionMultifamily - Low RiseExisting</v>
      </c>
      <c r="C59" s="5"/>
      <c r="D59" s="1" t="s">
        <v>18</v>
      </c>
      <c r="E59" s="1" t="s">
        <v>5457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9"/>
      <c r="AH59" s="8"/>
      <c r="AI59" s="8"/>
      <c r="AJ59" s="6"/>
      <c r="AK59" s="6">
        <v>926243.25609262148</v>
      </c>
      <c r="AL59" s="6">
        <v>924139.92640956037</v>
      </c>
      <c r="AM59" s="6">
        <v>922041.3730050053</v>
      </c>
      <c r="AN59" s="6">
        <v>919947.58503289847</v>
      </c>
      <c r="AO59" s="6">
        <v>917858.55167181045</v>
      </c>
      <c r="AP59" s="6">
        <v>915774.26212488639</v>
      </c>
      <c r="AQ59" s="6">
        <v>913694.70561978838</v>
      </c>
      <c r="AR59" s="6">
        <v>911619.87140864041</v>
      </c>
      <c r="AS59" s="6">
        <v>909549.74876797362</v>
      </c>
      <c r="AT59" s="6">
        <v>907484.32699866977</v>
      </c>
      <c r="AU59" s="6">
        <v>905423.59542590659</v>
      </c>
      <c r="AV59" s="6">
        <v>903367.54339910217</v>
      </c>
      <c r="AW59" s="6">
        <v>901316.16029185988</v>
      </c>
      <c r="AX59" s="6">
        <v>899269.43550191447</v>
      </c>
      <c r="AY59" s="6">
        <v>897227.35845107585</v>
      </c>
      <c r="AZ59" s="6">
        <v>895189.9185851753</v>
      </c>
      <c r="BA59" s="6">
        <v>893157.10537401051</v>
      </c>
      <c r="BB59" s="6">
        <v>891128.90831129183</v>
      </c>
      <c r="BC59" s="6">
        <v>889105.31691458682</v>
      </c>
      <c r="BD59" s="6">
        <v>887086.32072526717</v>
      </c>
    </row>
    <row r="60" spans="1:57">
      <c r="B60" s="1" t="str">
        <f t="shared" si="4"/>
        <v>RegionMultifamily - High RiseExisting</v>
      </c>
      <c r="D60" s="1" t="s">
        <v>5458</v>
      </c>
      <c r="E60" s="1" t="s">
        <v>5457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9"/>
      <c r="AH60" s="8"/>
      <c r="AI60" s="8"/>
      <c r="AJ60" s="6"/>
      <c r="AK60" s="6">
        <v>211180.07985625503</v>
      </c>
      <c r="AL60" s="6">
        <v>210700.52836963299</v>
      </c>
      <c r="AM60" s="6">
        <v>210222.06585706791</v>
      </c>
      <c r="AN60" s="6">
        <v>209744.68984569819</v>
      </c>
      <c r="AO60" s="6">
        <v>209268.39786827751</v>
      </c>
      <c r="AP60" s="6">
        <v>208793.18746316229</v>
      </c>
      <c r="AQ60" s="6">
        <v>208319.05617429892</v>
      </c>
      <c r="AR60" s="6">
        <v>207846.00155121088</v>
      </c>
      <c r="AS60" s="6">
        <v>207374.0211489865</v>
      </c>
      <c r="AT60" s="6">
        <v>206903.11252826577</v>
      </c>
      <c r="AU60" s="6">
        <v>206433.27325522827</v>
      </c>
      <c r="AV60" s="6">
        <v>205964.50090158021</v>
      </c>
      <c r="AW60" s="6">
        <v>205496.79304454199</v>
      </c>
      <c r="AX60" s="6">
        <v>205030.14726683579</v>
      </c>
      <c r="AY60" s="6">
        <v>204564.56115667295</v>
      </c>
      <c r="AZ60" s="6">
        <v>204100.03230774152</v>
      </c>
      <c r="BA60" s="6">
        <v>203636.55831919383</v>
      </c>
      <c r="BB60" s="6">
        <v>203174.13679563423</v>
      </c>
      <c r="BC60" s="6">
        <v>202712.76534710638</v>
      </c>
      <c r="BD60" s="6">
        <v>202252.44158908122</v>
      </c>
    </row>
    <row r="61" spans="1:57" ht="15.75">
      <c r="B61" s="1" t="str">
        <f t="shared" si="4"/>
        <v>RegionManufacturedExisting</v>
      </c>
      <c r="C61" s="5"/>
      <c r="D61" s="1" t="s">
        <v>22</v>
      </c>
      <c r="E61" s="1" t="s">
        <v>5457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9"/>
      <c r="AH61" s="8"/>
      <c r="AI61" s="8"/>
      <c r="AJ61" s="6"/>
      <c r="AK61" s="6">
        <v>572006.3278356482</v>
      </c>
      <c r="AL61" s="6">
        <v>565893.30394507048</v>
      </c>
      <c r="AM61" s="6">
        <v>559845.60985814757</v>
      </c>
      <c r="AN61" s="6">
        <v>553862.54739615123</v>
      </c>
      <c r="AO61" s="6">
        <v>547943.42584177968</v>
      </c>
      <c r="AP61" s="6">
        <v>542087.56185941794</v>
      </c>
      <c r="AQ61" s="6">
        <v>536294.27941624937</v>
      </c>
      <c r="AR61" s="6">
        <v>530562.90970421082</v>
      </c>
      <c r="AS61" s="6">
        <v>524892.79106278194</v>
      </c>
      <c r="AT61" s="6">
        <v>519283.26890259917</v>
      </c>
      <c r="AU61" s="6">
        <v>513733.69562988722</v>
      </c>
      <c r="AV61" s="6">
        <v>508243.4305716962</v>
      </c>
      <c r="AW61" s="6">
        <v>502811.8399019395</v>
      </c>
      <c r="AX61" s="6">
        <v>497438.2965682213</v>
      </c>
      <c r="AY61" s="6">
        <v>492122.18021944637</v>
      </c>
      <c r="AZ61" s="6">
        <v>486862.87713420321</v>
      </c>
      <c r="BA61" s="6">
        <v>481659.78014991269</v>
      </c>
      <c r="BB61" s="6">
        <v>476512.28859273402</v>
      </c>
      <c r="BC61" s="6">
        <v>471419.80820821953</v>
      </c>
      <c r="BD61" s="6">
        <v>466381.75109271082</v>
      </c>
    </row>
    <row r="62" spans="1:57" ht="15.75">
      <c r="C62" s="5"/>
    </row>
    <row r="63" spans="1:57">
      <c r="D63" s="4" t="s">
        <v>38</v>
      </c>
      <c r="E63" s="4"/>
      <c r="F63" s="4">
        <v>1985</v>
      </c>
      <c r="G63" s="4">
        <v>1986</v>
      </c>
      <c r="H63" s="4">
        <v>1987</v>
      </c>
      <c r="I63" s="4">
        <v>1988</v>
      </c>
      <c r="J63" s="4">
        <v>1989</v>
      </c>
      <c r="K63" s="4">
        <v>1990</v>
      </c>
      <c r="L63" s="4">
        <v>1991</v>
      </c>
      <c r="M63" s="4">
        <v>1992</v>
      </c>
      <c r="N63" s="4">
        <v>1993</v>
      </c>
      <c r="O63" s="4">
        <v>1994</v>
      </c>
      <c r="P63" s="4">
        <v>1995</v>
      </c>
      <c r="Q63" s="4">
        <v>1996</v>
      </c>
      <c r="R63" s="4">
        <v>1997</v>
      </c>
      <c r="S63" s="4">
        <v>1998</v>
      </c>
      <c r="T63" s="4">
        <v>1999</v>
      </c>
      <c r="U63" s="4">
        <v>2000</v>
      </c>
      <c r="V63" s="4">
        <v>2001</v>
      </c>
      <c r="W63" s="4">
        <v>2002</v>
      </c>
      <c r="X63" s="4">
        <v>2003</v>
      </c>
      <c r="Y63" s="4">
        <v>2004</v>
      </c>
      <c r="Z63" s="4">
        <v>2005</v>
      </c>
      <c r="AA63" s="4">
        <v>2006</v>
      </c>
      <c r="AB63" s="4">
        <v>2007</v>
      </c>
      <c r="AC63" s="4">
        <v>2008</v>
      </c>
      <c r="AD63" s="4">
        <v>2009</v>
      </c>
      <c r="AE63" s="4">
        <v>2010</v>
      </c>
      <c r="AF63" s="4">
        <v>2011</v>
      </c>
      <c r="AG63" s="11">
        <v>2012</v>
      </c>
      <c r="AH63" s="4">
        <v>2013</v>
      </c>
      <c r="AI63" s="4">
        <v>2014</v>
      </c>
      <c r="AJ63" s="4">
        <v>2015</v>
      </c>
      <c r="AK63" s="4">
        <v>2016</v>
      </c>
      <c r="AL63" s="4">
        <v>2017</v>
      </c>
      <c r="AM63" s="4">
        <v>2018</v>
      </c>
      <c r="AN63" s="4">
        <v>2019</v>
      </c>
      <c r="AO63" s="4">
        <v>2020</v>
      </c>
      <c r="AP63" s="4">
        <v>2021</v>
      </c>
      <c r="AQ63" s="4">
        <v>2022</v>
      </c>
      <c r="AR63" s="4">
        <v>2023</v>
      </c>
      <c r="AS63" s="4">
        <v>2024</v>
      </c>
      <c r="AT63" s="4">
        <v>2025</v>
      </c>
      <c r="AU63" s="4">
        <v>2026</v>
      </c>
      <c r="AV63" s="4">
        <v>2027</v>
      </c>
      <c r="AW63" s="4">
        <v>2028</v>
      </c>
      <c r="AX63" s="4">
        <v>2029</v>
      </c>
      <c r="AY63" s="4">
        <v>2030</v>
      </c>
      <c r="AZ63" s="4">
        <v>2031</v>
      </c>
      <c r="BA63" s="4">
        <v>2032</v>
      </c>
      <c r="BB63" s="4">
        <v>2033</v>
      </c>
      <c r="BC63" s="4">
        <v>2034</v>
      </c>
      <c r="BD63" s="4">
        <v>2035</v>
      </c>
    </row>
    <row r="64" spans="1:57" ht="15.75">
      <c r="C64" s="5"/>
      <c r="D64" s="1" t="s">
        <v>14</v>
      </c>
      <c r="E64" s="1" t="s">
        <v>8</v>
      </c>
    </row>
    <row r="65" spans="1:56" ht="15.75">
      <c r="C65" s="5"/>
      <c r="D65" s="1" t="s">
        <v>16</v>
      </c>
      <c r="E65" s="1" t="s">
        <v>8</v>
      </c>
      <c r="F65" s="6">
        <v>1907.9885435895487</v>
      </c>
      <c r="G65" s="6">
        <v>1913.6278001779131</v>
      </c>
      <c r="H65" s="6">
        <v>1919.2670567662774</v>
      </c>
      <c r="I65" s="6">
        <v>1924.9063133546417</v>
      </c>
      <c r="J65" s="6">
        <v>1930.5455699430061</v>
      </c>
      <c r="K65" s="6">
        <v>1936.1848265313704</v>
      </c>
      <c r="L65" s="6">
        <v>1941.8240831197347</v>
      </c>
      <c r="M65" s="6">
        <v>1947.4633397080986</v>
      </c>
      <c r="N65" s="6">
        <v>1979.8855944438292</v>
      </c>
      <c r="O65" s="6">
        <v>2012.3078491795598</v>
      </c>
      <c r="P65" s="6">
        <v>2044.7301039152903</v>
      </c>
      <c r="Q65" s="6">
        <v>2077.1523586510211</v>
      </c>
      <c r="R65" s="6">
        <v>2109.5746133867519</v>
      </c>
      <c r="S65" s="6">
        <v>2141.9968681224827</v>
      </c>
      <c r="T65" s="6">
        <v>2174.4191228582135</v>
      </c>
      <c r="U65" s="6">
        <v>2206.8413775939443</v>
      </c>
      <c r="V65" s="6">
        <v>2239.2636323296751</v>
      </c>
      <c r="W65" s="6">
        <v>2271.685887065406</v>
      </c>
      <c r="X65" s="6">
        <v>2304.1081418011368</v>
      </c>
      <c r="Y65" s="6">
        <v>2336.5303965368676</v>
      </c>
      <c r="Z65" s="6">
        <v>2368.9526512725984</v>
      </c>
      <c r="AA65" s="6">
        <v>2206.8413775939434</v>
      </c>
      <c r="AB65" s="6">
        <v>2185.6308440789344</v>
      </c>
      <c r="AC65" s="6">
        <v>2164.4203105639253</v>
      </c>
      <c r="AD65" s="6">
        <v>2143.2097770489163</v>
      </c>
      <c r="AE65" s="6">
        <v>2121.9992435339072</v>
      </c>
      <c r="AF65" s="6">
        <v>2100.7887100188982</v>
      </c>
      <c r="AG65" s="7">
        <v>2037.1571094738708</v>
      </c>
      <c r="AH65" s="6">
        <v>1833.4413985264837</v>
      </c>
      <c r="AI65" s="6">
        <v>1833.4413985264837</v>
      </c>
      <c r="AJ65" s="6">
        <v>1833.4413985264837</v>
      </c>
      <c r="AK65" s="6">
        <v>1833.4413985264837</v>
      </c>
      <c r="AL65" s="6">
        <v>1833.4413985264837</v>
      </c>
      <c r="AM65" s="6">
        <v>1833.4413985264837</v>
      </c>
      <c r="AN65" s="6">
        <v>1833.4413985264837</v>
      </c>
      <c r="AO65" s="6">
        <v>1833.4413985264837</v>
      </c>
      <c r="AP65" s="6">
        <v>1833.4413985264837</v>
      </c>
      <c r="AQ65" s="6">
        <v>1833.4413985264837</v>
      </c>
      <c r="AR65" s="6">
        <v>1833.4413985264837</v>
      </c>
      <c r="AS65" s="6">
        <v>1833.4413985264837</v>
      </c>
      <c r="AT65" s="6">
        <v>1833.4413985264837</v>
      </c>
      <c r="AU65" s="6">
        <v>1833.4413985264837</v>
      </c>
      <c r="AV65" s="6">
        <v>1833.4413985264837</v>
      </c>
      <c r="AW65" s="6">
        <v>1833.4413985264837</v>
      </c>
      <c r="AX65" s="6">
        <v>1833.4413985264837</v>
      </c>
      <c r="AY65" s="6">
        <v>1833.4413985264837</v>
      </c>
      <c r="AZ65" s="6">
        <v>1833.4413985264837</v>
      </c>
      <c r="BA65" s="6">
        <v>1833.4413985264837</v>
      </c>
      <c r="BB65" s="6">
        <v>1833.4413985264837</v>
      </c>
      <c r="BC65" s="6">
        <v>1833.4413985264837</v>
      </c>
      <c r="BD65" s="1">
        <v>1833.4413985264837</v>
      </c>
    </row>
    <row r="66" spans="1:56">
      <c r="D66" s="1" t="s">
        <v>18</v>
      </c>
      <c r="E66" s="1" t="s">
        <v>8</v>
      </c>
      <c r="F66" s="8">
        <v>687.81785934098025</v>
      </c>
      <c r="G66" s="8">
        <v>698.06928427699506</v>
      </c>
      <c r="H66" s="8">
        <v>708.32070921300988</v>
      </c>
      <c r="I66" s="8">
        <v>718.57213414902469</v>
      </c>
      <c r="J66" s="8">
        <v>728.82355908503951</v>
      </c>
      <c r="K66" s="8">
        <v>739.07498402105432</v>
      </c>
      <c r="L66" s="8">
        <v>749.32640895706913</v>
      </c>
      <c r="M66" s="8">
        <v>759.57783389308383</v>
      </c>
      <c r="N66" s="8">
        <v>768.47360788626315</v>
      </c>
      <c r="O66" s="8">
        <v>777.36938187944247</v>
      </c>
      <c r="P66" s="8">
        <v>786.26515587262179</v>
      </c>
      <c r="Q66" s="8">
        <v>795.16092986580111</v>
      </c>
      <c r="R66" s="8">
        <v>804.05670385898043</v>
      </c>
      <c r="S66" s="8">
        <v>812.95247785215975</v>
      </c>
      <c r="T66" s="8">
        <v>821.84825184533906</v>
      </c>
      <c r="U66" s="8">
        <v>830.74402583851838</v>
      </c>
      <c r="V66" s="8">
        <v>839.6397998316977</v>
      </c>
      <c r="W66" s="8">
        <v>848.53557382487702</v>
      </c>
      <c r="X66" s="8">
        <v>857.43134781805634</v>
      </c>
      <c r="Y66" s="8">
        <v>866.32712181123566</v>
      </c>
      <c r="Z66" s="8">
        <v>875.22289580441497</v>
      </c>
      <c r="AA66" s="8">
        <v>830.74402583851884</v>
      </c>
      <c r="AB66" s="8">
        <v>841.39264921368215</v>
      </c>
      <c r="AC66" s="8">
        <v>852.04127258884546</v>
      </c>
      <c r="AD66" s="8">
        <v>862.68989596400877</v>
      </c>
      <c r="AE66" s="8">
        <v>873.33851933917208</v>
      </c>
      <c r="AF66" s="8">
        <v>883.98714271433539</v>
      </c>
      <c r="AG66" s="9">
        <v>915.93301283982544</v>
      </c>
      <c r="AH66" s="8">
        <v>824.33971155584288</v>
      </c>
      <c r="AI66" s="8">
        <v>824.33971155584288</v>
      </c>
      <c r="AJ66" s="8">
        <v>824.33971155584288</v>
      </c>
      <c r="AK66" s="8">
        <v>824.33971155584288</v>
      </c>
      <c r="AL66" s="8">
        <v>824.33971155584288</v>
      </c>
      <c r="AM66" s="8">
        <v>824.33971155584288</v>
      </c>
      <c r="AN66" s="8">
        <v>824.33971155584288</v>
      </c>
      <c r="AO66" s="8">
        <v>824.33971155584288</v>
      </c>
      <c r="AP66" s="8">
        <v>824.33971155584288</v>
      </c>
      <c r="AQ66" s="8">
        <v>824.33971155584288</v>
      </c>
      <c r="AR66" s="8">
        <v>824.33971155584288</v>
      </c>
      <c r="AS66" s="8">
        <v>824.33971155584288</v>
      </c>
      <c r="AT66" s="8">
        <v>824.33971155584288</v>
      </c>
      <c r="AU66" s="8">
        <v>824.33971155584288</v>
      </c>
      <c r="AV66" s="8">
        <v>824.33971155584288</v>
      </c>
      <c r="AW66" s="8">
        <v>824.33971155584288</v>
      </c>
      <c r="AX66" s="8">
        <v>824.33971155584288</v>
      </c>
      <c r="AY66" s="8">
        <v>824.33971155584288</v>
      </c>
      <c r="AZ66" s="8">
        <v>824.33971155584288</v>
      </c>
      <c r="BA66" s="8">
        <v>824.33971155584288</v>
      </c>
      <c r="BB66" s="8">
        <v>824.33971155584288</v>
      </c>
      <c r="BC66" s="8">
        <v>824.33971155584288</v>
      </c>
      <c r="BD66" s="57">
        <v>824.33971155584288</v>
      </c>
    </row>
    <row r="67" spans="1:56" ht="15.75">
      <c r="C67" s="5"/>
      <c r="D67" s="1" t="s">
        <v>5458</v>
      </c>
      <c r="E67" s="1" t="s">
        <v>8</v>
      </c>
      <c r="F67" s="8">
        <v>1167</v>
      </c>
      <c r="G67" s="8">
        <v>1167</v>
      </c>
      <c r="H67" s="8">
        <v>1167</v>
      </c>
      <c r="I67" s="8">
        <v>1167</v>
      </c>
      <c r="J67" s="8">
        <v>1167</v>
      </c>
      <c r="K67" s="8">
        <v>1167</v>
      </c>
      <c r="L67" s="8">
        <v>1167</v>
      </c>
      <c r="M67" s="8">
        <v>1167</v>
      </c>
      <c r="N67" s="8">
        <v>1167</v>
      </c>
      <c r="O67" s="8">
        <v>1167</v>
      </c>
      <c r="P67" s="8">
        <v>1167</v>
      </c>
      <c r="Q67" s="8">
        <v>1167</v>
      </c>
      <c r="R67" s="8">
        <v>1167</v>
      </c>
      <c r="S67" s="8">
        <v>1167</v>
      </c>
      <c r="T67" s="8">
        <v>1167</v>
      </c>
      <c r="U67" s="8">
        <v>1167</v>
      </c>
      <c r="V67" s="8">
        <v>1167</v>
      </c>
      <c r="W67" s="8">
        <v>1167</v>
      </c>
      <c r="X67" s="8">
        <v>1167</v>
      </c>
      <c r="Y67" s="8">
        <v>1167</v>
      </c>
      <c r="Z67" s="8">
        <v>1167</v>
      </c>
      <c r="AA67" s="8">
        <v>1167</v>
      </c>
      <c r="AB67" s="8">
        <v>1167</v>
      </c>
      <c r="AC67" s="8">
        <v>1167</v>
      </c>
      <c r="AD67" s="8">
        <v>1167</v>
      </c>
      <c r="AE67" s="8">
        <v>1167</v>
      </c>
      <c r="AF67" s="8">
        <v>1167</v>
      </c>
      <c r="AG67" s="9">
        <v>1167</v>
      </c>
      <c r="AH67" s="8">
        <v>1167</v>
      </c>
      <c r="AI67" s="8">
        <v>1167</v>
      </c>
      <c r="AJ67" s="8">
        <v>1167</v>
      </c>
      <c r="AK67" s="8">
        <v>1167</v>
      </c>
      <c r="AL67" s="8">
        <v>1167</v>
      </c>
      <c r="AM67" s="8">
        <v>1167</v>
      </c>
      <c r="AN67" s="8">
        <v>1167</v>
      </c>
      <c r="AO67" s="8">
        <v>1167</v>
      </c>
      <c r="AP67" s="8">
        <v>1167</v>
      </c>
      <c r="AQ67" s="8">
        <v>1167</v>
      </c>
      <c r="AR67" s="8">
        <v>1167</v>
      </c>
      <c r="AS67" s="8">
        <v>1167</v>
      </c>
      <c r="AT67" s="8">
        <v>1167</v>
      </c>
      <c r="AU67" s="8">
        <v>1167</v>
      </c>
      <c r="AV67" s="8">
        <v>1167</v>
      </c>
      <c r="AW67" s="8">
        <v>1167</v>
      </c>
      <c r="AX67" s="8">
        <v>1167</v>
      </c>
      <c r="AY67" s="8">
        <v>1167</v>
      </c>
      <c r="AZ67" s="8">
        <v>1167</v>
      </c>
      <c r="BA67" s="8">
        <v>1167</v>
      </c>
      <c r="BB67" s="8">
        <v>1167</v>
      </c>
      <c r="BC67" s="8">
        <v>1167</v>
      </c>
      <c r="BD67" s="57">
        <v>1168</v>
      </c>
    </row>
    <row r="68" spans="1:56" ht="15.75">
      <c r="C68" s="5"/>
      <c r="D68" s="1" t="s">
        <v>22</v>
      </c>
      <c r="E68" s="1" t="s">
        <v>8</v>
      </c>
      <c r="F68" s="8">
        <v>960.87134492083214</v>
      </c>
      <c r="G68" s="8">
        <v>1029.0487523611168</v>
      </c>
      <c r="H68" s="8">
        <v>1097.2261598014015</v>
      </c>
      <c r="I68" s="8">
        <v>1165.4035672416862</v>
      </c>
      <c r="J68" s="8">
        <v>1233.5809746819709</v>
      </c>
      <c r="K68" s="8">
        <v>1301.7583821222556</v>
      </c>
      <c r="L68" s="8">
        <v>1369.9357895625403</v>
      </c>
      <c r="M68" s="8">
        <v>1438.1131970028248</v>
      </c>
      <c r="N68" s="8">
        <v>1454.5206034528924</v>
      </c>
      <c r="O68" s="8">
        <v>1470.9280099029602</v>
      </c>
      <c r="P68" s="8">
        <v>1487.335416353028</v>
      </c>
      <c r="Q68" s="8">
        <v>1503.7428228030958</v>
      </c>
      <c r="R68" s="8">
        <v>1520.1502292531636</v>
      </c>
      <c r="S68" s="8">
        <v>1536.5576357032314</v>
      </c>
      <c r="T68" s="8">
        <v>1552.9650421532992</v>
      </c>
      <c r="U68" s="8">
        <v>1569.372448603367</v>
      </c>
      <c r="V68" s="8">
        <v>1585.7798550534349</v>
      </c>
      <c r="W68" s="8">
        <v>1602.1872615035027</v>
      </c>
      <c r="X68" s="8">
        <v>1618.5946679535705</v>
      </c>
      <c r="Y68" s="8">
        <v>1635.0020744036383</v>
      </c>
      <c r="Z68" s="8">
        <v>1651.4094808537061</v>
      </c>
      <c r="AA68" s="8">
        <v>1569.3724486033664</v>
      </c>
      <c r="AB68" s="8">
        <v>1563.8258925279456</v>
      </c>
      <c r="AC68" s="8">
        <v>1558.2793364525248</v>
      </c>
      <c r="AD68" s="8">
        <v>1552.7327803771041</v>
      </c>
      <c r="AE68" s="8">
        <v>1547.1862243016833</v>
      </c>
      <c r="AF68" s="8">
        <v>1541.6396682262625</v>
      </c>
      <c r="AG68" s="9">
        <v>1525</v>
      </c>
      <c r="AH68" s="8">
        <v>1372.5</v>
      </c>
      <c r="AI68" s="8">
        <v>1372.5</v>
      </c>
      <c r="AJ68" s="8">
        <v>1372.5</v>
      </c>
      <c r="AK68" s="8">
        <v>1372.5</v>
      </c>
      <c r="AL68" s="8">
        <v>1372.5</v>
      </c>
      <c r="AM68" s="8">
        <v>1372.5</v>
      </c>
      <c r="AN68" s="8">
        <v>1372.5</v>
      </c>
      <c r="AO68" s="8">
        <v>1372.5</v>
      </c>
      <c r="AP68" s="8">
        <v>1372.5</v>
      </c>
      <c r="AQ68" s="8">
        <v>1372.5</v>
      </c>
      <c r="AR68" s="8">
        <v>1372.5</v>
      </c>
      <c r="AS68" s="8">
        <v>1372.5</v>
      </c>
      <c r="AT68" s="8">
        <v>1372.5</v>
      </c>
      <c r="AU68" s="8">
        <v>1372.5</v>
      </c>
      <c r="AV68" s="8">
        <v>1372.5</v>
      </c>
      <c r="AW68" s="8">
        <v>1372.5</v>
      </c>
      <c r="AX68" s="8">
        <v>1372.5</v>
      </c>
      <c r="AY68" s="8">
        <v>1372.5</v>
      </c>
      <c r="AZ68" s="8">
        <v>1372.5</v>
      </c>
      <c r="BA68" s="8">
        <v>1372.5</v>
      </c>
      <c r="BB68" s="8">
        <v>1372.5</v>
      </c>
      <c r="BC68" s="8">
        <v>1372.5</v>
      </c>
      <c r="BD68" s="57">
        <v>1372.5</v>
      </c>
    </row>
    <row r="69" spans="1:56" ht="15.75">
      <c r="A69" s="1">
        <v>-2.2707813017997908E-3</v>
      </c>
      <c r="C69" s="5"/>
      <c r="D69" s="1" t="s">
        <v>16</v>
      </c>
      <c r="E69" s="1" t="s">
        <v>5457</v>
      </c>
      <c r="F69" s="8"/>
      <c r="G69" s="61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9"/>
      <c r="AH69" s="8"/>
      <c r="AI69" s="8"/>
      <c r="AJ69" s="8"/>
      <c r="AK69" s="8">
        <v>2101.6360784241224</v>
      </c>
      <c r="AL69" s="8">
        <v>2101.6360784241224</v>
      </c>
      <c r="AM69" s="8">
        <v>2101.6360784241224</v>
      </c>
      <c r="AN69" s="8">
        <v>2101.6360784241224</v>
      </c>
      <c r="AO69" s="8">
        <v>2101.6360784241224</v>
      </c>
      <c r="AP69" s="8">
        <v>2101.6360784241224</v>
      </c>
      <c r="AQ69" s="8">
        <v>2101.6360784241224</v>
      </c>
      <c r="AR69" s="8">
        <v>2101.6360784241224</v>
      </c>
      <c r="AS69" s="8">
        <v>2101.6360784241224</v>
      </c>
      <c r="AT69" s="8">
        <v>2101.6360784241224</v>
      </c>
      <c r="AU69" s="8">
        <v>2101.6360784241224</v>
      </c>
      <c r="AV69" s="8">
        <v>2101.6360784241224</v>
      </c>
      <c r="AW69" s="8">
        <v>2101.6360784241224</v>
      </c>
      <c r="AX69" s="8">
        <v>2101.6360784241224</v>
      </c>
      <c r="AY69" s="8">
        <v>2101.6360784241224</v>
      </c>
      <c r="AZ69" s="8">
        <v>2101.6360784241224</v>
      </c>
      <c r="BA69" s="8">
        <v>2101.6360784241224</v>
      </c>
      <c r="BB69" s="8">
        <v>2101.6360784241224</v>
      </c>
      <c r="BC69" s="8">
        <v>2101.6360784241224</v>
      </c>
      <c r="BD69" s="57">
        <v>2101.6360784241224</v>
      </c>
    </row>
    <row r="70" spans="1:56">
      <c r="A70" s="1">
        <v>-2.2708178107920937E-3</v>
      </c>
      <c r="D70" s="1" t="s">
        <v>18</v>
      </c>
      <c r="E70" s="1" t="s">
        <v>5457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9"/>
      <c r="AH70" s="8"/>
      <c r="AI70" s="8"/>
      <c r="AJ70" s="8"/>
      <c r="AK70" s="8">
        <v>798.77678347485426</v>
      </c>
      <c r="AL70" s="8">
        <v>798.77678347485426</v>
      </c>
      <c r="AM70" s="8">
        <v>798.77678347485426</v>
      </c>
      <c r="AN70" s="8">
        <v>798.77678347485426</v>
      </c>
      <c r="AO70" s="8">
        <v>798.77678347485426</v>
      </c>
      <c r="AP70" s="8">
        <v>798.77678347485426</v>
      </c>
      <c r="AQ70" s="8">
        <v>798.77678347485426</v>
      </c>
      <c r="AR70" s="8">
        <v>798.77678347485426</v>
      </c>
      <c r="AS70" s="8">
        <v>798.77678347485426</v>
      </c>
      <c r="AT70" s="8">
        <v>798.77678347485426</v>
      </c>
      <c r="AU70" s="8">
        <v>798.77678347485426</v>
      </c>
      <c r="AV70" s="8">
        <v>798.77678347485426</v>
      </c>
      <c r="AW70" s="8">
        <v>798.77678347485426</v>
      </c>
      <c r="AX70" s="8">
        <v>798.77678347485426</v>
      </c>
      <c r="AY70" s="8">
        <v>798.77678347485426</v>
      </c>
      <c r="AZ70" s="8">
        <v>798.77678347485426</v>
      </c>
      <c r="BA70" s="8">
        <v>798.77678347485426</v>
      </c>
      <c r="BB70" s="8">
        <v>798.77678347485426</v>
      </c>
      <c r="BC70" s="8">
        <v>798.77678347485426</v>
      </c>
      <c r="BD70" s="57">
        <v>798.77678347485426</v>
      </c>
    </row>
    <row r="71" spans="1:56" ht="15.75">
      <c r="A71" s="1">
        <v>-2.2708178107920937E-3</v>
      </c>
      <c r="C71" s="5"/>
      <c r="D71" s="1" t="s">
        <v>5458</v>
      </c>
      <c r="E71" s="1" t="s">
        <v>5457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9"/>
      <c r="AH71" s="8"/>
      <c r="AI71" s="8"/>
      <c r="AJ71" s="8"/>
      <c r="AK71" s="8">
        <v>1167.0000000000002</v>
      </c>
      <c r="AL71" s="8">
        <v>1167.0000000000002</v>
      </c>
      <c r="AM71" s="8">
        <v>1167.0000000000002</v>
      </c>
      <c r="AN71" s="8">
        <v>1167.0000000000002</v>
      </c>
      <c r="AO71" s="8">
        <v>1167.0000000000002</v>
      </c>
      <c r="AP71" s="8">
        <v>1167.0000000000002</v>
      </c>
      <c r="AQ71" s="8">
        <v>1167.0000000000002</v>
      </c>
      <c r="AR71" s="8">
        <v>1167.0000000000002</v>
      </c>
      <c r="AS71" s="8">
        <v>1167.0000000000002</v>
      </c>
      <c r="AT71" s="8">
        <v>1167.0000000000002</v>
      </c>
      <c r="AU71" s="8">
        <v>1167.0000000000002</v>
      </c>
      <c r="AV71" s="8">
        <v>1167.0000000000002</v>
      </c>
      <c r="AW71" s="8">
        <v>1167.0000000000002</v>
      </c>
      <c r="AX71" s="8">
        <v>1167.0000000000002</v>
      </c>
      <c r="AY71" s="8">
        <v>1167.0000000000002</v>
      </c>
      <c r="AZ71" s="8">
        <v>1167.0000000000002</v>
      </c>
      <c r="BA71" s="8">
        <v>1167.0000000000002</v>
      </c>
      <c r="BB71" s="8">
        <v>1167.0000000000002</v>
      </c>
      <c r="BC71" s="8">
        <v>1167.0000000000002</v>
      </c>
      <c r="BD71" s="57">
        <v>1167.0000000000002</v>
      </c>
    </row>
    <row r="72" spans="1:56" ht="15.75">
      <c r="A72" s="1">
        <v>-1.0686986477418991E-2</v>
      </c>
      <c r="C72" s="5"/>
      <c r="D72" s="1" t="s">
        <v>22</v>
      </c>
      <c r="E72" s="1" t="s">
        <v>5457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9"/>
      <c r="AH72" s="8"/>
      <c r="AI72" s="8"/>
      <c r="AJ72" s="8"/>
      <c r="AK72" s="8">
        <v>1452.4870453056881</v>
      </c>
      <c r="AL72" s="8">
        <v>1452.4870453056881</v>
      </c>
      <c r="AM72" s="8">
        <v>1452.4870453056881</v>
      </c>
      <c r="AN72" s="8">
        <v>1452.4870453056881</v>
      </c>
      <c r="AO72" s="8">
        <v>1452.4870453056881</v>
      </c>
      <c r="AP72" s="8">
        <v>1452.4870453056881</v>
      </c>
      <c r="AQ72" s="8">
        <v>1452.4870453056881</v>
      </c>
      <c r="AR72" s="8">
        <v>1452.4870453056881</v>
      </c>
      <c r="AS72" s="8">
        <v>1452.4870453056881</v>
      </c>
      <c r="AT72" s="8">
        <v>1452.4870453056881</v>
      </c>
      <c r="AU72" s="8">
        <v>1452.4870453056881</v>
      </c>
      <c r="AV72" s="8">
        <v>1452.4870453056881</v>
      </c>
      <c r="AW72" s="8">
        <v>1452.4870453056881</v>
      </c>
      <c r="AX72" s="8">
        <v>1452.4870453056881</v>
      </c>
      <c r="AY72" s="8">
        <v>1452.4870453056881</v>
      </c>
      <c r="AZ72" s="8">
        <v>1452.4870453056881</v>
      </c>
      <c r="BA72" s="8">
        <v>1452.4870453056881</v>
      </c>
      <c r="BB72" s="8">
        <v>1452.4870453056881</v>
      </c>
      <c r="BC72" s="8">
        <v>1452.4870453056881</v>
      </c>
      <c r="BD72" s="57">
        <v>1452.4870453056881</v>
      </c>
    </row>
    <row r="73" spans="1:56">
      <c r="D73" s="4"/>
      <c r="E73" s="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9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57"/>
    </row>
    <row r="74" spans="1:56">
      <c r="D74" s="4" t="s">
        <v>23</v>
      </c>
      <c r="E74" s="4" t="s">
        <v>8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1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58"/>
    </row>
    <row r="75" spans="1:56">
      <c r="D75" s="1" t="s">
        <v>16</v>
      </c>
      <c r="E75" s="1" t="s">
        <v>8</v>
      </c>
      <c r="F75" s="55">
        <v>2050.8929969584829</v>
      </c>
      <c r="G75" s="55">
        <v>2064.1078222566443</v>
      </c>
      <c r="H75" s="57">
        <v>2077.3226475548058</v>
      </c>
      <c r="I75" s="57">
        <v>2090.5374728529673</v>
      </c>
      <c r="J75" s="57">
        <v>2103.7522981511288</v>
      </c>
      <c r="K75" s="57">
        <v>2116.9671234492903</v>
      </c>
      <c r="L75" s="57">
        <v>2130.1819487474518</v>
      </c>
      <c r="M75" s="57">
        <v>2143.3967740456146</v>
      </c>
      <c r="N75" s="57">
        <v>2172.9935438846765</v>
      </c>
      <c r="O75" s="57">
        <v>2202.5903137237383</v>
      </c>
      <c r="P75" s="57">
        <v>2232.1870835628001</v>
      </c>
      <c r="Q75" s="57">
        <v>2261.783853401862</v>
      </c>
      <c r="R75" s="57">
        <v>2291.3806232409238</v>
      </c>
      <c r="S75" s="57">
        <v>2320.9773930799856</v>
      </c>
      <c r="T75" s="57">
        <v>2350.5741629190475</v>
      </c>
      <c r="U75" s="57">
        <v>2380.1709327581093</v>
      </c>
      <c r="V75" s="57">
        <v>2409.7677025971711</v>
      </c>
      <c r="W75" s="57">
        <v>2439.364472436233</v>
      </c>
      <c r="X75" s="57">
        <v>2468.9612422752948</v>
      </c>
      <c r="Y75" s="57">
        <v>2498.5580121143566</v>
      </c>
      <c r="Z75" s="57">
        <v>2528.1547819534185</v>
      </c>
      <c r="AA75" s="57">
        <v>2380.1709327581084</v>
      </c>
      <c r="AB75" s="57">
        <v>2386.7545055478154</v>
      </c>
      <c r="AC75" s="57">
        <v>2393.3380783375223</v>
      </c>
      <c r="AD75" s="57">
        <v>2399.9216511272293</v>
      </c>
      <c r="AE75" s="57">
        <v>2406.5052239169363</v>
      </c>
      <c r="AF75" s="57">
        <v>2413.0887967066433</v>
      </c>
      <c r="AG75" s="66">
        <v>2432.8395150757647</v>
      </c>
      <c r="AH75" s="57">
        <v>2189.5555635681881</v>
      </c>
      <c r="AI75" s="57">
        <v>2189.5555635681881</v>
      </c>
      <c r="AJ75" s="57">
        <v>2189.5555635681881</v>
      </c>
      <c r="AK75" s="57">
        <v>2189.5555635681881</v>
      </c>
      <c r="AL75" s="57">
        <v>2189.5555635681881</v>
      </c>
      <c r="AM75" s="57">
        <v>2189.5555635681881</v>
      </c>
      <c r="AN75" s="57">
        <v>2189.5555635681881</v>
      </c>
      <c r="AO75" s="57">
        <v>2189.5555635681881</v>
      </c>
      <c r="AP75" s="57">
        <v>2189.5555635681881</v>
      </c>
      <c r="AQ75" s="57">
        <v>2189.5555635681881</v>
      </c>
      <c r="AR75" s="57">
        <v>2189.5555635681881</v>
      </c>
      <c r="AS75" s="57">
        <v>2189.5555635681881</v>
      </c>
      <c r="AT75" s="57">
        <v>2189.5555635681881</v>
      </c>
      <c r="AU75" s="57">
        <v>2189.5555635681881</v>
      </c>
      <c r="AV75" s="57">
        <v>2189.5555635681881</v>
      </c>
      <c r="AW75" s="57">
        <v>2189.5555635681881</v>
      </c>
      <c r="AX75" s="57">
        <v>2189.5555635681881</v>
      </c>
      <c r="AY75" s="57">
        <v>2189.5555635681881</v>
      </c>
      <c r="AZ75" s="57">
        <v>2189.5555635681881</v>
      </c>
      <c r="BA75" s="57">
        <v>2189.5555635681881</v>
      </c>
      <c r="BB75" s="57">
        <v>2189.5555635681881</v>
      </c>
      <c r="BC75" s="57">
        <v>2189.5555635681881</v>
      </c>
      <c r="BD75" s="57">
        <v>2189.5555635681881</v>
      </c>
    </row>
    <row r="76" spans="1:56">
      <c r="D76" s="1" t="s">
        <v>18</v>
      </c>
      <c r="E76" s="1" t="s">
        <v>8</v>
      </c>
      <c r="F76" s="55">
        <v>687.81785934098025</v>
      </c>
      <c r="G76" s="55">
        <v>698.06928427699506</v>
      </c>
      <c r="H76" s="55">
        <v>708.32070921300988</v>
      </c>
      <c r="I76" s="55">
        <v>718.57213414902469</v>
      </c>
      <c r="J76" s="55">
        <v>728.82355908503951</v>
      </c>
      <c r="K76" s="55">
        <v>739.07498402105432</v>
      </c>
      <c r="L76" s="55">
        <v>749.32640895706913</v>
      </c>
      <c r="M76" s="55">
        <v>759.57783389308383</v>
      </c>
      <c r="N76" s="55">
        <v>768.01287342852402</v>
      </c>
      <c r="O76" s="55">
        <v>776.4479129639642</v>
      </c>
      <c r="P76" s="55">
        <v>784.88295249940438</v>
      </c>
      <c r="Q76" s="55">
        <v>793.31799203484456</v>
      </c>
      <c r="R76" s="55">
        <v>801.75303157028475</v>
      </c>
      <c r="S76" s="55">
        <v>810.18807110572493</v>
      </c>
      <c r="T76" s="55">
        <v>818.62311064116511</v>
      </c>
      <c r="U76" s="55">
        <v>827.0581501766053</v>
      </c>
      <c r="V76" s="55">
        <v>835.49318971204548</v>
      </c>
      <c r="W76" s="55">
        <v>843.92822924748566</v>
      </c>
      <c r="X76" s="55">
        <v>852.36326878292584</v>
      </c>
      <c r="Y76" s="55">
        <v>860.79830831836603</v>
      </c>
      <c r="Z76" s="55">
        <v>869.23334785380621</v>
      </c>
      <c r="AA76" s="55">
        <v>827.05815017660575</v>
      </c>
      <c r="AB76" s="55">
        <v>838.1675080095082</v>
      </c>
      <c r="AC76" s="55">
        <v>849.27686584241064</v>
      </c>
      <c r="AD76" s="55">
        <v>860.38622367531309</v>
      </c>
      <c r="AE76" s="55">
        <v>871.49558150821554</v>
      </c>
      <c r="AF76" s="55">
        <v>882.60493934111798</v>
      </c>
      <c r="AG76" s="67">
        <v>915.93301283982544</v>
      </c>
      <c r="AH76" s="57">
        <v>824.33971155584288</v>
      </c>
      <c r="AI76" s="57">
        <v>824.33971155584288</v>
      </c>
      <c r="AJ76" s="57">
        <v>824.33971155584288</v>
      </c>
      <c r="AK76" s="57">
        <v>824.33971155584288</v>
      </c>
      <c r="AL76" s="57">
        <v>824.33971155584288</v>
      </c>
      <c r="AM76" s="57">
        <v>824.33971155584288</v>
      </c>
      <c r="AN76" s="57">
        <v>824.33971155584288</v>
      </c>
      <c r="AO76" s="57">
        <v>824.33971155584288</v>
      </c>
      <c r="AP76" s="57">
        <v>824.33971155584288</v>
      </c>
      <c r="AQ76" s="57">
        <v>824.33971155584288</v>
      </c>
      <c r="AR76" s="57">
        <v>824.33971155584288</v>
      </c>
      <c r="AS76" s="57">
        <v>824.33971155584288</v>
      </c>
      <c r="AT76" s="57">
        <v>824.33971155584288</v>
      </c>
      <c r="AU76" s="57">
        <v>824.33971155584288</v>
      </c>
      <c r="AV76" s="57">
        <v>824.33971155584288</v>
      </c>
      <c r="AW76" s="57">
        <v>824.33971155584288</v>
      </c>
      <c r="AX76" s="57">
        <v>824.33971155584288</v>
      </c>
      <c r="AY76" s="57">
        <v>824.33971155584288</v>
      </c>
      <c r="AZ76" s="57">
        <v>824.33971155584288</v>
      </c>
      <c r="BA76" s="57">
        <v>824.33971155584288</v>
      </c>
      <c r="BB76" s="57">
        <v>824.33971155584288</v>
      </c>
      <c r="BC76" s="57">
        <v>824.33971155584288</v>
      </c>
      <c r="BD76" s="57">
        <v>824.33971155584288</v>
      </c>
    </row>
    <row r="77" spans="1:56">
      <c r="D77" s="1" t="s">
        <v>20</v>
      </c>
      <c r="E77" s="1" t="s">
        <v>8</v>
      </c>
      <c r="F77" s="55">
        <v>1167</v>
      </c>
      <c r="G77" s="55">
        <v>1167</v>
      </c>
      <c r="H77" s="55">
        <v>1167</v>
      </c>
      <c r="I77" s="55">
        <v>1167</v>
      </c>
      <c r="J77" s="55">
        <v>1167</v>
      </c>
      <c r="K77" s="55">
        <v>1167</v>
      </c>
      <c r="L77" s="55">
        <v>1167</v>
      </c>
      <c r="M77" s="55">
        <v>1167</v>
      </c>
      <c r="N77" s="55">
        <v>1167</v>
      </c>
      <c r="O77" s="55">
        <v>1167</v>
      </c>
      <c r="P77" s="55">
        <v>1167</v>
      </c>
      <c r="Q77" s="55">
        <v>1167</v>
      </c>
      <c r="R77" s="55">
        <v>1167</v>
      </c>
      <c r="S77" s="55">
        <v>1167</v>
      </c>
      <c r="T77" s="55">
        <v>1167</v>
      </c>
      <c r="U77" s="55">
        <v>1167</v>
      </c>
      <c r="V77" s="55">
        <v>1167</v>
      </c>
      <c r="W77" s="55">
        <v>1167</v>
      </c>
      <c r="X77" s="55">
        <v>1167</v>
      </c>
      <c r="Y77" s="55">
        <v>1167</v>
      </c>
      <c r="Z77" s="55">
        <v>1167</v>
      </c>
      <c r="AA77" s="55">
        <v>1167</v>
      </c>
      <c r="AB77" s="55">
        <v>1167</v>
      </c>
      <c r="AC77" s="55">
        <v>1167</v>
      </c>
      <c r="AD77" s="55">
        <v>1167</v>
      </c>
      <c r="AE77" s="55">
        <v>1167</v>
      </c>
      <c r="AF77" s="55">
        <v>1167</v>
      </c>
      <c r="AG77" s="67">
        <v>1167</v>
      </c>
      <c r="AH77" s="57">
        <v>1167</v>
      </c>
      <c r="AI77" s="57">
        <v>1167</v>
      </c>
      <c r="AJ77" s="57">
        <v>1167</v>
      </c>
      <c r="AK77" s="57">
        <v>1167</v>
      </c>
      <c r="AL77" s="57">
        <v>1167</v>
      </c>
      <c r="AM77" s="57">
        <v>1167</v>
      </c>
      <c r="AN77" s="57">
        <v>1167</v>
      </c>
      <c r="AO77" s="57">
        <v>1167</v>
      </c>
      <c r="AP77" s="57">
        <v>1167</v>
      </c>
      <c r="AQ77" s="57">
        <v>1167</v>
      </c>
      <c r="AR77" s="57">
        <v>1167</v>
      </c>
      <c r="AS77" s="57">
        <v>1167</v>
      </c>
      <c r="AT77" s="57">
        <v>1167</v>
      </c>
      <c r="AU77" s="57">
        <v>1167</v>
      </c>
      <c r="AV77" s="57">
        <v>1167</v>
      </c>
      <c r="AW77" s="57">
        <v>1167</v>
      </c>
      <c r="AX77" s="57">
        <v>1167</v>
      </c>
      <c r="AY77" s="57">
        <v>1167</v>
      </c>
      <c r="AZ77" s="57">
        <v>1167</v>
      </c>
      <c r="BA77" s="57">
        <v>1167</v>
      </c>
      <c r="BB77" s="57">
        <v>1167</v>
      </c>
      <c r="BC77" s="57">
        <v>1167</v>
      </c>
      <c r="BD77" s="57">
        <v>1168</v>
      </c>
    </row>
    <row r="78" spans="1:56">
      <c r="D78" s="1" t="s">
        <v>22</v>
      </c>
      <c r="E78" s="1" t="s">
        <v>8</v>
      </c>
      <c r="F78" s="57">
        <v>1159.6863122997754</v>
      </c>
      <c r="G78" s="57">
        <v>1168.8738334833329</v>
      </c>
      <c r="H78" s="57">
        <v>1178.0613546668903</v>
      </c>
      <c r="I78" s="57">
        <v>1187.2488758504478</v>
      </c>
      <c r="J78" s="57">
        <v>1196.4363970340053</v>
      </c>
      <c r="K78" s="57">
        <v>1205.6239182175627</v>
      </c>
      <c r="L78" s="57">
        <v>1214.8114394011202</v>
      </c>
      <c r="M78" s="57">
        <v>1223.9989605846772</v>
      </c>
      <c r="N78" s="57">
        <v>1276.2228998482572</v>
      </c>
      <c r="O78" s="57">
        <v>1328.4468391118371</v>
      </c>
      <c r="P78" s="57">
        <v>1380.6707783754171</v>
      </c>
      <c r="Q78" s="57">
        <v>1432.894717638997</v>
      </c>
      <c r="R78" s="57">
        <v>1485.118656902577</v>
      </c>
      <c r="S78" s="57">
        <v>1537.3425961661569</v>
      </c>
      <c r="T78" s="57">
        <v>1589.5665354297369</v>
      </c>
      <c r="U78" s="57">
        <v>1641.7904746933168</v>
      </c>
      <c r="V78" s="57">
        <v>1694.0144139568968</v>
      </c>
      <c r="W78" s="57">
        <v>1746.2383532204767</v>
      </c>
      <c r="X78" s="57">
        <v>1798.4622924840567</v>
      </c>
      <c r="Y78" s="57">
        <v>1850.6862317476366</v>
      </c>
      <c r="Z78" s="57">
        <v>1902.9101710112166</v>
      </c>
      <c r="AA78" s="57">
        <v>1641.7904746933164</v>
      </c>
      <c r="AB78" s="57">
        <v>1579.0383181111101</v>
      </c>
      <c r="AC78" s="57">
        <v>1516.2861615289039</v>
      </c>
      <c r="AD78" s="57">
        <v>1453.5340049466977</v>
      </c>
      <c r="AE78" s="57">
        <v>1390.7818483644915</v>
      </c>
      <c r="AF78" s="57">
        <v>1328.0296917822852</v>
      </c>
      <c r="AG78" s="66">
        <v>1139.7732220356668</v>
      </c>
      <c r="AH78" s="57">
        <v>1025.7958998321001</v>
      </c>
      <c r="AI78" s="57">
        <v>1025.7958998321001</v>
      </c>
      <c r="AJ78" s="57">
        <v>1025.7958998321001</v>
      </c>
      <c r="AK78" s="57">
        <v>1025.7958998321001</v>
      </c>
      <c r="AL78" s="57">
        <v>1025.7958998321001</v>
      </c>
      <c r="AM78" s="57">
        <v>1025.7958998321001</v>
      </c>
      <c r="AN78" s="57">
        <v>1025.7958998321001</v>
      </c>
      <c r="AO78" s="57">
        <v>1025.7958998321001</v>
      </c>
      <c r="AP78" s="57">
        <v>1025.7958998321001</v>
      </c>
      <c r="AQ78" s="57">
        <v>1025.7958998321001</v>
      </c>
      <c r="AR78" s="57">
        <v>1025.7958998321001</v>
      </c>
      <c r="AS78" s="57">
        <v>1025.7958998321001</v>
      </c>
      <c r="AT78" s="57">
        <v>1025.7958998321001</v>
      </c>
      <c r="AU78" s="57">
        <v>1025.7958998321001</v>
      </c>
      <c r="AV78" s="57">
        <v>1025.7958998321001</v>
      </c>
      <c r="AW78" s="57">
        <v>1025.7958998321001</v>
      </c>
      <c r="AX78" s="57">
        <v>1025.7958998321001</v>
      </c>
      <c r="AY78" s="57">
        <v>1025.7958998321001</v>
      </c>
      <c r="AZ78" s="57">
        <v>1025.7958998321001</v>
      </c>
      <c r="BA78" s="57">
        <v>1025.7958998321001</v>
      </c>
      <c r="BB78" s="57">
        <v>1025.7958998321001</v>
      </c>
      <c r="BC78" s="57">
        <v>1025.7958998321001</v>
      </c>
      <c r="BD78" s="57">
        <v>1025.7958998321001</v>
      </c>
    </row>
    <row r="79" spans="1:56">
      <c r="A79" s="1">
        <v>-2.2707813017997908E-3</v>
      </c>
      <c r="D79" s="1" t="s">
        <v>16</v>
      </c>
      <c r="E79" s="1" t="s">
        <v>5457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/>
      <c r="AH79" s="57"/>
      <c r="AI79" s="57"/>
      <c r="AJ79" s="57"/>
      <c r="AK79" s="57">
        <v>2293.172814087286</v>
      </c>
      <c r="AL79" s="57">
        <v>2293.172814087286</v>
      </c>
      <c r="AM79" s="57">
        <v>2293.172814087286</v>
      </c>
      <c r="AN79" s="57">
        <v>2293.172814087286</v>
      </c>
      <c r="AO79" s="57">
        <v>2293.172814087286</v>
      </c>
      <c r="AP79" s="57">
        <v>2293.172814087286</v>
      </c>
      <c r="AQ79" s="57">
        <v>2293.172814087286</v>
      </c>
      <c r="AR79" s="57">
        <v>2293.172814087286</v>
      </c>
      <c r="AS79" s="57">
        <v>2293.172814087286</v>
      </c>
      <c r="AT79" s="57">
        <v>2293.172814087286</v>
      </c>
      <c r="AU79" s="57">
        <v>2293.172814087286</v>
      </c>
      <c r="AV79" s="57">
        <v>2293.172814087286</v>
      </c>
      <c r="AW79" s="57">
        <v>2293.172814087286</v>
      </c>
      <c r="AX79" s="57">
        <v>2293.172814087286</v>
      </c>
      <c r="AY79" s="57">
        <v>2293.172814087286</v>
      </c>
      <c r="AZ79" s="57">
        <v>2293.172814087286</v>
      </c>
      <c r="BA79" s="57">
        <v>2293.172814087286</v>
      </c>
      <c r="BB79" s="57">
        <v>2293.172814087286</v>
      </c>
      <c r="BC79" s="57">
        <v>2293.172814087286</v>
      </c>
      <c r="BD79" s="57">
        <v>2293.172814087286</v>
      </c>
    </row>
    <row r="80" spans="1:56">
      <c r="A80" s="1">
        <v>-2.2708178107920937E-3</v>
      </c>
      <c r="D80" s="1" t="s">
        <v>18</v>
      </c>
      <c r="E80" s="1" t="s">
        <v>5457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66"/>
      <c r="AH80" s="57"/>
      <c r="AI80" s="57"/>
      <c r="AJ80" s="57"/>
      <c r="AK80" s="57">
        <v>794.81686393300777</v>
      </c>
      <c r="AL80" s="57">
        <v>794.81686393300777</v>
      </c>
      <c r="AM80" s="57">
        <v>794.81686393300777</v>
      </c>
      <c r="AN80" s="57">
        <v>794.81686393300777</v>
      </c>
      <c r="AO80" s="57">
        <v>794.81686393300777</v>
      </c>
      <c r="AP80" s="57">
        <v>794.81686393300777</v>
      </c>
      <c r="AQ80" s="57">
        <v>794.81686393300777</v>
      </c>
      <c r="AR80" s="57">
        <v>794.81686393300777</v>
      </c>
      <c r="AS80" s="57">
        <v>794.81686393300777</v>
      </c>
      <c r="AT80" s="57">
        <v>794.81686393300777</v>
      </c>
      <c r="AU80" s="57">
        <v>794.81686393300777</v>
      </c>
      <c r="AV80" s="57">
        <v>794.81686393300777</v>
      </c>
      <c r="AW80" s="57">
        <v>794.81686393300777</v>
      </c>
      <c r="AX80" s="57">
        <v>794.81686393300777</v>
      </c>
      <c r="AY80" s="57">
        <v>794.81686393300777</v>
      </c>
      <c r="AZ80" s="57">
        <v>794.81686393300777</v>
      </c>
      <c r="BA80" s="57">
        <v>794.81686393300777</v>
      </c>
      <c r="BB80" s="57">
        <v>794.81686393300777</v>
      </c>
      <c r="BC80" s="57">
        <v>794.81686393300777</v>
      </c>
      <c r="BD80" s="57">
        <v>794.81686393300777</v>
      </c>
    </row>
    <row r="81" spans="1:56">
      <c r="A81" s="1">
        <v>-2.2708178107920937E-3</v>
      </c>
      <c r="D81" s="1" t="s">
        <v>5458</v>
      </c>
      <c r="E81" s="1" t="s">
        <v>5457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66"/>
      <c r="AH81" s="57"/>
      <c r="AI81" s="57"/>
      <c r="AJ81" s="57"/>
      <c r="AK81" s="57">
        <v>1167</v>
      </c>
      <c r="AL81" s="57">
        <v>1167</v>
      </c>
      <c r="AM81" s="57">
        <v>1167</v>
      </c>
      <c r="AN81" s="57">
        <v>1167</v>
      </c>
      <c r="AO81" s="57">
        <v>1167</v>
      </c>
      <c r="AP81" s="57">
        <v>1167</v>
      </c>
      <c r="AQ81" s="57">
        <v>1167</v>
      </c>
      <c r="AR81" s="57">
        <v>1167</v>
      </c>
      <c r="AS81" s="57">
        <v>1167</v>
      </c>
      <c r="AT81" s="57">
        <v>1167</v>
      </c>
      <c r="AU81" s="57">
        <v>1167</v>
      </c>
      <c r="AV81" s="57">
        <v>1167</v>
      </c>
      <c r="AW81" s="57">
        <v>1167</v>
      </c>
      <c r="AX81" s="57">
        <v>1167</v>
      </c>
      <c r="AY81" s="57">
        <v>1167</v>
      </c>
      <c r="AZ81" s="57">
        <v>1167</v>
      </c>
      <c r="BA81" s="57">
        <v>1167</v>
      </c>
      <c r="BB81" s="57">
        <v>1167</v>
      </c>
      <c r="BC81" s="57">
        <v>1167</v>
      </c>
      <c r="BD81" s="57">
        <v>1167</v>
      </c>
    </row>
    <row r="82" spans="1:56">
      <c r="A82" s="1">
        <v>-1.0686986477418991E-2</v>
      </c>
      <c r="D82" s="1" t="s">
        <v>22</v>
      </c>
      <c r="E82" s="1" t="s">
        <v>5457</v>
      </c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66"/>
      <c r="AH82" s="57"/>
      <c r="AI82" s="57"/>
      <c r="AJ82" s="57"/>
      <c r="AK82" s="57">
        <v>1408.6260247620057</v>
      </c>
      <c r="AL82" s="57">
        <v>1408.6260247620057</v>
      </c>
      <c r="AM82" s="57">
        <v>1408.6260247620057</v>
      </c>
      <c r="AN82" s="57">
        <v>1408.6260247620057</v>
      </c>
      <c r="AO82" s="57">
        <v>1408.6260247620057</v>
      </c>
      <c r="AP82" s="57">
        <v>1408.6260247620057</v>
      </c>
      <c r="AQ82" s="57">
        <v>1408.6260247620057</v>
      </c>
      <c r="AR82" s="57">
        <v>1408.6260247620057</v>
      </c>
      <c r="AS82" s="57">
        <v>1408.6260247620057</v>
      </c>
      <c r="AT82" s="57">
        <v>1408.6260247620057</v>
      </c>
      <c r="AU82" s="57">
        <v>1408.6260247620057</v>
      </c>
      <c r="AV82" s="57">
        <v>1408.6260247620057</v>
      </c>
      <c r="AW82" s="57">
        <v>1408.6260247620057</v>
      </c>
      <c r="AX82" s="57">
        <v>1408.6260247620057</v>
      </c>
      <c r="AY82" s="57">
        <v>1408.6260247620057</v>
      </c>
      <c r="AZ82" s="57">
        <v>1408.6260247620057</v>
      </c>
      <c r="BA82" s="57">
        <v>1408.6260247620057</v>
      </c>
      <c r="BB82" s="57">
        <v>1408.6260247620057</v>
      </c>
      <c r="BC82" s="57">
        <v>1408.6260247620057</v>
      </c>
      <c r="BD82" s="57">
        <v>1408.6260247620057</v>
      </c>
    </row>
    <row r="83" spans="1:56"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66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</row>
    <row r="84" spans="1:56">
      <c r="D84" s="4" t="s">
        <v>28</v>
      </c>
      <c r="E84" s="4" t="s">
        <v>8</v>
      </c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66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</row>
    <row r="85" spans="1:56">
      <c r="D85" s="1" t="s">
        <v>16</v>
      </c>
      <c r="E85" s="1" t="s">
        <v>8</v>
      </c>
      <c r="F85" s="58">
        <v>2126.8528281413219</v>
      </c>
      <c r="G85" s="58">
        <v>2155.8815029472858</v>
      </c>
      <c r="H85" s="57">
        <v>2184.9101777532496</v>
      </c>
      <c r="I85" s="57">
        <v>2213.9388525592135</v>
      </c>
      <c r="J85" s="57">
        <v>2242.9675273651774</v>
      </c>
      <c r="K85" s="57">
        <v>2271.9962021711412</v>
      </c>
      <c r="L85" s="57">
        <v>2301.0248769771051</v>
      </c>
      <c r="M85" s="57">
        <v>2330.0535517830704</v>
      </c>
      <c r="N85" s="57">
        <v>2314.0416857828459</v>
      </c>
      <c r="O85" s="57">
        <v>2298.0298197826214</v>
      </c>
      <c r="P85" s="57">
        <v>2282.0179537823969</v>
      </c>
      <c r="Q85" s="57">
        <v>2266.0060877821725</v>
      </c>
      <c r="R85" s="57">
        <v>2249.994221781948</v>
      </c>
      <c r="S85" s="57">
        <v>2233.9823557817235</v>
      </c>
      <c r="T85" s="57">
        <v>2217.9704897814991</v>
      </c>
      <c r="U85" s="57">
        <v>2201.9586237812746</v>
      </c>
      <c r="V85" s="57">
        <v>2185.9467577810501</v>
      </c>
      <c r="W85" s="57">
        <v>2169.9348917808256</v>
      </c>
      <c r="X85" s="57">
        <v>2153.9230257806012</v>
      </c>
      <c r="Y85" s="57">
        <v>2137.9111597803767</v>
      </c>
      <c r="Z85" s="57">
        <v>2121.8992937801522</v>
      </c>
      <c r="AA85" s="57">
        <v>2201.9586237812732</v>
      </c>
      <c r="AB85" s="57">
        <v>2240.9786175580202</v>
      </c>
      <c r="AC85" s="57">
        <v>2279.9986113347672</v>
      </c>
      <c r="AD85" s="57">
        <v>2319.0186051115143</v>
      </c>
      <c r="AE85" s="57">
        <v>2358.0385988882613</v>
      </c>
      <c r="AF85" s="57">
        <v>2397.0585926650083</v>
      </c>
      <c r="AG85" s="66">
        <v>2514.1185739952498</v>
      </c>
      <c r="AH85" s="57">
        <v>2262.7067165957251</v>
      </c>
      <c r="AI85" s="57">
        <v>2262.7067165957251</v>
      </c>
      <c r="AJ85" s="57">
        <v>2262.7067165957251</v>
      </c>
      <c r="AK85" s="57">
        <v>2262.7067165957251</v>
      </c>
      <c r="AL85" s="57">
        <v>2262.7067165957251</v>
      </c>
      <c r="AM85" s="57">
        <v>2262.7067165957251</v>
      </c>
      <c r="AN85" s="57">
        <v>2262.7067165957251</v>
      </c>
      <c r="AO85" s="57">
        <v>2262.7067165957251</v>
      </c>
      <c r="AP85" s="57">
        <v>2262.7067165957251</v>
      </c>
      <c r="AQ85" s="57">
        <v>2262.7067165957251</v>
      </c>
      <c r="AR85" s="57">
        <v>2262.7067165957251</v>
      </c>
      <c r="AS85" s="57">
        <v>2262.7067165957251</v>
      </c>
      <c r="AT85" s="57">
        <v>2262.7067165957251</v>
      </c>
      <c r="AU85" s="57">
        <v>2262.7067165957251</v>
      </c>
      <c r="AV85" s="57">
        <v>2262.7067165957251</v>
      </c>
      <c r="AW85" s="57">
        <v>2262.7067165957251</v>
      </c>
      <c r="AX85" s="57">
        <v>2262.7067165957251</v>
      </c>
      <c r="AY85" s="57">
        <v>2262.7067165957251</v>
      </c>
      <c r="AZ85" s="57">
        <v>2262.7067165957251</v>
      </c>
      <c r="BA85" s="57">
        <v>2262.7067165957251</v>
      </c>
      <c r="BB85" s="57">
        <v>2262.7067165957251</v>
      </c>
      <c r="BC85" s="57">
        <v>2262.7067165957251</v>
      </c>
      <c r="BD85" s="57">
        <v>2262.7067165957251</v>
      </c>
    </row>
    <row r="86" spans="1:56">
      <c r="D86" s="1" t="s">
        <v>18</v>
      </c>
      <c r="E86" s="1" t="s">
        <v>8</v>
      </c>
      <c r="F86" s="55">
        <v>687.81785934098025</v>
      </c>
      <c r="G86" s="55">
        <v>698.06928427699506</v>
      </c>
      <c r="H86" s="55">
        <v>708.32070921300988</v>
      </c>
      <c r="I86" s="55">
        <v>718.57213414902469</v>
      </c>
      <c r="J86" s="55">
        <v>728.82355908503951</v>
      </c>
      <c r="K86" s="55">
        <v>739.07498402105432</v>
      </c>
      <c r="L86" s="55">
        <v>749.32640895706913</v>
      </c>
      <c r="M86" s="55">
        <v>759.57783389308383</v>
      </c>
      <c r="N86" s="55">
        <v>768.01287342852402</v>
      </c>
      <c r="O86" s="55">
        <v>776.4479129639642</v>
      </c>
      <c r="P86" s="55">
        <v>784.88295249940438</v>
      </c>
      <c r="Q86" s="55">
        <v>793.31799203484456</v>
      </c>
      <c r="R86" s="55">
        <v>801.75303157028475</v>
      </c>
      <c r="S86" s="55">
        <v>810.18807110572493</v>
      </c>
      <c r="T86" s="55">
        <v>818.62311064116511</v>
      </c>
      <c r="U86" s="55">
        <v>827.0581501766053</v>
      </c>
      <c r="V86" s="55">
        <v>835.49318971204548</v>
      </c>
      <c r="W86" s="55">
        <v>843.92822924748566</v>
      </c>
      <c r="X86" s="55">
        <v>852.36326878292584</v>
      </c>
      <c r="Y86" s="55">
        <v>860.79830831836603</v>
      </c>
      <c r="Z86" s="55">
        <v>869.23334785380621</v>
      </c>
      <c r="AA86" s="55">
        <v>827.05815017660575</v>
      </c>
      <c r="AB86" s="55">
        <v>838.1675080095082</v>
      </c>
      <c r="AC86" s="55">
        <v>849.27686584241064</v>
      </c>
      <c r="AD86" s="55">
        <v>860.38622367531309</v>
      </c>
      <c r="AE86" s="55">
        <v>871.49558150821554</v>
      </c>
      <c r="AF86" s="55">
        <v>882.60493934111798</v>
      </c>
      <c r="AG86" s="67">
        <v>915.93301283982544</v>
      </c>
      <c r="AH86" s="57">
        <v>824.33971155584288</v>
      </c>
      <c r="AI86" s="57">
        <v>824.33971155584288</v>
      </c>
      <c r="AJ86" s="57">
        <v>824.33971155584288</v>
      </c>
      <c r="AK86" s="57">
        <v>824.33971155584288</v>
      </c>
      <c r="AL86" s="57">
        <v>824.33971155584288</v>
      </c>
      <c r="AM86" s="57">
        <v>824.33971155584288</v>
      </c>
      <c r="AN86" s="57">
        <v>824.33971155584288</v>
      </c>
      <c r="AO86" s="57">
        <v>824.33971155584288</v>
      </c>
      <c r="AP86" s="57">
        <v>824.33971155584288</v>
      </c>
      <c r="AQ86" s="57">
        <v>824.33971155584288</v>
      </c>
      <c r="AR86" s="57">
        <v>824.33971155584288</v>
      </c>
      <c r="AS86" s="57">
        <v>824.33971155584288</v>
      </c>
      <c r="AT86" s="57">
        <v>824.33971155584288</v>
      </c>
      <c r="AU86" s="57">
        <v>824.33971155584288</v>
      </c>
      <c r="AV86" s="57">
        <v>824.33971155584288</v>
      </c>
      <c r="AW86" s="57">
        <v>824.33971155584288</v>
      </c>
      <c r="AX86" s="57">
        <v>824.33971155584288</v>
      </c>
      <c r="AY86" s="57">
        <v>824.33971155584288</v>
      </c>
      <c r="AZ86" s="57">
        <v>824.33971155584288</v>
      </c>
      <c r="BA86" s="57">
        <v>824.33971155584288</v>
      </c>
      <c r="BB86" s="57">
        <v>824.33971155584288</v>
      </c>
      <c r="BC86" s="57">
        <v>824.33971155584288</v>
      </c>
      <c r="BD86" s="57">
        <v>824.33971155584288</v>
      </c>
    </row>
    <row r="87" spans="1:56">
      <c r="D87" s="1" t="s">
        <v>5458</v>
      </c>
      <c r="E87" s="1" t="s">
        <v>8</v>
      </c>
      <c r="F87" s="55">
        <v>1167</v>
      </c>
      <c r="G87" s="55">
        <v>1167</v>
      </c>
      <c r="H87" s="55">
        <v>1167</v>
      </c>
      <c r="I87" s="55">
        <v>1167</v>
      </c>
      <c r="J87" s="55">
        <v>1167</v>
      </c>
      <c r="K87" s="55">
        <v>1167</v>
      </c>
      <c r="L87" s="55">
        <v>1167</v>
      </c>
      <c r="M87" s="55">
        <v>1167</v>
      </c>
      <c r="N87" s="55">
        <v>1167</v>
      </c>
      <c r="O87" s="55">
        <v>1167</v>
      </c>
      <c r="P87" s="55">
        <v>1167</v>
      </c>
      <c r="Q87" s="55">
        <v>1167</v>
      </c>
      <c r="R87" s="55">
        <v>1167</v>
      </c>
      <c r="S87" s="55">
        <v>1167</v>
      </c>
      <c r="T87" s="55">
        <v>1167</v>
      </c>
      <c r="U87" s="55">
        <v>1167</v>
      </c>
      <c r="V87" s="55">
        <v>1167</v>
      </c>
      <c r="W87" s="55">
        <v>1167</v>
      </c>
      <c r="X87" s="55">
        <v>1167</v>
      </c>
      <c r="Y87" s="55">
        <v>1167</v>
      </c>
      <c r="Z87" s="55">
        <v>1167</v>
      </c>
      <c r="AA87" s="55">
        <v>1167</v>
      </c>
      <c r="AB87" s="55">
        <v>1167</v>
      </c>
      <c r="AC87" s="55">
        <v>1167</v>
      </c>
      <c r="AD87" s="55">
        <v>1167</v>
      </c>
      <c r="AE87" s="55">
        <v>1167</v>
      </c>
      <c r="AF87" s="55">
        <v>1167</v>
      </c>
      <c r="AG87" s="67">
        <v>1167</v>
      </c>
      <c r="AH87" s="57">
        <v>1167</v>
      </c>
      <c r="AI87" s="57">
        <v>1167</v>
      </c>
      <c r="AJ87" s="57">
        <v>1167</v>
      </c>
      <c r="AK87" s="57">
        <v>1167</v>
      </c>
      <c r="AL87" s="57">
        <v>1167</v>
      </c>
      <c r="AM87" s="57">
        <v>1167</v>
      </c>
      <c r="AN87" s="57">
        <v>1167</v>
      </c>
      <c r="AO87" s="57">
        <v>1167</v>
      </c>
      <c r="AP87" s="57">
        <v>1167</v>
      </c>
      <c r="AQ87" s="57">
        <v>1167</v>
      </c>
      <c r="AR87" s="57">
        <v>1167</v>
      </c>
      <c r="AS87" s="57">
        <v>1167</v>
      </c>
      <c r="AT87" s="57">
        <v>1167</v>
      </c>
      <c r="AU87" s="57">
        <v>1167</v>
      </c>
      <c r="AV87" s="57">
        <v>1167</v>
      </c>
      <c r="AW87" s="57">
        <v>1167</v>
      </c>
      <c r="AX87" s="57">
        <v>1167</v>
      </c>
      <c r="AY87" s="57">
        <v>1167</v>
      </c>
      <c r="AZ87" s="57">
        <v>1167</v>
      </c>
      <c r="BA87" s="57">
        <v>1167</v>
      </c>
      <c r="BB87" s="57">
        <v>1167</v>
      </c>
      <c r="BC87" s="57">
        <v>1167</v>
      </c>
      <c r="BD87" s="57">
        <v>1168</v>
      </c>
    </row>
    <row r="88" spans="1:56">
      <c r="D88" s="1" t="s">
        <v>22</v>
      </c>
      <c r="E88" s="1" t="s">
        <v>8</v>
      </c>
      <c r="F88" s="57">
        <v>1159.990846681922</v>
      </c>
      <c r="G88" s="57">
        <v>1185.5891467799934</v>
      </c>
      <c r="H88" s="57">
        <v>1211.1874468780647</v>
      </c>
      <c r="I88" s="57">
        <v>1236.7857469761361</v>
      </c>
      <c r="J88" s="57">
        <v>1262.3840470742075</v>
      </c>
      <c r="K88" s="57">
        <v>1287.9823471722789</v>
      </c>
      <c r="L88" s="57">
        <v>1313.5806472703503</v>
      </c>
      <c r="M88" s="57">
        <v>1339.1789473684209</v>
      </c>
      <c r="N88" s="57">
        <v>1363.3137548732943</v>
      </c>
      <c r="O88" s="57">
        <v>1387.4485623781677</v>
      </c>
      <c r="P88" s="57">
        <v>1411.5833698830411</v>
      </c>
      <c r="Q88" s="57">
        <v>1435.7181773879145</v>
      </c>
      <c r="R88" s="57">
        <v>1459.8529848927878</v>
      </c>
      <c r="S88" s="57">
        <v>1483.9877923976612</v>
      </c>
      <c r="T88" s="57">
        <v>1508.1225999025346</v>
      </c>
      <c r="U88" s="57">
        <v>1532.257407407408</v>
      </c>
      <c r="V88" s="57">
        <v>1556.3922149122814</v>
      </c>
      <c r="W88" s="57">
        <v>1580.5270224171547</v>
      </c>
      <c r="X88" s="57">
        <v>1604.6618299220281</v>
      </c>
      <c r="Y88" s="57">
        <v>1628.7966374269015</v>
      </c>
      <c r="Z88" s="57">
        <v>1652.9314449317749</v>
      </c>
      <c r="AA88" s="57">
        <v>1532.2574074074075</v>
      </c>
      <c r="AB88" s="57">
        <v>1537.9043981481482</v>
      </c>
      <c r="AC88" s="57">
        <v>1543.5513888888888</v>
      </c>
      <c r="AD88" s="57">
        <v>1549.1983796296295</v>
      </c>
      <c r="AE88" s="57">
        <v>1554.8453703703701</v>
      </c>
      <c r="AF88" s="57">
        <v>1560.4923611111108</v>
      </c>
      <c r="AG88" s="66">
        <v>1577.4333333333334</v>
      </c>
      <c r="AH88" s="57">
        <v>1419.69</v>
      </c>
      <c r="AI88" s="57">
        <v>1419.69</v>
      </c>
      <c r="AJ88" s="57">
        <v>1419.69</v>
      </c>
      <c r="AK88" s="57">
        <v>1419.69</v>
      </c>
      <c r="AL88" s="57">
        <v>1419.69</v>
      </c>
      <c r="AM88" s="57">
        <v>1419.69</v>
      </c>
      <c r="AN88" s="57">
        <v>1419.69</v>
      </c>
      <c r="AO88" s="57">
        <v>1419.69</v>
      </c>
      <c r="AP88" s="57">
        <v>1419.69</v>
      </c>
      <c r="AQ88" s="57">
        <v>1419.69</v>
      </c>
      <c r="AR88" s="57">
        <v>1419.69</v>
      </c>
      <c r="AS88" s="57">
        <v>1419.69</v>
      </c>
      <c r="AT88" s="57">
        <v>1419.69</v>
      </c>
      <c r="AU88" s="57">
        <v>1419.69</v>
      </c>
      <c r="AV88" s="57">
        <v>1419.69</v>
      </c>
      <c r="AW88" s="57">
        <v>1419.69</v>
      </c>
      <c r="AX88" s="57">
        <v>1419.69</v>
      </c>
      <c r="AY88" s="57">
        <v>1419.69</v>
      </c>
      <c r="AZ88" s="57">
        <v>1419.69</v>
      </c>
      <c r="BA88" s="57">
        <v>1419.69</v>
      </c>
      <c r="BB88" s="57">
        <v>1419.69</v>
      </c>
      <c r="BC88" s="57">
        <v>1419.69</v>
      </c>
      <c r="BD88" s="57">
        <v>1419.69</v>
      </c>
    </row>
    <row r="89" spans="1:56">
      <c r="A89" s="1">
        <v>-2.2707813017997908E-3</v>
      </c>
      <c r="D89" s="1" t="s">
        <v>16</v>
      </c>
      <c r="E89" s="1" t="s">
        <v>5457</v>
      </c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67"/>
      <c r="AH89" s="57"/>
      <c r="AI89" s="57"/>
      <c r="AJ89" s="57"/>
      <c r="AK89" s="57">
        <v>2235.631051340652</v>
      </c>
      <c r="AL89" s="57">
        <v>2235.631051340652</v>
      </c>
      <c r="AM89" s="57">
        <v>2235.631051340652</v>
      </c>
      <c r="AN89" s="57">
        <v>2235.631051340652</v>
      </c>
      <c r="AO89" s="57">
        <v>2235.631051340652</v>
      </c>
      <c r="AP89" s="57">
        <v>2235.631051340652</v>
      </c>
      <c r="AQ89" s="57">
        <v>2235.631051340652</v>
      </c>
      <c r="AR89" s="57">
        <v>2235.631051340652</v>
      </c>
      <c r="AS89" s="57">
        <v>2235.631051340652</v>
      </c>
      <c r="AT89" s="57">
        <v>2235.631051340652</v>
      </c>
      <c r="AU89" s="57">
        <v>2235.631051340652</v>
      </c>
      <c r="AV89" s="57">
        <v>2235.631051340652</v>
      </c>
      <c r="AW89" s="57">
        <v>2235.631051340652</v>
      </c>
      <c r="AX89" s="57">
        <v>2235.631051340652</v>
      </c>
      <c r="AY89" s="57">
        <v>2235.631051340652</v>
      </c>
      <c r="AZ89" s="57">
        <v>2235.631051340652</v>
      </c>
      <c r="BA89" s="57">
        <v>2235.631051340652</v>
      </c>
      <c r="BB89" s="57">
        <v>2235.631051340652</v>
      </c>
      <c r="BC89" s="57">
        <v>2235.631051340652</v>
      </c>
      <c r="BD89" s="57">
        <v>2235.631051340652</v>
      </c>
    </row>
    <row r="90" spans="1:56">
      <c r="A90" s="1">
        <v>-2.2708178107920937E-3</v>
      </c>
      <c r="D90" s="1" t="s">
        <v>18</v>
      </c>
      <c r="E90" s="1" t="s">
        <v>5457</v>
      </c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66"/>
      <c r="AH90" s="57"/>
      <c r="AI90" s="57"/>
      <c r="AJ90" s="57"/>
      <c r="AK90" s="57">
        <v>810.70409061644648</v>
      </c>
      <c r="AL90" s="57">
        <v>810.70409061644648</v>
      </c>
      <c r="AM90" s="57">
        <v>810.70409061644648</v>
      </c>
      <c r="AN90" s="57">
        <v>810.70409061644648</v>
      </c>
      <c r="AO90" s="57">
        <v>810.70409061644648</v>
      </c>
      <c r="AP90" s="57">
        <v>810.70409061644648</v>
      </c>
      <c r="AQ90" s="57">
        <v>810.70409061644648</v>
      </c>
      <c r="AR90" s="57">
        <v>810.70409061644648</v>
      </c>
      <c r="AS90" s="57">
        <v>810.70409061644648</v>
      </c>
      <c r="AT90" s="57">
        <v>810.70409061644648</v>
      </c>
      <c r="AU90" s="57">
        <v>810.70409061644648</v>
      </c>
      <c r="AV90" s="57">
        <v>810.70409061644648</v>
      </c>
      <c r="AW90" s="57">
        <v>810.70409061644648</v>
      </c>
      <c r="AX90" s="57">
        <v>810.70409061644648</v>
      </c>
      <c r="AY90" s="57">
        <v>810.70409061644648</v>
      </c>
      <c r="AZ90" s="57">
        <v>810.70409061644648</v>
      </c>
      <c r="BA90" s="57">
        <v>810.70409061644648</v>
      </c>
      <c r="BB90" s="57">
        <v>810.70409061644648</v>
      </c>
      <c r="BC90" s="57">
        <v>810.70409061644648</v>
      </c>
      <c r="BD90" s="57">
        <v>810.70409061644648</v>
      </c>
    </row>
    <row r="91" spans="1:56">
      <c r="A91" s="1">
        <v>-2.2708178107920937E-3</v>
      </c>
      <c r="D91" s="1" t="s">
        <v>5458</v>
      </c>
      <c r="E91" s="1" t="s">
        <v>5457</v>
      </c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66"/>
      <c r="AH91" s="57"/>
      <c r="AI91" s="57"/>
      <c r="AJ91" s="57"/>
      <c r="AK91" s="57">
        <v>1167</v>
      </c>
      <c r="AL91" s="57">
        <v>1167</v>
      </c>
      <c r="AM91" s="57">
        <v>1167</v>
      </c>
      <c r="AN91" s="57">
        <v>1167</v>
      </c>
      <c r="AO91" s="57">
        <v>1167</v>
      </c>
      <c r="AP91" s="57">
        <v>1167</v>
      </c>
      <c r="AQ91" s="57">
        <v>1167</v>
      </c>
      <c r="AR91" s="57">
        <v>1167</v>
      </c>
      <c r="AS91" s="57">
        <v>1167</v>
      </c>
      <c r="AT91" s="57">
        <v>1167</v>
      </c>
      <c r="AU91" s="57">
        <v>1167</v>
      </c>
      <c r="AV91" s="57">
        <v>1167</v>
      </c>
      <c r="AW91" s="57">
        <v>1167</v>
      </c>
      <c r="AX91" s="57">
        <v>1167</v>
      </c>
      <c r="AY91" s="57">
        <v>1167</v>
      </c>
      <c r="AZ91" s="57">
        <v>1167</v>
      </c>
      <c r="BA91" s="57">
        <v>1167</v>
      </c>
      <c r="BB91" s="57">
        <v>1167</v>
      </c>
      <c r="BC91" s="57">
        <v>1167</v>
      </c>
      <c r="BD91" s="57">
        <v>1167</v>
      </c>
    </row>
    <row r="92" spans="1:56">
      <c r="A92" s="1">
        <v>-1.0686986477418991E-2</v>
      </c>
      <c r="D92" s="1" t="s">
        <v>22</v>
      </c>
      <c r="E92" s="1" t="s">
        <v>5457</v>
      </c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66"/>
      <c r="AH92" s="57"/>
      <c r="AI92" s="57"/>
      <c r="AJ92" s="57"/>
      <c r="AK92" s="57">
        <v>1438.4937646586566</v>
      </c>
      <c r="AL92" s="57">
        <v>1438.4937646586566</v>
      </c>
      <c r="AM92" s="57">
        <v>1438.4937646586566</v>
      </c>
      <c r="AN92" s="57">
        <v>1438.4937646586566</v>
      </c>
      <c r="AO92" s="57">
        <v>1438.4937646586566</v>
      </c>
      <c r="AP92" s="57">
        <v>1438.4937646586566</v>
      </c>
      <c r="AQ92" s="57">
        <v>1438.4937646586566</v>
      </c>
      <c r="AR92" s="57">
        <v>1438.4937646586566</v>
      </c>
      <c r="AS92" s="57">
        <v>1438.4937646586566</v>
      </c>
      <c r="AT92" s="57">
        <v>1438.4937646586566</v>
      </c>
      <c r="AU92" s="57">
        <v>1438.4937646586566</v>
      </c>
      <c r="AV92" s="57">
        <v>1438.4937646586566</v>
      </c>
      <c r="AW92" s="57">
        <v>1438.4937646586566</v>
      </c>
      <c r="AX92" s="57">
        <v>1438.4937646586566</v>
      </c>
      <c r="AY92" s="57">
        <v>1438.4937646586566</v>
      </c>
      <c r="AZ92" s="57">
        <v>1438.4937646586566</v>
      </c>
      <c r="BA92" s="57">
        <v>1438.4937646586566</v>
      </c>
      <c r="BB92" s="57">
        <v>1438.4937646586566</v>
      </c>
      <c r="BC92" s="57">
        <v>1438.4937646586566</v>
      </c>
      <c r="BD92" s="57">
        <v>1438.4937646586566</v>
      </c>
    </row>
    <row r="93" spans="1:56"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66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</row>
    <row r="94" spans="1:56">
      <c r="D94" s="4" t="s">
        <v>33</v>
      </c>
      <c r="E94" s="4" t="s">
        <v>8</v>
      </c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66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</row>
    <row r="95" spans="1:56">
      <c r="D95" s="1" t="s">
        <v>16</v>
      </c>
      <c r="E95" s="1" t="s">
        <v>8</v>
      </c>
      <c r="F95" s="58">
        <v>2224.9735691938736</v>
      </c>
      <c r="G95" s="58">
        <v>2189.132116156165</v>
      </c>
      <c r="H95" s="57">
        <v>2153.2906631184565</v>
      </c>
      <c r="I95" s="57">
        <v>2117.4492100807479</v>
      </c>
      <c r="J95" s="57">
        <v>2081.6077570430393</v>
      </c>
      <c r="K95" s="57">
        <v>2045.7663040053308</v>
      </c>
      <c r="L95" s="57">
        <v>2009.9248509676222</v>
      </c>
      <c r="M95" s="57">
        <v>1974.083397929913</v>
      </c>
      <c r="N95" s="57">
        <v>2052.2554545152962</v>
      </c>
      <c r="O95" s="57">
        <v>2130.4275111006791</v>
      </c>
      <c r="P95" s="57">
        <v>2208.5995676860621</v>
      </c>
      <c r="Q95" s="57">
        <v>2286.771624271445</v>
      </c>
      <c r="R95" s="57">
        <v>2364.943680856828</v>
      </c>
      <c r="S95" s="57">
        <v>2443.115737442211</v>
      </c>
      <c r="T95" s="57">
        <v>2521.2877940275939</v>
      </c>
      <c r="U95" s="57">
        <v>2599.4598506129769</v>
      </c>
      <c r="V95" s="57">
        <v>2677.6319071983598</v>
      </c>
      <c r="W95" s="57">
        <v>2755.8039637837428</v>
      </c>
      <c r="X95" s="57">
        <v>2833.9760203691258</v>
      </c>
      <c r="Y95" s="57">
        <v>2912.1480769545087</v>
      </c>
      <c r="Z95" s="57">
        <v>2990.3201335398917</v>
      </c>
      <c r="AA95" s="57">
        <v>2599.4598506129778</v>
      </c>
      <c r="AB95" s="57">
        <v>2551.8698894298795</v>
      </c>
      <c r="AC95" s="57">
        <v>2504.2799282467813</v>
      </c>
      <c r="AD95" s="57">
        <v>2456.6899670636831</v>
      </c>
      <c r="AE95" s="57">
        <v>2409.1000058805848</v>
      </c>
      <c r="AF95" s="57">
        <v>2361.5100446974866</v>
      </c>
      <c r="AG95" s="66">
        <v>2218.7401611481901</v>
      </c>
      <c r="AH95" s="57">
        <v>1996.8661450333711</v>
      </c>
      <c r="AI95" s="57">
        <v>1996.8661450333711</v>
      </c>
      <c r="AJ95" s="57">
        <v>1996.8661450333711</v>
      </c>
      <c r="AK95" s="57">
        <v>1996.8661450333711</v>
      </c>
      <c r="AL95" s="57">
        <v>1996.8661450333711</v>
      </c>
      <c r="AM95" s="57">
        <v>1996.8661450333711</v>
      </c>
      <c r="AN95" s="57">
        <v>1996.8661450333711</v>
      </c>
      <c r="AO95" s="57">
        <v>1996.8661450333711</v>
      </c>
      <c r="AP95" s="57">
        <v>1996.8661450333711</v>
      </c>
      <c r="AQ95" s="57">
        <v>1996.8661450333711</v>
      </c>
      <c r="AR95" s="57">
        <v>1996.8661450333711</v>
      </c>
      <c r="AS95" s="57">
        <v>1996.8661450333711</v>
      </c>
      <c r="AT95" s="57">
        <v>1996.8661450333711</v>
      </c>
      <c r="AU95" s="57">
        <v>1996.8661450333711</v>
      </c>
      <c r="AV95" s="57">
        <v>1996.8661450333711</v>
      </c>
      <c r="AW95" s="57">
        <v>1996.8661450333711</v>
      </c>
      <c r="AX95" s="57">
        <v>1996.8661450333711</v>
      </c>
      <c r="AY95" s="57">
        <v>1996.8661450333711</v>
      </c>
      <c r="AZ95" s="57">
        <v>1996.8661450333711</v>
      </c>
      <c r="BA95" s="57">
        <v>1996.8661450333711</v>
      </c>
      <c r="BB95" s="57">
        <v>1996.8661450333711</v>
      </c>
      <c r="BC95" s="57">
        <v>1996.8661450333711</v>
      </c>
      <c r="BD95" s="57">
        <v>1996.8661450333711</v>
      </c>
    </row>
    <row r="96" spans="1:56">
      <c r="D96" s="1" t="s">
        <v>18</v>
      </c>
      <c r="E96" s="1" t="s">
        <v>8</v>
      </c>
      <c r="F96" s="55">
        <v>687.81785934098025</v>
      </c>
      <c r="G96" s="55">
        <v>698.06928427699506</v>
      </c>
      <c r="H96" s="55">
        <v>708.32070921300988</v>
      </c>
      <c r="I96" s="55">
        <v>718.57213414902469</v>
      </c>
      <c r="J96" s="55">
        <v>728.82355908503951</v>
      </c>
      <c r="K96" s="55">
        <v>739.07498402105432</v>
      </c>
      <c r="L96" s="55">
        <v>749.32640895706913</v>
      </c>
      <c r="M96" s="55">
        <v>759.57783389308383</v>
      </c>
      <c r="N96" s="55">
        <v>768.01287342852402</v>
      </c>
      <c r="O96" s="55">
        <v>776.4479129639642</v>
      </c>
      <c r="P96" s="55">
        <v>784.88295249940438</v>
      </c>
      <c r="Q96" s="55">
        <v>793.31799203484456</v>
      </c>
      <c r="R96" s="55">
        <v>801.75303157028475</v>
      </c>
      <c r="S96" s="55">
        <v>810.18807110572493</v>
      </c>
      <c r="T96" s="55">
        <v>818.62311064116511</v>
      </c>
      <c r="U96" s="55">
        <v>827.0581501766053</v>
      </c>
      <c r="V96" s="55">
        <v>835.49318971204548</v>
      </c>
      <c r="W96" s="55">
        <v>843.92822924748566</v>
      </c>
      <c r="X96" s="55">
        <v>852.36326878292584</v>
      </c>
      <c r="Y96" s="55">
        <v>860.79830831836603</v>
      </c>
      <c r="Z96" s="55">
        <v>869.23334785380621</v>
      </c>
      <c r="AA96" s="55">
        <v>827.05815017660575</v>
      </c>
      <c r="AB96" s="55">
        <v>838.1675080095082</v>
      </c>
      <c r="AC96" s="55">
        <v>849.27686584241064</v>
      </c>
      <c r="AD96" s="55">
        <v>860.38622367531309</v>
      </c>
      <c r="AE96" s="55">
        <v>871.49558150821554</v>
      </c>
      <c r="AF96" s="55">
        <v>882.60493934111798</v>
      </c>
      <c r="AG96" s="67">
        <v>915.93301283982544</v>
      </c>
      <c r="AH96" s="57">
        <v>824.33971155584288</v>
      </c>
      <c r="AI96" s="57">
        <v>824.33971155584288</v>
      </c>
      <c r="AJ96" s="57">
        <v>824.33971155584288</v>
      </c>
      <c r="AK96" s="57">
        <v>824.33971155584288</v>
      </c>
      <c r="AL96" s="57">
        <v>824.33971155584288</v>
      </c>
      <c r="AM96" s="57">
        <v>824.33971155584288</v>
      </c>
      <c r="AN96" s="57">
        <v>824.33971155584288</v>
      </c>
      <c r="AO96" s="57">
        <v>824.33971155584288</v>
      </c>
      <c r="AP96" s="57">
        <v>824.33971155584288</v>
      </c>
      <c r="AQ96" s="57">
        <v>824.33971155584288</v>
      </c>
      <c r="AR96" s="57">
        <v>824.33971155584288</v>
      </c>
      <c r="AS96" s="57">
        <v>824.33971155584288</v>
      </c>
      <c r="AT96" s="57">
        <v>824.33971155584288</v>
      </c>
      <c r="AU96" s="57">
        <v>824.33971155584288</v>
      </c>
      <c r="AV96" s="57">
        <v>824.33971155584288</v>
      </c>
      <c r="AW96" s="57">
        <v>824.33971155584288</v>
      </c>
      <c r="AX96" s="57">
        <v>824.33971155584288</v>
      </c>
      <c r="AY96" s="57">
        <v>824.33971155584288</v>
      </c>
      <c r="AZ96" s="57">
        <v>824.33971155584288</v>
      </c>
      <c r="BA96" s="57">
        <v>824.33971155584288</v>
      </c>
      <c r="BB96" s="57">
        <v>824.33971155584288</v>
      </c>
      <c r="BC96" s="57">
        <v>824.33971155584288</v>
      </c>
      <c r="BD96" s="57">
        <v>824.33971155584288</v>
      </c>
    </row>
    <row r="97" spans="1:56">
      <c r="D97" s="1" t="s">
        <v>5458</v>
      </c>
      <c r="E97" s="1" t="s">
        <v>8</v>
      </c>
      <c r="F97" s="55">
        <v>1167</v>
      </c>
      <c r="G97" s="55">
        <v>1167</v>
      </c>
      <c r="H97" s="55">
        <v>1167</v>
      </c>
      <c r="I97" s="55">
        <v>1167</v>
      </c>
      <c r="J97" s="55">
        <v>1167</v>
      </c>
      <c r="K97" s="55">
        <v>1167</v>
      </c>
      <c r="L97" s="55">
        <v>1167</v>
      </c>
      <c r="M97" s="55">
        <v>1167</v>
      </c>
      <c r="N97" s="55">
        <v>1167</v>
      </c>
      <c r="O97" s="55">
        <v>1167</v>
      </c>
      <c r="P97" s="55">
        <v>1167</v>
      </c>
      <c r="Q97" s="55">
        <v>1167</v>
      </c>
      <c r="R97" s="55">
        <v>1167</v>
      </c>
      <c r="S97" s="55">
        <v>1167</v>
      </c>
      <c r="T97" s="55">
        <v>1167</v>
      </c>
      <c r="U97" s="55">
        <v>1167</v>
      </c>
      <c r="V97" s="55">
        <v>1167</v>
      </c>
      <c r="W97" s="55">
        <v>1167</v>
      </c>
      <c r="X97" s="55">
        <v>1167</v>
      </c>
      <c r="Y97" s="55">
        <v>1167</v>
      </c>
      <c r="Z97" s="55">
        <v>1167</v>
      </c>
      <c r="AA97" s="55">
        <v>1167</v>
      </c>
      <c r="AB97" s="55">
        <v>1167</v>
      </c>
      <c r="AC97" s="55">
        <v>1167</v>
      </c>
      <c r="AD97" s="55">
        <v>1167</v>
      </c>
      <c r="AE97" s="55">
        <v>1167</v>
      </c>
      <c r="AF97" s="55">
        <v>1167</v>
      </c>
      <c r="AG97" s="67">
        <v>1167</v>
      </c>
      <c r="AH97" s="57">
        <v>1167</v>
      </c>
      <c r="AI97" s="57">
        <v>1167</v>
      </c>
      <c r="AJ97" s="57">
        <v>1167</v>
      </c>
      <c r="AK97" s="57">
        <v>1167</v>
      </c>
      <c r="AL97" s="57">
        <v>1167</v>
      </c>
      <c r="AM97" s="57">
        <v>1167</v>
      </c>
      <c r="AN97" s="57">
        <v>1167</v>
      </c>
      <c r="AO97" s="57">
        <v>1167</v>
      </c>
      <c r="AP97" s="57">
        <v>1167</v>
      </c>
      <c r="AQ97" s="57">
        <v>1167</v>
      </c>
      <c r="AR97" s="57">
        <v>1167</v>
      </c>
      <c r="AS97" s="57">
        <v>1167</v>
      </c>
      <c r="AT97" s="57">
        <v>1167</v>
      </c>
      <c r="AU97" s="57">
        <v>1167</v>
      </c>
      <c r="AV97" s="57">
        <v>1167</v>
      </c>
      <c r="AW97" s="57">
        <v>1167</v>
      </c>
      <c r="AX97" s="57">
        <v>1167</v>
      </c>
      <c r="AY97" s="57">
        <v>1167</v>
      </c>
      <c r="AZ97" s="57">
        <v>1167</v>
      </c>
      <c r="BA97" s="57">
        <v>1167</v>
      </c>
      <c r="BB97" s="57">
        <v>1167</v>
      </c>
      <c r="BC97" s="57">
        <v>1167</v>
      </c>
      <c r="BD97" s="57">
        <v>1168</v>
      </c>
    </row>
    <row r="98" spans="1:56">
      <c r="D98" s="1" t="s">
        <v>22</v>
      </c>
      <c r="E98" s="1" t="s">
        <v>8</v>
      </c>
      <c r="F98" s="57">
        <v>1339.3175235109718</v>
      </c>
      <c r="G98" s="57">
        <v>1352.0807344379759</v>
      </c>
      <c r="H98" s="57">
        <v>1364.8439453649801</v>
      </c>
      <c r="I98" s="57">
        <v>1377.6071562919842</v>
      </c>
      <c r="J98" s="57">
        <v>1390.3703672189883</v>
      </c>
      <c r="K98" s="57">
        <v>1403.1335781459925</v>
      </c>
      <c r="L98" s="57">
        <v>1415.8967890729966</v>
      </c>
      <c r="M98" s="57">
        <v>1428.66</v>
      </c>
      <c r="N98" s="57">
        <v>1488.9047619047619</v>
      </c>
      <c r="O98" s="57">
        <v>1549.1495238095238</v>
      </c>
      <c r="P98" s="57">
        <v>1609.3942857142856</v>
      </c>
      <c r="Q98" s="57">
        <v>1669.6390476190475</v>
      </c>
      <c r="R98" s="57">
        <v>1729.8838095238093</v>
      </c>
      <c r="S98" s="57">
        <v>1790.1285714285711</v>
      </c>
      <c r="T98" s="57">
        <v>1850.373333333333</v>
      </c>
      <c r="U98" s="57">
        <v>1910.6180952380948</v>
      </c>
      <c r="V98" s="57">
        <v>1970.8628571428567</v>
      </c>
      <c r="W98" s="57">
        <v>2031.1076190476185</v>
      </c>
      <c r="X98" s="57">
        <v>2091.3523809523804</v>
      </c>
      <c r="Y98" s="57">
        <v>2151.5971428571424</v>
      </c>
      <c r="Z98" s="57">
        <v>2211.8419047619045</v>
      </c>
      <c r="AA98" s="57">
        <v>1910.6180952380955</v>
      </c>
      <c r="AB98" s="57">
        <v>1897.2483333333337</v>
      </c>
      <c r="AC98" s="57">
        <v>1883.8785714285718</v>
      </c>
      <c r="AD98" s="57">
        <v>1870.50880952381</v>
      </c>
      <c r="AE98" s="57">
        <v>1857.1390476190481</v>
      </c>
      <c r="AF98" s="57">
        <v>1843.7692857142863</v>
      </c>
      <c r="AG98" s="66">
        <v>1803.66</v>
      </c>
      <c r="AH98" s="57">
        <v>1623.2940000000001</v>
      </c>
      <c r="AI98" s="57">
        <v>1623.2940000000001</v>
      </c>
      <c r="AJ98" s="57">
        <v>1623.2940000000001</v>
      </c>
      <c r="AK98" s="57">
        <v>1623.2940000000001</v>
      </c>
      <c r="AL98" s="57">
        <v>1623.2940000000001</v>
      </c>
      <c r="AM98" s="57">
        <v>1623.2940000000001</v>
      </c>
      <c r="AN98" s="57">
        <v>1623.2940000000001</v>
      </c>
      <c r="AO98" s="57">
        <v>1623.2940000000001</v>
      </c>
      <c r="AP98" s="57">
        <v>1623.2940000000001</v>
      </c>
      <c r="AQ98" s="57">
        <v>1623.2940000000001</v>
      </c>
      <c r="AR98" s="57">
        <v>1623.2940000000001</v>
      </c>
      <c r="AS98" s="57">
        <v>1623.2940000000001</v>
      </c>
      <c r="AT98" s="57">
        <v>1623.2940000000001</v>
      </c>
      <c r="AU98" s="57">
        <v>1623.2940000000001</v>
      </c>
      <c r="AV98" s="57">
        <v>1623.2940000000001</v>
      </c>
      <c r="AW98" s="57">
        <v>1623.2940000000001</v>
      </c>
      <c r="AX98" s="57">
        <v>1623.2940000000001</v>
      </c>
      <c r="AY98" s="57">
        <v>1623.2940000000001</v>
      </c>
      <c r="AZ98" s="57">
        <v>1623.2940000000001</v>
      </c>
      <c r="BA98" s="57">
        <v>1623.2940000000001</v>
      </c>
      <c r="BB98" s="57">
        <v>1623.2940000000001</v>
      </c>
      <c r="BC98" s="57">
        <v>1623.2940000000001</v>
      </c>
      <c r="BD98" s="57">
        <v>1623.2940000000001</v>
      </c>
    </row>
    <row r="99" spans="1:56">
      <c r="A99" s="1">
        <v>-2.2707813017997908E-3</v>
      </c>
      <c r="D99" s="1" t="s">
        <v>16</v>
      </c>
      <c r="E99" s="1" t="s">
        <v>5457</v>
      </c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67"/>
      <c r="AH99" s="57"/>
      <c r="AI99" s="57"/>
      <c r="AJ99" s="57"/>
      <c r="AK99" s="57">
        <v>2422.0857250920008</v>
      </c>
      <c r="AL99" s="57">
        <v>2422.0857250920008</v>
      </c>
      <c r="AM99" s="57">
        <v>2422.0857250920008</v>
      </c>
      <c r="AN99" s="57">
        <v>2422.0857250920008</v>
      </c>
      <c r="AO99" s="57">
        <v>2422.0857250920008</v>
      </c>
      <c r="AP99" s="57">
        <v>2422.0857250920008</v>
      </c>
      <c r="AQ99" s="57">
        <v>2422.0857250920008</v>
      </c>
      <c r="AR99" s="57">
        <v>2422.0857250920008</v>
      </c>
      <c r="AS99" s="57">
        <v>2422.0857250920008</v>
      </c>
      <c r="AT99" s="57">
        <v>2422.0857250920008</v>
      </c>
      <c r="AU99" s="57">
        <v>2422.0857250920008</v>
      </c>
      <c r="AV99" s="57">
        <v>2422.0857250920008</v>
      </c>
      <c r="AW99" s="57">
        <v>2422.0857250920008</v>
      </c>
      <c r="AX99" s="57">
        <v>2422.0857250920008</v>
      </c>
      <c r="AY99" s="57">
        <v>2422.0857250920008</v>
      </c>
      <c r="AZ99" s="57">
        <v>2422.0857250920008</v>
      </c>
      <c r="BA99" s="57">
        <v>2422.0857250920008</v>
      </c>
      <c r="BB99" s="57">
        <v>2422.0857250920008</v>
      </c>
      <c r="BC99" s="57">
        <v>2422.0857250920008</v>
      </c>
      <c r="BD99" s="57">
        <v>2422.0857250920008</v>
      </c>
    </row>
    <row r="100" spans="1:56">
      <c r="A100" s="1">
        <v>-2.2708178107920937E-3</v>
      </c>
      <c r="D100" s="1" t="s">
        <v>18</v>
      </c>
      <c r="E100" s="1" t="s">
        <v>5457</v>
      </c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66"/>
      <c r="AH100" s="57"/>
      <c r="AI100" s="57"/>
      <c r="AJ100" s="57"/>
      <c r="AK100" s="57">
        <v>821.17339647931055</v>
      </c>
      <c r="AL100" s="57">
        <v>821.17339647931055</v>
      </c>
      <c r="AM100" s="57">
        <v>821.17339647931055</v>
      </c>
      <c r="AN100" s="57">
        <v>821.17339647931055</v>
      </c>
      <c r="AO100" s="57">
        <v>821.17339647931055</v>
      </c>
      <c r="AP100" s="57">
        <v>821.17339647931055</v>
      </c>
      <c r="AQ100" s="57">
        <v>821.17339647931055</v>
      </c>
      <c r="AR100" s="57">
        <v>821.17339647931055</v>
      </c>
      <c r="AS100" s="57">
        <v>821.17339647931055</v>
      </c>
      <c r="AT100" s="57">
        <v>821.17339647931055</v>
      </c>
      <c r="AU100" s="57">
        <v>821.17339647931055</v>
      </c>
      <c r="AV100" s="57">
        <v>821.17339647931055</v>
      </c>
      <c r="AW100" s="57">
        <v>821.17339647931055</v>
      </c>
      <c r="AX100" s="57">
        <v>821.17339647931055</v>
      </c>
      <c r="AY100" s="57">
        <v>821.17339647931055</v>
      </c>
      <c r="AZ100" s="57">
        <v>821.17339647931055</v>
      </c>
      <c r="BA100" s="57">
        <v>821.17339647931055</v>
      </c>
      <c r="BB100" s="57">
        <v>821.17339647931055</v>
      </c>
      <c r="BC100" s="57">
        <v>821.17339647931055</v>
      </c>
      <c r="BD100" s="57">
        <v>821.17339647931055</v>
      </c>
    </row>
    <row r="101" spans="1:56">
      <c r="A101" s="1">
        <v>-2.2708178107920937E-3</v>
      </c>
      <c r="D101" s="1" t="s">
        <v>5458</v>
      </c>
      <c r="E101" s="1" t="s">
        <v>5457</v>
      </c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66"/>
      <c r="AH101" s="57"/>
      <c r="AI101" s="57"/>
      <c r="AJ101" s="57"/>
      <c r="AK101" s="57">
        <v>1167.0000000000002</v>
      </c>
      <c r="AL101" s="57">
        <v>1167.0000000000002</v>
      </c>
      <c r="AM101" s="57">
        <v>1167.0000000000002</v>
      </c>
      <c r="AN101" s="57">
        <v>1167.0000000000002</v>
      </c>
      <c r="AO101" s="57">
        <v>1167.0000000000002</v>
      </c>
      <c r="AP101" s="57">
        <v>1167.0000000000002</v>
      </c>
      <c r="AQ101" s="57">
        <v>1167.0000000000002</v>
      </c>
      <c r="AR101" s="57">
        <v>1167.0000000000002</v>
      </c>
      <c r="AS101" s="57">
        <v>1167.0000000000002</v>
      </c>
      <c r="AT101" s="57">
        <v>1167.0000000000002</v>
      </c>
      <c r="AU101" s="57">
        <v>1167.0000000000002</v>
      </c>
      <c r="AV101" s="57">
        <v>1167.0000000000002</v>
      </c>
      <c r="AW101" s="57">
        <v>1167.0000000000002</v>
      </c>
      <c r="AX101" s="57">
        <v>1167.0000000000002</v>
      </c>
      <c r="AY101" s="57">
        <v>1167.0000000000002</v>
      </c>
      <c r="AZ101" s="57">
        <v>1167.0000000000002</v>
      </c>
      <c r="BA101" s="57">
        <v>1167.0000000000002</v>
      </c>
      <c r="BB101" s="57">
        <v>1167.0000000000002</v>
      </c>
      <c r="BC101" s="57">
        <v>1167.0000000000002</v>
      </c>
      <c r="BD101" s="57">
        <v>1167.0000000000002</v>
      </c>
    </row>
    <row r="102" spans="1:56">
      <c r="A102" s="1">
        <v>-1.0686986477418991E-2</v>
      </c>
      <c r="D102" s="1" t="s">
        <v>22</v>
      </c>
      <c r="E102" s="1" t="s">
        <v>5457</v>
      </c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66"/>
      <c r="AH102" s="57"/>
      <c r="AI102" s="57"/>
      <c r="AJ102" s="57"/>
      <c r="AK102" s="57">
        <v>1723.6944293514255</v>
      </c>
      <c r="AL102" s="57">
        <v>1723.6944293514255</v>
      </c>
      <c r="AM102" s="57">
        <v>1723.6944293514255</v>
      </c>
      <c r="AN102" s="57">
        <v>1723.6944293514255</v>
      </c>
      <c r="AO102" s="57">
        <v>1723.6944293514255</v>
      </c>
      <c r="AP102" s="57">
        <v>1723.6944293514255</v>
      </c>
      <c r="AQ102" s="57">
        <v>1723.6944293514255</v>
      </c>
      <c r="AR102" s="57">
        <v>1723.6944293514255</v>
      </c>
      <c r="AS102" s="57">
        <v>1723.6944293514255</v>
      </c>
      <c r="AT102" s="57">
        <v>1723.6944293514255</v>
      </c>
      <c r="AU102" s="57">
        <v>1723.6944293514255</v>
      </c>
      <c r="AV102" s="57">
        <v>1723.6944293514255</v>
      </c>
      <c r="AW102" s="57">
        <v>1723.6944293514255</v>
      </c>
      <c r="AX102" s="57">
        <v>1723.6944293514255</v>
      </c>
      <c r="AY102" s="57">
        <v>1723.6944293514255</v>
      </c>
      <c r="AZ102" s="57">
        <v>1723.6944293514255</v>
      </c>
      <c r="BA102" s="57">
        <v>1723.6944293514255</v>
      </c>
      <c r="BB102" s="57">
        <v>1723.6944293514255</v>
      </c>
      <c r="BC102" s="57">
        <v>1723.6944293514255</v>
      </c>
      <c r="BD102" s="57">
        <v>1723.6944293514255</v>
      </c>
    </row>
    <row r="103" spans="1:56"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66"/>
      <c r="AH103" s="57"/>
      <c r="AI103" s="57"/>
      <c r="AJ103" s="57">
        <v>1711.5970378250988</v>
      </c>
      <c r="AK103" s="57">
        <v>1711.5970378250988</v>
      </c>
      <c r="AL103" s="57">
        <v>1711.5970378250988</v>
      </c>
      <c r="AM103" s="57">
        <v>1711.5970378250988</v>
      </c>
      <c r="AN103" s="57">
        <v>1711.5970378250988</v>
      </c>
      <c r="AO103" s="57">
        <v>1711.5970378250988</v>
      </c>
      <c r="AP103" s="57">
        <v>1711.5970378250988</v>
      </c>
      <c r="AQ103" s="57">
        <v>1711.5970378250988</v>
      </c>
      <c r="AR103" s="57">
        <v>1711.5970378250988</v>
      </c>
      <c r="AS103" s="57">
        <v>1711.5970378250988</v>
      </c>
      <c r="AT103" s="57">
        <v>1711.5970378250988</v>
      </c>
      <c r="AU103" s="57">
        <v>1711.5970378250988</v>
      </c>
      <c r="AV103" s="57">
        <v>1711.5970378250988</v>
      </c>
      <c r="AW103" s="57">
        <v>1711.5970378250988</v>
      </c>
      <c r="AX103" s="57">
        <v>1711.5970378250988</v>
      </c>
      <c r="AY103" s="57">
        <v>1711.5970378250988</v>
      </c>
      <c r="AZ103" s="57">
        <v>1711.5970378250988</v>
      </c>
      <c r="BA103" s="57">
        <v>1711.5970378250988</v>
      </c>
      <c r="BB103" s="57">
        <v>1711.5970378250988</v>
      </c>
      <c r="BC103" s="57">
        <v>1711.5970378250988</v>
      </c>
      <c r="BD103" s="57">
        <v>1711.5970378250988</v>
      </c>
    </row>
    <row r="104" spans="1:56">
      <c r="D104" s="4"/>
      <c r="E104" s="4"/>
      <c r="F104" s="4"/>
      <c r="G104" s="4"/>
    </row>
    <row r="105" spans="1:56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</row>
    <row r="106" spans="1:56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</row>
    <row r="108" spans="1:56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</row>
    <row r="109" spans="1:56"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1:56"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1:56"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1:56"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4" spans="4:56">
      <c r="D114" s="4"/>
      <c r="E114" s="4"/>
      <c r="F114" s="4"/>
      <c r="G114" s="4"/>
    </row>
    <row r="115" spans="4:56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</row>
    <row r="116" spans="4:56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</row>
    <row r="117" spans="4:56">
      <c r="AJ117" s="53" t="s">
        <v>5698</v>
      </c>
      <c r="AK117" s="57">
        <f>SUM(AK54:AK57)</f>
        <v>93061.920247153292</v>
      </c>
      <c r="AL117" s="57">
        <f t="shared" ref="AL117:BD117" si="5">SUM(AL54:AL57)</f>
        <v>90100.948539574325</v>
      </c>
      <c r="AM117" s="57">
        <f t="shared" si="5"/>
        <v>86866.015827370516</v>
      </c>
      <c r="AN117" s="57">
        <f t="shared" si="5"/>
        <v>84078.189292039577</v>
      </c>
      <c r="AO117" s="57">
        <f t="shared" si="5"/>
        <v>80893.425282727228</v>
      </c>
      <c r="AP117" s="57">
        <f t="shared" si="5"/>
        <v>77490.543361619988</v>
      </c>
      <c r="AQ117" s="57">
        <f t="shared" si="5"/>
        <v>75866.224752448965</v>
      </c>
      <c r="AR117" s="57">
        <f t="shared" si="5"/>
        <v>76149.794725545056</v>
      </c>
      <c r="AS117" s="57">
        <f t="shared" si="5"/>
        <v>76223.656214367264</v>
      </c>
      <c r="AT117" s="57">
        <f t="shared" si="5"/>
        <v>77783.59964469698</v>
      </c>
      <c r="AU117" s="57">
        <f t="shared" si="5"/>
        <v>78170.651995712979</v>
      </c>
      <c r="AV117" s="57">
        <f t="shared" si="5"/>
        <v>77524.11896654492</v>
      </c>
      <c r="AW117" s="57">
        <f t="shared" si="5"/>
        <v>76219.011417055648</v>
      </c>
      <c r="AX117" s="57">
        <f t="shared" si="5"/>
        <v>76022.473980439609</v>
      </c>
      <c r="AY117" s="57">
        <f t="shared" si="5"/>
        <v>76294.221270583323</v>
      </c>
      <c r="AZ117" s="57">
        <f t="shared" si="5"/>
        <v>75557.419667965733</v>
      </c>
      <c r="BA117" s="57">
        <f t="shared" si="5"/>
        <v>73529.307407457556</v>
      </c>
      <c r="BB117" s="57">
        <f t="shared" si="5"/>
        <v>73089.266785410931</v>
      </c>
      <c r="BC117" s="57">
        <f t="shared" si="5"/>
        <v>72808.300134269928</v>
      </c>
      <c r="BD117" s="57">
        <f t="shared" si="5"/>
        <v>73033.072604687884</v>
      </c>
    </row>
    <row r="118" spans="4:56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4"/>
      <c r="AI118" s="14"/>
      <c r="AJ118" s="335" t="s">
        <v>5457</v>
      </c>
      <c r="AK118" s="14">
        <f>SUM(AK58:AK61)</f>
        <v>5912957.9357845243</v>
      </c>
      <c r="AL118" s="14">
        <f t="shared" ref="AL118:BD118" si="6">SUM(AL58:AL61)</f>
        <v>5894716.7373226183</v>
      </c>
      <c r="AM118" s="14">
        <f t="shared" si="6"/>
        <v>5876568.4091907088</v>
      </c>
      <c r="AN118" s="14">
        <f t="shared" si="6"/>
        <v>5858512.1906713378</v>
      </c>
      <c r="AO118" s="14">
        <f t="shared" si="6"/>
        <v>5840547.3286504922</v>
      </c>
      <c r="AP118" s="14">
        <f t="shared" si="6"/>
        <v>5822673.077537531</v>
      </c>
      <c r="AQ118" s="14">
        <f t="shared" si="6"/>
        <v>5804888.6991859814</v>
      </c>
      <c r="AR118" s="14">
        <f t="shared" si="6"/>
        <v>5787193.462815172</v>
      </c>
      <c r="AS118" s="14">
        <f t="shared" si="6"/>
        <v>5769586.6449326966</v>
      </c>
      <c r="AT118" s="14">
        <f t="shared" si="6"/>
        <v>5752067.5292577213</v>
      </c>
      <c r="AU118" s="14">
        <f t="shared" si="6"/>
        <v>5734635.406645081</v>
      </c>
      <c r="AV118" s="14">
        <f t="shared" si="6"/>
        <v>5717289.5750102066</v>
      </c>
      <c r="AW118" s="14">
        <f t="shared" si="6"/>
        <v>5700029.3392548524</v>
      </c>
      <c r="AX118" s="14">
        <f t="shared" si="6"/>
        <v>5682854.0111935912</v>
      </c>
      <c r="AY118" s="14">
        <f t="shared" si="6"/>
        <v>5665762.9094811222</v>
      </c>
      <c r="AZ118" s="14">
        <f t="shared" si="6"/>
        <v>5648755.3595403275</v>
      </c>
      <c r="BA118" s="14">
        <f t="shared" si="6"/>
        <v>5631830.6934911208</v>
      </c>
      <c r="BB118" s="14">
        <f t="shared" si="6"/>
        <v>5614988.250080023</v>
      </c>
      <c r="BC118" s="14">
        <f t="shared" si="6"/>
        <v>5598227.3746105134</v>
      </c>
      <c r="BD118" s="14">
        <f t="shared" si="6"/>
        <v>5581547.4188741138</v>
      </c>
    </row>
    <row r="119" spans="4:56">
      <c r="AJ119" s="336" t="s">
        <v>5474</v>
      </c>
      <c r="AK119" s="14">
        <f>SUM(AK117:AK118)</f>
        <v>6006019.8560316777</v>
      </c>
      <c r="AL119" s="14">
        <f t="shared" ref="AL119:BD119" si="7">SUM(AL117:AL118)</f>
        <v>5984817.6858621929</v>
      </c>
      <c r="AM119" s="14">
        <f t="shared" si="7"/>
        <v>5963434.4250180796</v>
      </c>
      <c r="AN119" s="14">
        <f t="shared" si="7"/>
        <v>5942590.3799633775</v>
      </c>
      <c r="AO119" s="14">
        <f t="shared" si="7"/>
        <v>5921440.7539332192</v>
      </c>
      <c r="AP119" s="14">
        <f t="shared" si="7"/>
        <v>5900163.6208991511</v>
      </c>
      <c r="AQ119" s="14">
        <f t="shared" si="7"/>
        <v>5880754.9239384308</v>
      </c>
      <c r="AR119" s="14">
        <f t="shared" si="7"/>
        <v>5863343.2575407168</v>
      </c>
      <c r="AS119" s="14">
        <f t="shared" si="7"/>
        <v>5845810.3011470642</v>
      </c>
      <c r="AT119" s="14">
        <f t="shared" si="7"/>
        <v>5829851.1289024185</v>
      </c>
      <c r="AU119" s="14">
        <f t="shared" si="7"/>
        <v>5812806.0586407939</v>
      </c>
      <c r="AV119" s="14">
        <f t="shared" si="7"/>
        <v>5794813.6939767515</v>
      </c>
      <c r="AW119" s="14">
        <f t="shared" si="7"/>
        <v>5776248.3506719079</v>
      </c>
      <c r="AX119" s="14">
        <f t="shared" si="7"/>
        <v>5758876.485174031</v>
      </c>
      <c r="AY119" s="14">
        <f t="shared" si="7"/>
        <v>5742057.1307517057</v>
      </c>
      <c r="AZ119" s="14">
        <f t="shared" si="7"/>
        <v>5724312.7792082932</v>
      </c>
      <c r="BA119" s="14">
        <f t="shared" si="7"/>
        <v>5705360.0008985782</v>
      </c>
      <c r="BB119" s="14">
        <f t="shared" si="7"/>
        <v>5688077.5168654341</v>
      </c>
      <c r="BC119" s="14">
        <f t="shared" si="7"/>
        <v>5671035.674744783</v>
      </c>
      <c r="BD119" s="14">
        <f t="shared" si="7"/>
        <v>5654580.4914788017</v>
      </c>
    </row>
    <row r="120" spans="4:56"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4:56"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4:56"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6" spans="4:56">
      <c r="D126" s="15"/>
    </row>
    <row r="127" spans="4:56">
      <c r="D127" s="16"/>
    </row>
    <row r="128" spans="4:56">
      <c r="D128" s="16"/>
    </row>
    <row r="131" spans="5:34"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4"/>
    </row>
    <row r="132" spans="5:34"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4"/>
    </row>
    <row r="133" spans="5:34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4"/>
    </row>
    <row r="134" spans="5:34"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4"/>
    </row>
    <row r="135" spans="5:34"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4"/>
    </row>
    <row r="136" spans="5:34"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4"/>
    </row>
    <row r="137" spans="5:34"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4"/>
    </row>
    <row r="138" spans="5:34"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4"/>
    </row>
    <row r="139" spans="5:34"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4"/>
    </row>
    <row r="140" spans="5:34"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4"/>
    </row>
    <row r="141" spans="5:34"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4"/>
    </row>
    <row r="142" spans="5:34"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4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 tint="0.79998168889431442"/>
  </sheetPr>
  <dimension ref="A1:BD142"/>
  <sheetViews>
    <sheetView workbookViewId="0">
      <selection activeCell="AK54" sqref="AK54"/>
    </sheetView>
  </sheetViews>
  <sheetFormatPr defaultRowHeight="12.75"/>
  <cols>
    <col min="1" max="2" width="23.140625" style="1" customWidth="1"/>
    <col min="3" max="3" width="35" style="1" customWidth="1"/>
    <col min="4" max="4" width="32.28515625" style="1" bestFit="1" customWidth="1"/>
    <col min="5" max="5" width="11.140625" style="1" customWidth="1"/>
    <col min="6" max="6" width="11" style="1" customWidth="1"/>
    <col min="7" max="7" width="10" style="1" customWidth="1"/>
    <col min="8" max="9" width="8" style="1" customWidth="1"/>
    <col min="10" max="10" width="10.28515625" style="1" customWidth="1"/>
    <col min="11" max="16" width="9.28515625" style="1" customWidth="1"/>
    <col min="17" max="17" width="10.28515625" style="1" customWidth="1"/>
    <col min="18" max="32" width="9.28515625" style="1" customWidth="1"/>
    <col min="33" max="33" width="9.28515625" style="3" customWidth="1"/>
    <col min="34" max="35" width="9.28515625" style="1" customWidth="1"/>
    <col min="36" max="36" width="13" style="1" bestFit="1" customWidth="1"/>
    <col min="37" max="56" width="12.85546875" style="1" bestFit="1" customWidth="1"/>
    <col min="57" max="16384" width="9.140625" style="1"/>
  </cols>
  <sheetData>
    <row r="1" spans="1:56" ht="25.5">
      <c r="G1" s="2"/>
      <c r="AK1" s="1" t="s">
        <v>5417</v>
      </c>
      <c r="AM1" s="1" t="s">
        <v>5418</v>
      </c>
    </row>
    <row r="2" spans="1:56">
      <c r="A2" s="1" t="s">
        <v>5419</v>
      </c>
      <c r="C2" s="1" t="s">
        <v>5420</v>
      </c>
      <c r="D2" s="1" t="s">
        <v>0</v>
      </c>
      <c r="G2" s="1" t="s">
        <v>5419</v>
      </c>
      <c r="I2" s="1" t="s">
        <v>5421</v>
      </c>
      <c r="K2" s="1" t="s">
        <v>5422</v>
      </c>
      <c r="AJ2" s="1" t="s">
        <v>5423</v>
      </c>
      <c r="AK2" s="1">
        <v>-2.2707813017997908E-3</v>
      </c>
      <c r="AM2" s="1" t="s">
        <v>5424</v>
      </c>
    </row>
    <row r="3" spans="1:56">
      <c r="A3" s="1" t="s">
        <v>5421</v>
      </c>
      <c r="C3" s="1" t="s">
        <v>5425</v>
      </c>
      <c r="G3" s="1" t="s">
        <v>5420</v>
      </c>
      <c r="I3" s="1" t="s">
        <v>5425</v>
      </c>
      <c r="K3" s="1" t="s">
        <v>5426</v>
      </c>
      <c r="AJ3" s="1" t="s">
        <v>5427</v>
      </c>
      <c r="AK3" s="1">
        <v>-2.2708178107920937E-3</v>
      </c>
      <c r="AM3" s="1" t="s">
        <v>5428</v>
      </c>
    </row>
    <row r="4" spans="1:56">
      <c r="A4" s="1" t="s">
        <v>5422</v>
      </c>
      <c r="C4" s="1" t="s">
        <v>5426</v>
      </c>
      <c r="D4" s="1" t="s">
        <v>1</v>
      </c>
      <c r="E4" s="1" t="s">
        <v>2</v>
      </c>
      <c r="I4" s="1" t="s">
        <v>5429</v>
      </c>
      <c r="AJ4" s="1" t="s">
        <v>5430</v>
      </c>
      <c r="AK4" s="1">
        <v>-1.0686986477418991E-2</v>
      </c>
    </row>
    <row r="5" spans="1:56">
      <c r="D5" s="1" t="s">
        <v>3</v>
      </c>
      <c r="E5" s="1" t="s">
        <v>4</v>
      </c>
    </row>
    <row r="8" spans="1:56">
      <c r="D8" s="1" t="s">
        <v>5</v>
      </c>
      <c r="E8" s="1" t="s">
        <v>6</v>
      </c>
      <c r="F8" s="1" t="s">
        <v>5431</v>
      </c>
    </row>
    <row r="9" spans="1:56">
      <c r="D9" s="1" t="s">
        <v>7</v>
      </c>
      <c r="E9" s="1" t="s">
        <v>8</v>
      </c>
      <c r="F9" s="1" t="s">
        <v>9</v>
      </c>
    </row>
    <row r="10" spans="1:56">
      <c r="D10" s="1" t="s">
        <v>10</v>
      </c>
      <c r="F10" s="1">
        <v>11</v>
      </c>
      <c r="G10" s="1">
        <v>12</v>
      </c>
      <c r="H10" s="1">
        <v>13</v>
      </c>
      <c r="I10" s="1">
        <v>14</v>
      </c>
      <c r="J10" s="1">
        <v>15</v>
      </c>
      <c r="K10" s="1">
        <v>16</v>
      </c>
      <c r="L10" s="1">
        <v>17</v>
      </c>
      <c r="M10" s="1">
        <v>18</v>
      </c>
      <c r="N10" s="1">
        <v>19</v>
      </c>
      <c r="O10" s="1">
        <v>20</v>
      </c>
      <c r="P10" s="1">
        <v>21</v>
      </c>
      <c r="Q10" s="1">
        <v>22</v>
      </c>
      <c r="R10" s="1">
        <v>23</v>
      </c>
      <c r="S10" s="1">
        <v>24</v>
      </c>
      <c r="T10" s="1">
        <v>25</v>
      </c>
      <c r="U10" s="1">
        <v>26</v>
      </c>
      <c r="V10" s="1">
        <v>27</v>
      </c>
      <c r="W10" s="1">
        <v>28</v>
      </c>
      <c r="X10" s="1">
        <v>29</v>
      </c>
      <c r="Y10" s="1">
        <v>30</v>
      </c>
      <c r="Z10" s="1">
        <v>31</v>
      </c>
      <c r="AA10" s="1">
        <v>32</v>
      </c>
      <c r="AB10" s="1">
        <v>33</v>
      </c>
      <c r="AC10" s="1">
        <v>34</v>
      </c>
      <c r="AD10" s="1">
        <v>35</v>
      </c>
      <c r="AE10" s="1">
        <v>36</v>
      </c>
      <c r="AF10" s="1">
        <v>37</v>
      </c>
      <c r="AG10" s="3">
        <v>38</v>
      </c>
      <c r="AH10" s="1">
        <v>39</v>
      </c>
      <c r="AI10" s="1">
        <v>40</v>
      </c>
      <c r="AJ10" s="1">
        <v>41</v>
      </c>
      <c r="AK10" s="1">
        <v>42</v>
      </c>
      <c r="AL10" s="1">
        <v>43</v>
      </c>
      <c r="AM10" s="1">
        <v>44</v>
      </c>
      <c r="AN10" s="1">
        <v>45</v>
      </c>
      <c r="AO10" s="1">
        <v>46</v>
      </c>
      <c r="AP10" s="1">
        <v>47</v>
      </c>
      <c r="AQ10" s="1">
        <v>48</v>
      </c>
      <c r="AR10" s="1">
        <v>49</v>
      </c>
      <c r="AS10" s="1">
        <v>50</v>
      </c>
      <c r="AT10" s="1">
        <v>51</v>
      </c>
      <c r="AU10" s="1">
        <v>52</v>
      </c>
      <c r="AV10" s="1">
        <v>53</v>
      </c>
      <c r="AW10" s="1">
        <v>54</v>
      </c>
      <c r="AX10" s="1">
        <v>55</v>
      </c>
      <c r="AY10" s="1">
        <v>56</v>
      </c>
      <c r="AZ10" s="1">
        <v>57</v>
      </c>
      <c r="BA10" s="1">
        <v>58</v>
      </c>
      <c r="BB10" s="1">
        <v>59</v>
      </c>
      <c r="BC10" s="1">
        <v>60</v>
      </c>
      <c r="BD10" s="1">
        <v>61</v>
      </c>
    </row>
    <row r="12" spans="1:56">
      <c r="B12" s="132" t="s">
        <v>5511</v>
      </c>
      <c r="D12" s="4" t="s">
        <v>11</v>
      </c>
      <c r="E12" s="4" t="s">
        <v>12</v>
      </c>
      <c r="F12" s="4">
        <v>1985</v>
      </c>
      <c r="G12" s="4">
        <v>1986</v>
      </c>
      <c r="H12" s="4">
        <v>1987</v>
      </c>
      <c r="I12" s="4">
        <v>1988</v>
      </c>
      <c r="J12" s="4">
        <v>1989</v>
      </c>
      <c r="K12" s="4">
        <v>1990</v>
      </c>
      <c r="L12" s="4">
        <v>1991</v>
      </c>
      <c r="M12" s="4">
        <v>1992</v>
      </c>
      <c r="N12" s="4">
        <v>1993</v>
      </c>
      <c r="O12" s="4">
        <v>1994</v>
      </c>
      <c r="P12" s="4">
        <v>1995</v>
      </c>
      <c r="Q12" s="4">
        <v>1996</v>
      </c>
      <c r="R12" s="4">
        <v>1997</v>
      </c>
      <c r="S12" s="4">
        <v>1998</v>
      </c>
      <c r="T12" s="4">
        <v>1999</v>
      </c>
      <c r="U12" s="4">
        <v>2000</v>
      </c>
      <c r="V12" s="4">
        <v>2001</v>
      </c>
      <c r="W12" s="4">
        <v>2002</v>
      </c>
      <c r="X12" s="4">
        <v>2003</v>
      </c>
      <c r="Y12" s="4">
        <v>2004</v>
      </c>
      <c r="Z12" s="4">
        <v>2005</v>
      </c>
      <c r="AA12" s="4">
        <v>2006</v>
      </c>
      <c r="AB12" s="4">
        <v>2007</v>
      </c>
      <c r="AC12" s="4">
        <v>2008</v>
      </c>
      <c r="AD12" s="4">
        <v>2009</v>
      </c>
      <c r="AE12" s="4">
        <v>2010</v>
      </c>
      <c r="AF12" s="4">
        <v>2011</v>
      </c>
      <c r="AG12" s="11">
        <v>2012</v>
      </c>
      <c r="AH12" s="4">
        <v>2013</v>
      </c>
      <c r="AI12" s="4">
        <v>2014</v>
      </c>
      <c r="AJ12" s="4">
        <v>2015</v>
      </c>
      <c r="AK12" s="4">
        <v>2016</v>
      </c>
      <c r="AL12" s="4">
        <v>2017</v>
      </c>
      <c r="AM12" s="4">
        <v>2018</v>
      </c>
      <c r="AN12" s="4">
        <v>2019</v>
      </c>
      <c r="AO12" s="4">
        <v>2020</v>
      </c>
      <c r="AP12" s="4">
        <v>2021</v>
      </c>
      <c r="AQ12" s="4">
        <v>2022</v>
      </c>
      <c r="AR12" s="4">
        <v>2023</v>
      </c>
      <c r="AS12" s="4">
        <v>2024</v>
      </c>
      <c r="AT12" s="4">
        <v>2025</v>
      </c>
      <c r="AU12" s="4">
        <v>2026</v>
      </c>
      <c r="AV12" s="4">
        <v>2027</v>
      </c>
      <c r="AW12" s="4">
        <v>2028</v>
      </c>
      <c r="AX12" s="4">
        <v>2029</v>
      </c>
      <c r="AY12" s="4">
        <v>2030</v>
      </c>
      <c r="AZ12" s="4">
        <v>2031</v>
      </c>
      <c r="BA12" s="4">
        <v>2032</v>
      </c>
      <c r="BB12" s="4">
        <v>2033</v>
      </c>
      <c r="BC12" s="4">
        <v>2034</v>
      </c>
      <c r="BD12" s="4">
        <v>2035</v>
      </c>
    </row>
    <row r="13" spans="1:56">
      <c r="C13" s="1" t="s">
        <v>13</v>
      </c>
      <c r="D13" s="4" t="s">
        <v>14</v>
      </c>
      <c r="E13" s="4"/>
      <c r="F13" s="4"/>
      <c r="G13" s="4"/>
    </row>
    <row r="14" spans="1:56" ht="15.75">
      <c r="B14" s="1" t="str">
        <f>CONCATENATE("OR",D14,E14)</f>
        <v>ORSingle FamilyNew</v>
      </c>
      <c r="C14" s="5" t="s">
        <v>15</v>
      </c>
      <c r="D14" s="1" t="s">
        <v>16</v>
      </c>
      <c r="E14" s="1" t="s">
        <v>8</v>
      </c>
      <c r="F14" s="6">
        <v>6704</v>
      </c>
      <c r="G14" s="6">
        <v>6968</v>
      </c>
      <c r="H14" s="6">
        <v>8205</v>
      </c>
      <c r="I14" s="6">
        <v>9300</v>
      </c>
      <c r="J14" s="6">
        <v>11414</v>
      </c>
      <c r="K14" s="6">
        <v>13600</v>
      </c>
      <c r="L14" s="6">
        <v>12406</v>
      </c>
      <c r="M14" s="6">
        <v>14907</v>
      </c>
      <c r="N14" s="6">
        <v>16765</v>
      </c>
      <c r="O14" s="6">
        <v>17498</v>
      </c>
      <c r="P14" s="6">
        <v>16395</v>
      </c>
      <c r="Q14" s="6">
        <v>18008</v>
      </c>
      <c r="R14" s="6">
        <v>16935</v>
      </c>
      <c r="S14" s="6">
        <v>17518</v>
      </c>
      <c r="T14" s="6">
        <v>16687</v>
      </c>
      <c r="U14" s="6">
        <v>15476</v>
      </c>
      <c r="V14" s="6">
        <v>15963</v>
      </c>
      <c r="W14" s="6">
        <v>17418</v>
      </c>
      <c r="X14" s="6">
        <v>18681</v>
      </c>
      <c r="Y14" s="6">
        <v>20556</v>
      </c>
      <c r="Z14" s="6">
        <v>23352</v>
      </c>
      <c r="AA14" s="6">
        <v>20383</v>
      </c>
      <c r="AB14" s="6">
        <v>15397</v>
      </c>
      <c r="AC14" s="6">
        <v>8164.9999999999991</v>
      </c>
      <c r="AD14" s="6">
        <v>5328</v>
      </c>
      <c r="AE14" s="6">
        <v>5305</v>
      </c>
      <c r="AF14" s="6">
        <v>5050</v>
      </c>
      <c r="AG14" s="7">
        <v>6513</v>
      </c>
      <c r="AH14" s="6">
        <v>8720</v>
      </c>
      <c r="AI14" s="6">
        <v>11272</v>
      </c>
      <c r="AJ14" s="6">
        <v>17900.720217557253</v>
      </c>
      <c r="AK14" s="6">
        <v>20628.148720207257</v>
      </c>
      <c r="AL14" s="6">
        <v>21014.084891891889</v>
      </c>
      <c r="AM14" s="6">
        <v>21205.355077738521</v>
      </c>
      <c r="AN14" s="6">
        <v>21149.77223809524</v>
      </c>
      <c r="AO14" s="6">
        <v>21830.291480392156</v>
      </c>
      <c r="AP14" s="6">
        <v>21441.588088479264</v>
      </c>
      <c r="AQ14" s="6">
        <v>21122.066510838831</v>
      </c>
      <c r="AR14" s="6">
        <v>21237.928963368224</v>
      </c>
      <c r="AS14" s="6">
        <v>21314.150681752872</v>
      </c>
      <c r="AT14" s="6">
        <v>22266.819933302238</v>
      </c>
      <c r="AU14" s="6">
        <v>22984.257200092852</v>
      </c>
      <c r="AV14" s="6">
        <v>22696.935784839923</v>
      </c>
      <c r="AW14" s="6">
        <v>21785.289468354433</v>
      </c>
      <c r="AX14" s="6">
        <v>21263.815668621701</v>
      </c>
      <c r="AY14" s="6">
        <v>21663.424981831395</v>
      </c>
      <c r="AZ14" s="6">
        <v>21907.479179687503</v>
      </c>
      <c r="BA14" s="6">
        <v>21248.404254582485</v>
      </c>
      <c r="BB14" s="6">
        <v>20644.286837512795</v>
      </c>
      <c r="BC14" s="6">
        <v>20983.184408069457</v>
      </c>
      <c r="BD14" s="57">
        <v>21364.315050709942</v>
      </c>
    </row>
    <row r="15" spans="1:56" ht="15.75">
      <c r="B15" s="1" t="str">
        <f t="shared" ref="B15:B21" si="0">CONCATENATE("OR",D15,E15)</f>
        <v>ORMultifamily - Low RiseNew</v>
      </c>
      <c r="C15" s="5" t="s">
        <v>17</v>
      </c>
      <c r="D15" s="1" t="s">
        <v>18</v>
      </c>
      <c r="E15" s="1" t="s">
        <v>8</v>
      </c>
      <c r="F15" s="8">
        <v>3772.8448706752683</v>
      </c>
      <c r="G15" s="8">
        <v>2941.0349178883071</v>
      </c>
      <c r="H15" s="8">
        <v>3202.3298129108261</v>
      </c>
      <c r="I15" s="8">
        <v>2714.899092549962</v>
      </c>
      <c r="J15" s="8">
        <v>8896.7022428480705</v>
      </c>
      <c r="K15" s="8">
        <v>8252.2238816719419</v>
      </c>
      <c r="L15" s="8">
        <v>3301.122737123248</v>
      </c>
      <c r="M15" s="8">
        <v>2811.4691158519631</v>
      </c>
      <c r="N15" s="8">
        <v>2637.894836250196</v>
      </c>
      <c r="O15" s="8">
        <v>4819.5855773579242</v>
      </c>
      <c r="P15" s="8">
        <v>6713.3146314455371</v>
      </c>
      <c r="Q15" s="8">
        <v>8721.3694621543327</v>
      </c>
      <c r="R15" s="8">
        <v>7555.8808889387019</v>
      </c>
      <c r="S15" s="8">
        <v>6573.1222265963652</v>
      </c>
      <c r="T15" s="8">
        <v>4692.7024347114893</v>
      </c>
      <c r="U15" s="8">
        <v>2354.7720492520393</v>
      </c>
      <c r="V15" s="8">
        <v>2899.5066232946756</v>
      </c>
      <c r="W15" s="8">
        <v>2562.0870522389155</v>
      </c>
      <c r="X15" s="8">
        <v>3686.8568040688797</v>
      </c>
      <c r="Y15" s="8">
        <v>3834.8880826444029</v>
      </c>
      <c r="Z15" s="8">
        <v>3263.6700424474207</v>
      </c>
      <c r="AA15" s="8">
        <v>4388.1347752705051</v>
      </c>
      <c r="AB15" s="8">
        <v>2959.161886968971</v>
      </c>
      <c r="AC15" s="8">
        <v>2360.9550283740805</v>
      </c>
      <c r="AD15" s="8">
        <v>671.9841739580163</v>
      </c>
      <c r="AE15" s="8">
        <v>66.596429394015331</v>
      </c>
      <c r="AF15" s="8">
        <v>949.87426015052506</v>
      </c>
      <c r="AG15" s="9">
        <v>2297.5049440684579</v>
      </c>
      <c r="AH15" s="8">
        <v>4512.1309043270476</v>
      </c>
      <c r="AI15" s="8">
        <v>4834.4211617459714</v>
      </c>
      <c r="AJ15" s="8">
        <v>7713.517114021106</v>
      </c>
      <c r="AK15" s="8">
        <v>8439.2762974392008</v>
      </c>
      <c r="AL15" s="8">
        <v>8532.1437219887594</v>
      </c>
      <c r="AM15" s="8">
        <v>8460.6209440000839</v>
      </c>
      <c r="AN15" s="8">
        <v>8710.4066617520293</v>
      </c>
      <c r="AO15" s="8">
        <v>9655.4598505421909</v>
      </c>
      <c r="AP15" s="8">
        <v>8955.1937414048207</v>
      </c>
      <c r="AQ15" s="8">
        <v>8733.2778386205428</v>
      </c>
      <c r="AR15" s="8">
        <v>8560.4087874528468</v>
      </c>
      <c r="AS15" s="8">
        <v>8659.7039909525556</v>
      </c>
      <c r="AT15" s="8">
        <v>8644.2620830554733</v>
      </c>
      <c r="AU15" s="8">
        <v>8520.3591232794242</v>
      </c>
      <c r="AV15" s="8">
        <v>8320.742684677778</v>
      </c>
      <c r="AW15" s="8">
        <v>8100.2105882811211</v>
      </c>
      <c r="AX15" s="8">
        <v>7503.3742222468099</v>
      </c>
      <c r="AY15" s="8">
        <v>6992.3862588144948</v>
      </c>
      <c r="AZ15" s="8">
        <v>6693.6576528944015</v>
      </c>
      <c r="BA15" s="8">
        <v>6455.9511094085528</v>
      </c>
      <c r="BB15" s="8">
        <v>6306.8076629821498</v>
      </c>
      <c r="BC15" s="8">
        <v>5705.2136182205104</v>
      </c>
      <c r="BD15" s="57">
        <v>5547.7685340224543</v>
      </c>
    </row>
    <row r="16" spans="1:56">
      <c r="B16" s="1" t="str">
        <f t="shared" si="0"/>
        <v>ORMultifamily - High RiseNew</v>
      </c>
      <c r="C16" s="1" t="s">
        <v>19</v>
      </c>
      <c r="D16" s="1" t="s">
        <v>5458</v>
      </c>
      <c r="E16" s="1" t="s">
        <v>8</v>
      </c>
      <c r="F16" s="8">
        <v>468.15512932473166</v>
      </c>
      <c r="G16" s="8">
        <v>512.96508211169294</v>
      </c>
      <c r="H16" s="8">
        <v>567.67018708917408</v>
      </c>
      <c r="I16" s="8">
        <v>1440.100907450038</v>
      </c>
      <c r="J16" s="8">
        <v>1235.2977571519298</v>
      </c>
      <c r="K16" s="8">
        <v>508.77611832805769</v>
      </c>
      <c r="L16" s="8">
        <v>504.87726287675196</v>
      </c>
      <c r="M16" s="8">
        <v>979.53088414803699</v>
      </c>
      <c r="N16" s="8">
        <v>1373.1051637498038</v>
      </c>
      <c r="O16" s="8">
        <v>1730.4144226420756</v>
      </c>
      <c r="P16" s="8">
        <v>2043.6853685544634</v>
      </c>
      <c r="Q16" s="8">
        <v>1875.6305378456677</v>
      </c>
      <c r="R16" s="8">
        <v>1705.1191110612986</v>
      </c>
      <c r="S16" s="8">
        <v>1382.877773403635</v>
      </c>
      <c r="T16" s="8">
        <v>1045.2975652885109</v>
      </c>
      <c r="U16" s="8">
        <v>1145.2279507479607</v>
      </c>
      <c r="V16" s="8">
        <v>1138.4933767053251</v>
      </c>
      <c r="W16" s="8">
        <v>1344.9129477610845</v>
      </c>
      <c r="X16" s="8">
        <v>1380.1431959311205</v>
      </c>
      <c r="Y16" s="8">
        <v>1332.1119173555971</v>
      </c>
      <c r="Z16" s="8">
        <v>1508.3299575525793</v>
      </c>
      <c r="AA16" s="8">
        <v>1311.8652247294947</v>
      </c>
      <c r="AB16" s="8">
        <v>1171.838113031029</v>
      </c>
      <c r="AC16" s="8">
        <v>876.04497162591952</v>
      </c>
      <c r="AD16" s="8">
        <v>822.0158260419837</v>
      </c>
      <c r="AE16" s="8">
        <v>1092.4035706059847</v>
      </c>
      <c r="AF16" s="8">
        <v>1676.1257398494749</v>
      </c>
      <c r="AG16" s="9">
        <v>1050.4950559315419</v>
      </c>
      <c r="AH16" s="8">
        <v>1179.8690956729522</v>
      </c>
      <c r="AI16" s="8">
        <v>1558.5788382540286</v>
      </c>
      <c r="AJ16" s="8">
        <v>1842.579728988374</v>
      </c>
      <c r="AK16" s="8">
        <v>1855.3670404437321</v>
      </c>
      <c r="AL16" s="8">
        <v>1955.8442882676507</v>
      </c>
      <c r="AM16" s="8">
        <v>2022.7848174107062</v>
      </c>
      <c r="AN16" s="8">
        <v>1944.1070471445903</v>
      </c>
      <c r="AO16" s="8">
        <v>2036.7840897690553</v>
      </c>
      <c r="AP16" s="8">
        <v>1954.992104437159</v>
      </c>
      <c r="AQ16" s="8">
        <v>1918.9812327782038</v>
      </c>
      <c r="AR16" s="8">
        <v>1952.816582338821</v>
      </c>
      <c r="AS16" s="8">
        <v>1935.9447091484537</v>
      </c>
      <c r="AT16" s="8">
        <v>1928.6795804060671</v>
      </c>
      <c r="AU16" s="8">
        <v>1836.7240471051909</v>
      </c>
      <c r="AV16" s="8">
        <v>1768.9949790889505</v>
      </c>
      <c r="AW16" s="8">
        <v>1655.1226479241525</v>
      </c>
      <c r="AX16" s="8">
        <v>1564.9429101143014</v>
      </c>
      <c r="AY16" s="8">
        <v>1482.3575647335999</v>
      </c>
      <c r="AZ16" s="8">
        <v>1416.2657804389321</v>
      </c>
      <c r="BA16" s="8">
        <v>1364.076844712823</v>
      </c>
      <c r="BB16" s="8">
        <v>1266.4926516276396</v>
      </c>
      <c r="BC16" s="8">
        <v>1228.833951198726</v>
      </c>
      <c r="BD16" s="57">
        <v>1186.8371694320906</v>
      </c>
    </row>
    <row r="17" spans="1:56" ht="15.75">
      <c r="A17" s="1" t="s">
        <v>5432</v>
      </c>
      <c r="B17" s="1" t="str">
        <f t="shared" si="0"/>
        <v>ORManufacturedNew</v>
      </c>
      <c r="C17" s="5" t="s">
        <v>21</v>
      </c>
      <c r="D17" s="1" t="s">
        <v>22</v>
      </c>
      <c r="E17" s="1" t="s">
        <v>8</v>
      </c>
      <c r="F17" s="8">
        <v>2370</v>
      </c>
      <c r="G17" s="8">
        <v>2297</v>
      </c>
      <c r="H17" s="8">
        <v>2910</v>
      </c>
      <c r="I17" s="8">
        <v>3852</v>
      </c>
      <c r="J17" s="8">
        <v>4387</v>
      </c>
      <c r="K17" s="8">
        <v>4905</v>
      </c>
      <c r="L17" s="8">
        <v>4720</v>
      </c>
      <c r="M17" s="8">
        <v>5103</v>
      </c>
      <c r="N17" s="8">
        <v>6454</v>
      </c>
      <c r="O17" s="8">
        <v>7597</v>
      </c>
      <c r="P17" s="8">
        <v>7450</v>
      </c>
      <c r="Q17" s="8">
        <v>6484</v>
      </c>
      <c r="R17" s="8">
        <v>6567</v>
      </c>
      <c r="S17" s="8">
        <v>6223</v>
      </c>
      <c r="T17" s="8">
        <v>5202</v>
      </c>
      <c r="U17" s="8">
        <v>3199</v>
      </c>
      <c r="V17" s="8">
        <v>2392</v>
      </c>
      <c r="W17" s="8">
        <v>2517</v>
      </c>
      <c r="X17" s="8">
        <v>2415</v>
      </c>
      <c r="Y17" s="8">
        <v>2492</v>
      </c>
      <c r="Z17" s="8">
        <v>2495</v>
      </c>
      <c r="AA17" s="8">
        <v>2230</v>
      </c>
      <c r="AB17" s="8">
        <v>1772</v>
      </c>
      <c r="AC17" s="8">
        <v>1278</v>
      </c>
      <c r="AD17" s="8">
        <v>717</v>
      </c>
      <c r="AE17" s="8">
        <v>647</v>
      </c>
      <c r="AF17" s="8">
        <v>445</v>
      </c>
      <c r="AG17" s="9">
        <v>473</v>
      </c>
      <c r="AH17" s="8">
        <v>888.66666666666663</v>
      </c>
      <c r="AI17" s="8">
        <v>741.44444444444446</v>
      </c>
      <c r="AJ17" s="8">
        <v>855.63310544131787</v>
      </c>
      <c r="AK17" s="8">
        <v>877.99225089333868</v>
      </c>
      <c r="AL17" s="8">
        <v>877.68594689281008</v>
      </c>
      <c r="AM17" s="8">
        <v>976.12881849558312</v>
      </c>
      <c r="AN17" s="8">
        <v>1129.1126521167014</v>
      </c>
      <c r="AO17" s="8">
        <v>1084.4342490083393</v>
      </c>
      <c r="AP17" s="8">
        <v>1062.3550412878401</v>
      </c>
      <c r="AQ17" s="8">
        <v>1071.8901184404315</v>
      </c>
      <c r="AR17" s="8">
        <v>1085.8013113307768</v>
      </c>
      <c r="AS17" s="8">
        <v>1094.9776778419234</v>
      </c>
      <c r="AT17" s="8">
        <v>1130.9255924622612</v>
      </c>
      <c r="AU17" s="8">
        <v>1147.5594192799829</v>
      </c>
      <c r="AV17" s="8">
        <v>1166.6209616853996</v>
      </c>
      <c r="AW17" s="8">
        <v>1199.8126581822969</v>
      </c>
      <c r="AX17" s="8">
        <v>1225.802236191392</v>
      </c>
      <c r="AY17" s="8">
        <v>1263.856725904473</v>
      </c>
      <c r="AZ17" s="8">
        <v>1283.0542021773028</v>
      </c>
      <c r="BA17" s="8">
        <v>1300.5260993473025</v>
      </c>
      <c r="BB17" s="8">
        <v>1320.4924481471362</v>
      </c>
      <c r="BC17" s="8">
        <v>1342.9667373433863</v>
      </c>
      <c r="BD17" s="57">
        <v>1372.6001013456191</v>
      </c>
    </row>
    <row r="18" spans="1:56" ht="25.5">
      <c r="A18" s="1">
        <v>-2.2707813017997908E-3</v>
      </c>
      <c r="B18" s="1" t="str">
        <f t="shared" si="0"/>
        <v>ORSingle FamilyExisting</v>
      </c>
      <c r="C18" s="5" t="s">
        <v>15</v>
      </c>
      <c r="D18" s="1" t="s">
        <v>16</v>
      </c>
      <c r="E18" s="1" t="s">
        <v>5457</v>
      </c>
      <c r="F18" s="8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  <c r="AH18" s="8"/>
      <c r="AI18" s="8"/>
      <c r="AJ18" s="8"/>
      <c r="AK18" s="8">
        <v>1283390.7202175572</v>
      </c>
      <c r="AL18" s="8">
        <v>1280476.4205671838</v>
      </c>
      <c r="AM18" s="8">
        <v>1277568.7386539644</v>
      </c>
      <c r="AN18" s="8">
        <v>1274667.6594504649</v>
      </c>
      <c r="AO18" s="8">
        <v>1271773.1679633758</v>
      </c>
      <c r="AP18" s="8">
        <v>1268885.249233434</v>
      </c>
      <c r="AQ18" s="8">
        <v>1266003.8883353451</v>
      </c>
      <c r="AR18" s="8">
        <v>1263129.0703777072</v>
      </c>
      <c r="AS18" s="8">
        <v>1260260.7805029338</v>
      </c>
      <c r="AT18" s="8">
        <v>1257399.003887176</v>
      </c>
      <c r="AU18" s="8">
        <v>1254543.7257402474</v>
      </c>
      <c r="AV18" s="8">
        <v>1251694.9313055461</v>
      </c>
      <c r="AW18" s="8">
        <v>1248852.6058599798</v>
      </c>
      <c r="AX18" s="8">
        <v>1246016.734713889</v>
      </c>
      <c r="AY18" s="8">
        <v>1243187.3032109709</v>
      </c>
      <c r="AZ18" s="8">
        <v>1240364.2967282045</v>
      </c>
      <c r="BA18" s="8">
        <v>1237547.7006757739</v>
      </c>
      <c r="BB18" s="8">
        <v>1234737.500496994</v>
      </c>
      <c r="BC18" s="8">
        <v>1231933.6816682343</v>
      </c>
      <c r="BD18" s="57">
        <v>1229136.2296988447</v>
      </c>
    </row>
    <row r="19" spans="1:56" ht="15.75">
      <c r="A19" s="1">
        <v>-2.2708178107920937E-3</v>
      </c>
      <c r="B19" s="1" t="str">
        <f t="shared" si="0"/>
        <v>ORMultifamily - Low RiseExisting</v>
      </c>
      <c r="C19" s="5" t="s">
        <v>17</v>
      </c>
      <c r="D19" s="1" t="s">
        <v>18</v>
      </c>
      <c r="E19" s="1" t="s">
        <v>5457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  <c r="AH19" s="8"/>
      <c r="AI19" s="8"/>
      <c r="AJ19" s="8"/>
      <c r="AK19" s="8">
        <v>278734.78663085925</v>
      </c>
      <c r="AL19" s="8">
        <v>278101.83071289054</v>
      </c>
      <c r="AM19" s="8">
        <v>277470.31212249381</v>
      </c>
      <c r="AN19" s="8">
        <v>276840.22759576002</v>
      </c>
      <c r="AO19" s="8">
        <v>276211.57387619186</v>
      </c>
      <c r="AP19" s="8">
        <v>275584.34771468688</v>
      </c>
      <c r="AQ19" s="8">
        <v>274958.54586952087</v>
      </c>
      <c r="AR19" s="8">
        <v>274334.16510633088</v>
      </c>
      <c r="AS19" s="8">
        <v>273711.20219809865</v>
      </c>
      <c r="AT19" s="8">
        <v>273089.65392513387</v>
      </c>
      <c r="AU19" s="8">
        <v>272469.51707505761</v>
      </c>
      <c r="AV19" s="8">
        <v>271850.78844278568</v>
      </c>
      <c r="AW19" s="8">
        <v>271233.46483051195</v>
      </c>
      <c r="AX19" s="8">
        <v>270617.54304769199</v>
      </c>
      <c r="AY19" s="8">
        <v>270003.01991102652</v>
      </c>
      <c r="AZ19" s="8">
        <v>269389.89224444493</v>
      </c>
      <c r="BA19" s="8">
        <v>268778.1568790889</v>
      </c>
      <c r="BB19" s="8">
        <v>268167.81065329601</v>
      </c>
      <c r="BC19" s="8">
        <v>267558.85041258339</v>
      </c>
      <c r="BD19" s="57">
        <v>266951.27300963143</v>
      </c>
    </row>
    <row r="20" spans="1:56">
      <c r="A20" s="1">
        <v>-2.2708178107920937E-3</v>
      </c>
      <c r="B20" s="1" t="str">
        <f>CONCATENATE("OR",D20,E20)</f>
        <v>ORMultifamily - High RiseExisting</v>
      </c>
      <c r="D20" s="1" t="s">
        <v>5458</v>
      </c>
      <c r="E20" s="1" t="s">
        <v>5457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/>
      <c r="AH20" s="8"/>
      <c r="AI20" s="8"/>
      <c r="AJ20" s="8"/>
      <c r="AK20" s="8">
        <v>63560.271603395508</v>
      </c>
      <c r="AL20" s="8">
        <v>63415.937806579735</v>
      </c>
      <c r="AM20" s="8">
        <v>63271.931765520472</v>
      </c>
      <c r="AN20" s="8">
        <v>63128.252735944108</v>
      </c>
      <c r="AO20" s="8">
        <v>62984.899975267144</v>
      </c>
      <c r="AP20" s="8">
        <v>62841.87274259235</v>
      </c>
      <c r="AQ20" s="8">
        <v>62699.170298704943</v>
      </c>
      <c r="AR20" s="8">
        <v>62556.791906068756</v>
      </c>
      <c r="AS20" s="8">
        <v>62414.736828822439</v>
      </c>
      <c r="AT20" s="8">
        <v>62273.00433277565</v>
      </c>
      <c r="AU20" s="8">
        <v>62131.593685405249</v>
      </c>
      <c r="AV20" s="8">
        <v>61990.504155851537</v>
      </c>
      <c r="AW20" s="8">
        <v>61849.735014914448</v>
      </c>
      <c r="AX20" s="8">
        <v>61709.285535049807</v>
      </c>
      <c r="AY20" s="8">
        <v>61569.154990365561</v>
      </c>
      <c r="AZ20" s="8">
        <v>61429.342656618021</v>
      </c>
      <c r="BA20" s="8">
        <v>61289.847811208121</v>
      </c>
      <c r="BB20" s="8">
        <v>61150.669733177696</v>
      </c>
      <c r="BC20" s="8">
        <v>61011.807703205734</v>
      </c>
      <c r="BD20" s="57">
        <v>60873.261003604675</v>
      </c>
    </row>
    <row r="21" spans="1:56" ht="15.75">
      <c r="A21" s="1">
        <v>-1.0686986477418991E-2</v>
      </c>
      <c r="B21" s="1" t="str">
        <f t="shared" si="0"/>
        <v>ORManufacturedExisting</v>
      </c>
      <c r="C21" s="5" t="s">
        <v>21</v>
      </c>
      <c r="D21" s="1" t="s">
        <v>22</v>
      </c>
      <c r="E21" s="1" t="s">
        <v>5457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  <c r="AH21" s="8"/>
      <c r="AI21" s="8"/>
      <c r="AJ21" s="8"/>
      <c r="AK21" s="8">
        <v>202616.93248815736</v>
      </c>
      <c r="AL21" s="8">
        <v>200451.56807056032</v>
      </c>
      <c r="AM21" s="8">
        <v>198309.3448732128</v>
      </c>
      <c r="AN21" s="8">
        <v>196190.01558620698</v>
      </c>
      <c r="AO21" s="8">
        <v>194093.33554263259</v>
      </c>
      <c r="AP21" s="8">
        <v>192019.06269033134</v>
      </c>
      <c r="AQ21" s="8">
        <v>189966.9575639531</v>
      </c>
      <c r="AR21" s="8">
        <v>187936.78325731072</v>
      </c>
      <c r="AS21" s="8">
        <v>185928.30539603022</v>
      </c>
      <c r="AT21" s="8">
        <v>183941.29211049344</v>
      </c>
      <c r="AU21" s="8">
        <v>181975.51400906962</v>
      </c>
      <c r="AV21" s="8">
        <v>180030.74415163332</v>
      </c>
      <c r="AW21" s="8">
        <v>178106.75802336514</v>
      </c>
      <c r="AX21" s="8">
        <v>176203.3335088325</v>
      </c>
      <c r="AY21" s="8">
        <v>174320.25086634746</v>
      </c>
      <c r="AZ21" s="8">
        <v>172457.29270259853</v>
      </c>
      <c r="BA21" s="8">
        <v>170614.24394755356</v>
      </c>
      <c r="BB21" s="8">
        <v>168790.891829631</v>
      </c>
      <c r="BC21" s="8">
        <v>166987.02585113625</v>
      </c>
      <c r="BD21" s="57">
        <v>165202.43776396074</v>
      </c>
    </row>
    <row r="22" spans="1:56">
      <c r="BD22" s="57"/>
    </row>
    <row r="23" spans="1:56">
      <c r="D23" s="4" t="s">
        <v>23</v>
      </c>
      <c r="E23" s="4"/>
      <c r="F23" s="4"/>
      <c r="G23" s="4"/>
      <c r="BD23" s="57"/>
    </row>
    <row r="24" spans="1:56" ht="15.75">
      <c r="B24" s="1" t="str">
        <f>CONCATENATE("WA",D24,E24)</f>
        <v>WASingle FamilyNew</v>
      </c>
      <c r="C24" s="5" t="s">
        <v>24</v>
      </c>
      <c r="D24" s="1" t="s">
        <v>16</v>
      </c>
      <c r="E24" s="1" t="s">
        <v>8</v>
      </c>
      <c r="F24" s="6">
        <v>17836</v>
      </c>
      <c r="G24" s="6">
        <v>19224</v>
      </c>
      <c r="H24" s="6">
        <v>20881</v>
      </c>
      <c r="I24" s="6">
        <v>22030</v>
      </c>
      <c r="J24" s="6">
        <v>26693</v>
      </c>
      <c r="K24" s="6">
        <v>29534</v>
      </c>
      <c r="L24" s="6">
        <v>25256</v>
      </c>
      <c r="M24" s="6">
        <v>32825</v>
      </c>
      <c r="N24" s="6">
        <v>33591</v>
      </c>
      <c r="O24" s="6">
        <v>34363</v>
      </c>
      <c r="P24" s="6">
        <v>28330</v>
      </c>
      <c r="Q24" s="6">
        <v>28658</v>
      </c>
      <c r="R24" s="6">
        <v>28846</v>
      </c>
      <c r="S24" s="6">
        <v>29714</v>
      </c>
      <c r="T24" s="6">
        <v>28101</v>
      </c>
      <c r="U24" s="6">
        <v>25350</v>
      </c>
      <c r="V24" s="6">
        <v>26054</v>
      </c>
      <c r="W24" s="6">
        <v>30098</v>
      </c>
      <c r="X24" s="6">
        <v>34243</v>
      </c>
      <c r="Y24" s="6">
        <v>36326</v>
      </c>
      <c r="Z24" s="6">
        <v>40247</v>
      </c>
      <c r="AA24" s="6">
        <v>36985</v>
      </c>
      <c r="AB24" s="6">
        <v>30373</v>
      </c>
      <c r="AC24" s="6">
        <v>18826</v>
      </c>
      <c r="AD24" s="6">
        <v>13391</v>
      </c>
      <c r="AE24" s="6">
        <v>14886</v>
      </c>
      <c r="AF24" s="6">
        <v>13829</v>
      </c>
      <c r="AG24" s="7">
        <v>16887</v>
      </c>
      <c r="AH24" s="6">
        <v>18274</v>
      </c>
      <c r="AI24" s="6">
        <v>24247</v>
      </c>
      <c r="AJ24" s="6">
        <v>34620.926539122134</v>
      </c>
      <c r="AK24" s="6">
        <v>39477.967574481874</v>
      </c>
      <c r="AL24" s="6">
        <v>39000.493297297297</v>
      </c>
      <c r="AM24" s="6">
        <v>37757.887213780923</v>
      </c>
      <c r="AN24" s="6">
        <v>36491.975952380955</v>
      </c>
      <c r="AO24" s="6">
        <v>36484.949729055254</v>
      </c>
      <c r="AP24" s="6">
        <v>34893.740318433178</v>
      </c>
      <c r="AQ24" s="6">
        <v>33584.829285579639</v>
      </c>
      <c r="AR24" s="6">
        <v>33371.829195052334</v>
      </c>
      <c r="AS24" s="6">
        <v>32517.909361590035</v>
      </c>
      <c r="AT24" s="6">
        <v>32474.259940531716</v>
      </c>
      <c r="AU24" s="6">
        <v>33019.699655292483</v>
      </c>
      <c r="AV24" s="6">
        <v>32460.75462711864</v>
      </c>
      <c r="AW24" s="6">
        <v>31635.497363924052</v>
      </c>
      <c r="AX24" s="6">
        <v>31061.891441837735</v>
      </c>
      <c r="AY24" s="6">
        <v>31380.075902616278</v>
      </c>
      <c r="AZ24" s="6">
        <v>31619.487246093751</v>
      </c>
      <c r="BA24" s="6">
        <v>30640.445067209777</v>
      </c>
      <c r="BB24" s="6">
        <v>29735.214540174002</v>
      </c>
      <c r="BC24" s="6">
        <v>30058.674454034728</v>
      </c>
      <c r="BD24" s="57">
        <v>30372.213971602436</v>
      </c>
    </row>
    <row r="25" spans="1:56" ht="15.75">
      <c r="B25" s="1" t="str">
        <f t="shared" ref="B25:B31" si="1">CONCATENATE("WA",D25,E25)</f>
        <v>WAMultifamily - Low RiseNew</v>
      </c>
      <c r="C25" s="5" t="s">
        <v>25</v>
      </c>
      <c r="D25" s="1" t="s">
        <v>18</v>
      </c>
      <c r="E25" s="1" t="s">
        <v>8</v>
      </c>
      <c r="F25" s="8">
        <v>15061.883667534441</v>
      </c>
      <c r="G25" s="8">
        <v>14869.183557824352</v>
      </c>
      <c r="H25" s="8">
        <v>15220.21190520253</v>
      </c>
      <c r="I25" s="8">
        <v>18940.327900324999</v>
      </c>
      <c r="J25" s="8">
        <v>18837.087988326672</v>
      </c>
      <c r="K25" s="8">
        <v>17883.866659845167</v>
      </c>
      <c r="L25" s="8">
        <v>8123.2235993523336</v>
      </c>
      <c r="M25" s="8">
        <v>7903.1488702815295</v>
      </c>
      <c r="N25" s="8">
        <v>7592.1801314599406</v>
      </c>
      <c r="O25" s="8">
        <v>9401.6361134168346</v>
      </c>
      <c r="P25" s="8">
        <v>9701.2779324751245</v>
      </c>
      <c r="Q25" s="8">
        <v>11104.526723200062</v>
      </c>
      <c r="R25" s="8">
        <v>10897.632074550364</v>
      </c>
      <c r="S25" s="8">
        <v>12645.60766842474</v>
      </c>
      <c r="T25" s="8">
        <v>11965.262831791384</v>
      </c>
      <c r="U25" s="8">
        <v>10483.919915783859</v>
      </c>
      <c r="V25" s="8">
        <v>9971.9026959155963</v>
      </c>
      <c r="W25" s="8">
        <v>7253.9578552287549</v>
      </c>
      <c r="X25" s="8">
        <v>7119.6062546632547</v>
      </c>
      <c r="Y25" s="8">
        <v>7985.0504417912043</v>
      </c>
      <c r="Z25" s="8">
        <v>8677.2745487052198</v>
      </c>
      <c r="AA25" s="8">
        <v>9569.5883473366248</v>
      </c>
      <c r="AB25" s="8">
        <v>10771.842399662728</v>
      </c>
      <c r="AC25" s="8">
        <v>8763.9200796845034</v>
      </c>
      <c r="AD25" s="8">
        <v>2981.3702838569475</v>
      </c>
      <c r="AE25" s="8">
        <v>3522.5521445353306</v>
      </c>
      <c r="AF25" s="8">
        <v>5265.721927064159</v>
      </c>
      <c r="AG25" s="9">
        <v>8692.3033155335615</v>
      </c>
      <c r="AH25" s="8">
        <v>12312.39973222512</v>
      </c>
      <c r="AI25" s="8">
        <v>11883.279860328872</v>
      </c>
      <c r="AJ25" s="8">
        <v>15010.946400028914</v>
      </c>
      <c r="AK25" s="8">
        <v>15201.527770863911</v>
      </c>
      <c r="AL25" s="8">
        <v>15922.168051276542</v>
      </c>
      <c r="AM25" s="8">
        <v>15561.587037222331</v>
      </c>
      <c r="AN25" s="8">
        <v>13944.961569965501</v>
      </c>
      <c r="AO25" s="8">
        <v>14144.735799216262</v>
      </c>
      <c r="AP25" s="8">
        <v>13762.923352027825</v>
      </c>
      <c r="AQ25" s="8">
        <v>13846.287193093265</v>
      </c>
      <c r="AR25" s="8">
        <v>14693.487216939509</v>
      </c>
      <c r="AS25" s="8">
        <v>15239.768870185262</v>
      </c>
      <c r="AT25" s="8">
        <v>16150.265610732085</v>
      </c>
      <c r="AU25" s="8">
        <v>16150.999533123728</v>
      </c>
      <c r="AV25" s="8">
        <v>16706.720517480149</v>
      </c>
      <c r="AW25" s="8">
        <v>17389.669967582759</v>
      </c>
      <c r="AX25" s="8">
        <v>17899.527829394363</v>
      </c>
      <c r="AY25" s="8">
        <v>18003.104420943546</v>
      </c>
      <c r="AZ25" s="8">
        <v>17901.628241850562</v>
      </c>
      <c r="BA25" s="8">
        <v>18082.553024820631</v>
      </c>
      <c r="BB25" s="8">
        <v>18396.911209973976</v>
      </c>
      <c r="BC25" s="8">
        <v>18634.906843952995</v>
      </c>
      <c r="BD25" s="57">
        <v>18881.705636812425</v>
      </c>
    </row>
    <row r="26" spans="1:56">
      <c r="B26" s="1" t="str">
        <f t="shared" si="1"/>
        <v>WAMultifamily - High RiseNew</v>
      </c>
      <c r="C26" s="1" t="s">
        <v>26</v>
      </c>
      <c r="D26" s="1" t="s">
        <v>5458</v>
      </c>
      <c r="E26" s="1" t="s">
        <v>8</v>
      </c>
      <c r="F26" s="8">
        <v>926.11633246555948</v>
      </c>
      <c r="G26" s="8">
        <v>968.81644217564758</v>
      </c>
      <c r="H26" s="8">
        <v>1167.7880947974693</v>
      </c>
      <c r="I26" s="8">
        <v>1180.6720996750003</v>
      </c>
      <c r="J26" s="8">
        <v>1129.91201167333</v>
      </c>
      <c r="K26" s="8">
        <v>657.13334015483224</v>
      </c>
      <c r="L26" s="8">
        <v>654.77640064766615</v>
      </c>
      <c r="M26" s="8">
        <v>652.8511297184707</v>
      </c>
      <c r="N26" s="8">
        <v>756.81986854005959</v>
      </c>
      <c r="O26" s="8">
        <v>787.36388658316514</v>
      </c>
      <c r="P26" s="8">
        <v>872.72206752487591</v>
      </c>
      <c r="Q26" s="8">
        <v>879.4732767999385</v>
      </c>
      <c r="R26" s="8">
        <v>984.36792544963578</v>
      </c>
      <c r="S26" s="8">
        <v>957.39233157526019</v>
      </c>
      <c r="T26" s="8">
        <v>887.73716820861637</v>
      </c>
      <c r="U26" s="8">
        <v>863.08008421613988</v>
      </c>
      <c r="V26" s="8">
        <v>722.09730408440362</v>
      </c>
      <c r="W26" s="8">
        <v>726.04214477124526</v>
      </c>
      <c r="X26" s="8">
        <v>786.3937453367455</v>
      </c>
      <c r="Y26" s="8">
        <v>838.94955820879602</v>
      </c>
      <c r="Z26" s="8">
        <v>904.72545129478021</v>
      </c>
      <c r="AA26" s="8">
        <v>978.41165266337521</v>
      </c>
      <c r="AB26" s="8">
        <v>852.15760033727156</v>
      </c>
      <c r="AC26" s="8">
        <v>520.07992031549577</v>
      </c>
      <c r="AD26" s="8">
        <v>564.62971614305252</v>
      </c>
      <c r="AE26" s="8">
        <v>705.44785546466926</v>
      </c>
      <c r="AF26" s="8">
        <v>1217.2780729358408</v>
      </c>
      <c r="AG26" s="9">
        <v>806.69668446643777</v>
      </c>
      <c r="AH26" s="8">
        <v>792.60026777487974</v>
      </c>
      <c r="AI26" s="8">
        <v>992.72013967112821</v>
      </c>
      <c r="AJ26" s="8">
        <v>3422.4409609726376</v>
      </c>
      <c r="AK26" s="8">
        <v>3465.8928175419901</v>
      </c>
      <c r="AL26" s="8">
        <v>3630.1961697814259</v>
      </c>
      <c r="AM26" s="8">
        <v>3547.9850153770653</v>
      </c>
      <c r="AN26" s="8">
        <v>3179.4003125710528</v>
      </c>
      <c r="AO26" s="8">
        <v>3224.9481072879407</v>
      </c>
      <c r="AP26" s="8">
        <v>3137.8962636637098</v>
      </c>
      <c r="AQ26" s="8">
        <v>3156.9029149915555</v>
      </c>
      <c r="AR26" s="8">
        <v>3350.0614265523727</v>
      </c>
      <c r="AS26" s="8">
        <v>3474.6116485351968</v>
      </c>
      <c r="AT26" s="8">
        <v>3682.2015803514728</v>
      </c>
      <c r="AU26" s="8">
        <v>3682.3689119765568</v>
      </c>
      <c r="AV26" s="8">
        <v>3809.0712669812724</v>
      </c>
      <c r="AW26" s="8">
        <v>3964.7812475525484</v>
      </c>
      <c r="AX26" s="8">
        <v>4081.0269781038937</v>
      </c>
      <c r="AY26" s="8">
        <v>4104.6420627273892</v>
      </c>
      <c r="AZ26" s="8">
        <v>4081.5058644734231</v>
      </c>
      <c r="BA26" s="8">
        <v>4122.7560542742804</v>
      </c>
      <c r="BB26" s="8">
        <v>4194.4285724896336</v>
      </c>
      <c r="BC26" s="8">
        <v>4248.6907079044568</v>
      </c>
      <c r="BD26" s="57">
        <v>4304.9599313958506</v>
      </c>
    </row>
    <row r="27" spans="1:56" ht="15.75">
      <c r="B27" s="1" t="str">
        <f t="shared" si="1"/>
        <v>WAManufacturedNew</v>
      </c>
      <c r="C27" s="5" t="s">
        <v>27</v>
      </c>
      <c r="D27" s="1" t="s">
        <v>22</v>
      </c>
      <c r="E27" s="1" t="s">
        <v>8</v>
      </c>
      <c r="F27" s="8">
        <v>5597</v>
      </c>
      <c r="G27" s="8">
        <v>4550</v>
      </c>
      <c r="H27" s="8">
        <v>3873</v>
      </c>
      <c r="I27" s="8">
        <v>4184</v>
      </c>
      <c r="J27" s="8">
        <v>4397</v>
      </c>
      <c r="K27" s="8">
        <v>5645</v>
      </c>
      <c r="L27" s="8">
        <v>5353</v>
      </c>
      <c r="M27" s="8">
        <v>5964</v>
      </c>
      <c r="N27" s="8">
        <v>6849</v>
      </c>
      <c r="O27" s="8">
        <v>7332</v>
      </c>
      <c r="P27" s="8">
        <v>7252</v>
      </c>
      <c r="Q27" s="8">
        <v>6257</v>
      </c>
      <c r="R27" s="8">
        <v>6419</v>
      </c>
      <c r="S27" s="8">
        <v>6874</v>
      </c>
      <c r="T27" s="8">
        <v>5339</v>
      </c>
      <c r="U27" s="8">
        <v>3853</v>
      </c>
      <c r="V27" s="8">
        <v>2971</v>
      </c>
      <c r="W27" s="8">
        <v>2933</v>
      </c>
      <c r="X27" s="8">
        <v>2868</v>
      </c>
      <c r="Y27" s="8">
        <v>2705</v>
      </c>
      <c r="Z27" s="8">
        <v>2723</v>
      </c>
      <c r="AA27" s="8">
        <v>2653</v>
      </c>
      <c r="AB27" s="8">
        <v>2063</v>
      </c>
      <c r="AC27" s="8">
        <v>1621</v>
      </c>
      <c r="AD27" s="8">
        <v>859</v>
      </c>
      <c r="AE27" s="8">
        <v>681</v>
      </c>
      <c r="AF27" s="8">
        <v>563</v>
      </c>
      <c r="AG27" s="9">
        <v>560</v>
      </c>
      <c r="AH27" s="8">
        <v>1057.8333333333333</v>
      </c>
      <c r="AI27" s="8">
        <v>890.30555555555554</v>
      </c>
      <c r="AJ27" s="8">
        <v>1008.5202017691798</v>
      </c>
      <c r="AK27" s="8">
        <v>1031.7058741294161</v>
      </c>
      <c r="AL27" s="8">
        <v>1049.458659189894</v>
      </c>
      <c r="AM27" s="8">
        <v>1159.6934436110812</v>
      </c>
      <c r="AN27" s="8">
        <v>1341.9660297865112</v>
      </c>
      <c r="AO27" s="8">
        <v>1288.4262138552529</v>
      </c>
      <c r="AP27" s="8">
        <v>1259.6925842278335</v>
      </c>
      <c r="AQ27" s="8">
        <v>1272.2343079315481</v>
      </c>
      <c r="AR27" s="8">
        <v>1290.7919029496325</v>
      </c>
      <c r="AS27" s="8">
        <v>1300.5050883428976</v>
      </c>
      <c r="AT27" s="8">
        <v>1343.1341693255131</v>
      </c>
      <c r="AU27" s="8">
        <v>1362.7138419421742</v>
      </c>
      <c r="AV27" s="8">
        <v>1385.2277784976461</v>
      </c>
      <c r="AW27" s="8">
        <v>1424.9613071946906</v>
      </c>
      <c r="AX27" s="8">
        <v>1455.9788178483634</v>
      </c>
      <c r="AY27" s="8">
        <v>1500.9658913745438</v>
      </c>
      <c r="AZ27" s="8">
        <v>1523.7450996633238</v>
      </c>
      <c r="BA27" s="8">
        <v>1544.4838239314934</v>
      </c>
      <c r="BB27" s="8">
        <v>1568.2164585731573</v>
      </c>
      <c r="BC27" s="8">
        <v>1594.9549429402387</v>
      </c>
      <c r="BD27" s="57">
        <v>1630.1445342373261</v>
      </c>
    </row>
    <row r="28" spans="1:56" ht="25.5">
      <c r="A28" s="1">
        <v>-2.2707813017997908E-3</v>
      </c>
      <c r="B28" s="1" t="str">
        <f t="shared" si="1"/>
        <v>WASingle FamilyExisting</v>
      </c>
      <c r="C28" s="5" t="s">
        <v>24</v>
      </c>
      <c r="D28" s="1" t="s">
        <v>16</v>
      </c>
      <c r="E28" s="1" t="s">
        <v>5457</v>
      </c>
      <c r="F28" s="8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  <c r="AH28" s="8"/>
      <c r="AI28" s="8"/>
      <c r="AJ28" s="8"/>
      <c r="AK28" s="8">
        <v>2180923.9265391221</v>
      </c>
      <c r="AL28" s="8">
        <v>2175971.5252660895</v>
      </c>
      <c r="AM28" s="8">
        <v>2171030.3698132662</v>
      </c>
      <c r="AN28" s="8">
        <v>2166100.4346438549</v>
      </c>
      <c r="AO28" s="8">
        <v>2161181.6942790453</v>
      </c>
      <c r="AP28" s="8">
        <v>2156274.1232978846</v>
      </c>
      <c r="AQ28" s="8">
        <v>2151377.6963371448</v>
      </c>
      <c r="AR28" s="8">
        <v>2146492.3880911935</v>
      </c>
      <c r="AS28" s="8">
        <v>2141618.1733118603</v>
      </c>
      <c r="AT28" s="8">
        <v>2136755.0268083089</v>
      </c>
      <c r="AU28" s="8">
        <v>2131902.9234469058</v>
      </c>
      <c r="AV28" s="8">
        <v>2127061.8381510903</v>
      </c>
      <c r="AW28" s="8">
        <v>2122231.7459012447</v>
      </c>
      <c r="AX28" s="8">
        <v>2117412.6217345661</v>
      </c>
      <c r="AY28" s="8">
        <v>2112604.4407449365</v>
      </c>
      <c r="AZ28" s="8">
        <v>2107807.1780827935</v>
      </c>
      <c r="BA28" s="8">
        <v>2103020.8089550035</v>
      </c>
      <c r="BB28" s="8">
        <v>2098245.3086247328</v>
      </c>
      <c r="BC28" s="8">
        <v>2093480.6524113186</v>
      </c>
      <c r="BD28" s="57">
        <v>2088726.8156901433</v>
      </c>
    </row>
    <row r="29" spans="1:56" ht="15.75">
      <c r="A29" s="1">
        <v>-2.2708178107920937E-3</v>
      </c>
      <c r="B29" s="1" t="str">
        <f t="shared" si="1"/>
        <v>WAMultifamily - Low RiseExisting</v>
      </c>
      <c r="C29" s="5" t="s">
        <v>25</v>
      </c>
      <c r="D29" s="1" t="s">
        <v>18</v>
      </c>
      <c r="E29" s="1" t="s">
        <v>5457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  <c r="AH29" s="8"/>
      <c r="AI29" s="8"/>
      <c r="AJ29" s="8"/>
      <c r="AK29" s="8">
        <v>559782.42087769671</v>
      </c>
      <c r="AL29" s="8">
        <v>558511.2569861993</v>
      </c>
      <c r="AM29" s="8">
        <v>557242.97967630718</v>
      </c>
      <c r="AN29" s="8">
        <v>555977.58239311934</v>
      </c>
      <c r="AO29" s="8">
        <v>554715.05859661987</v>
      </c>
      <c r="AP29" s="8">
        <v>553455.40176164405</v>
      </c>
      <c r="AQ29" s="8">
        <v>552198.60537784465</v>
      </c>
      <c r="AR29" s="8">
        <v>550944.66294965812</v>
      </c>
      <c r="AS29" s="8">
        <v>549693.56799627119</v>
      </c>
      <c r="AT29" s="8">
        <v>548445.31405158737</v>
      </c>
      <c r="AU29" s="8">
        <v>547199.89466419362</v>
      </c>
      <c r="AV29" s="8">
        <v>545957.30339732661</v>
      </c>
      <c r="AW29" s="8">
        <v>544717.53382883989</v>
      </c>
      <c r="AX29" s="8">
        <v>543480.57955117058</v>
      </c>
      <c r="AY29" s="8">
        <v>542246.4341713062</v>
      </c>
      <c r="AZ29" s="8">
        <v>541015.09131075151</v>
      </c>
      <c r="BA29" s="8">
        <v>539786.54460549576</v>
      </c>
      <c r="BB29" s="8">
        <v>538560.78770597966</v>
      </c>
      <c r="BC29" s="8">
        <v>537337.81427706266</v>
      </c>
      <c r="BD29" s="57">
        <v>536117.61799799022</v>
      </c>
    </row>
    <row r="30" spans="1:56">
      <c r="A30" s="1">
        <v>-2.2708178107920937E-3</v>
      </c>
      <c r="B30" s="1" t="str">
        <f t="shared" si="1"/>
        <v>WAMultifamily - High RiseExisting</v>
      </c>
      <c r="D30" s="1" t="s">
        <v>5458</v>
      </c>
      <c r="E30" s="1" t="s">
        <v>5457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  <c r="AH30" s="8"/>
      <c r="AI30" s="8"/>
      <c r="AJ30" s="8"/>
      <c r="AK30" s="8">
        <v>128975.75470278336</v>
      </c>
      <c r="AL30" s="8">
        <v>128682.87426184393</v>
      </c>
      <c r="AM30" s="8">
        <v>128390.65889902621</v>
      </c>
      <c r="AN30" s="8">
        <v>128099.10710405897</v>
      </c>
      <c r="AO30" s="8">
        <v>127808.21737010051</v>
      </c>
      <c r="AP30" s="8">
        <v>127517.9881937309</v>
      </c>
      <c r="AQ30" s="8">
        <v>127228.4180749442</v>
      </c>
      <c r="AR30" s="8">
        <v>126939.50551714071</v>
      </c>
      <c r="AS30" s="8">
        <v>126651.24902711925</v>
      </c>
      <c r="AT30" s="8">
        <v>126363.64711506941</v>
      </c>
      <c r="AU30" s="8">
        <v>126076.69829456387</v>
      </c>
      <c r="AV30" s="8">
        <v>125790.40108255071</v>
      </c>
      <c r="AW30" s="8">
        <v>125504.75399934578</v>
      </c>
      <c r="AX30" s="8">
        <v>125219.75556862498</v>
      </c>
      <c r="AY30" s="8">
        <v>124935.40431741672</v>
      </c>
      <c r="AZ30" s="8">
        <v>124651.69877609421</v>
      </c>
      <c r="BA30" s="8">
        <v>124368.63747836796</v>
      </c>
      <c r="BB30" s="8">
        <v>124086.21896127814</v>
      </c>
      <c r="BC30" s="8">
        <v>123804.44176518702</v>
      </c>
      <c r="BD30" s="57">
        <v>123523.30443377145</v>
      </c>
    </row>
    <row r="31" spans="1:56" ht="15.75">
      <c r="A31" s="1">
        <v>-1.0686986477418991E-2</v>
      </c>
      <c r="B31" s="1" t="str">
        <f t="shared" si="1"/>
        <v>WAManufacturedExisting</v>
      </c>
      <c r="C31" s="5" t="s">
        <v>27</v>
      </c>
      <c r="D31" s="1" t="s">
        <v>22</v>
      </c>
      <c r="E31" s="1" t="s">
        <v>5457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  <c r="AH31" s="8"/>
      <c r="AI31" s="8"/>
      <c r="AJ31" s="8"/>
      <c r="AK31" s="8">
        <v>244295.10276349759</v>
      </c>
      <c r="AL31" s="8">
        <v>241684.32430376441</v>
      </c>
      <c r="AM31" s="8">
        <v>239101.44719812594</v>
      </c>
      <c r="AN31" s="8">
        <v>236546.17326518826</v>
      </c>
      <c r="AO31" s="8">
        <v>234018.207510218</v>
      </c>
      <c r="AP31" s="8">
        <v>231517.25809108646</v>
      </c>
      <c r="AQ31" s="8">
        <v>229043.03628457792</v>
      </c>
      <c r="AR31" s="8">
        <v>226595.25645305766</v>
      </c>
      <c r="AS31" s="8">
        <v>224173.63601149656</v>
      </c>
      <c r="AT31" s="8">
        <v>221777.89539484787</v>
      </c>
      <c r="AU31" s="8">
        <v>219407.75802577269</v>
      </c>
      <c r="AV31" s="8">
        <v>217062.95028271046</v>
      </c>
      <c r="AW31" s="8">
        <v>214743.20146829047</v>
      </c>
      <c r="AX31" s="8">
        <v>212448.2437780812</v>
      </c>
      <c r="AY31" s="8">
        <v>210177.81226967345</v>
      </c>
      <c r="AZ31" s="8">
        <v>207931.64483209394</v>
      </c>
      <c r="BA31" s="8">
        <v>205709.48215554588</v>
      </c>
      <c r="BB31" s="8">
        <v>203511.0677014727</v>
      </c>
      <c r="BC31" s="8">
        <v>201336.14767294197</v>
      </c>
      <c r="BD31" s="57">
        <v>199184.4709853456</v>
      </c>
    </row>
    <row r="32" spans="1:56">
      <c r="BD32" s="57"/>
    </row>
    <row r="33" spans="1:56">
      <c r="D33" s="4" t="s">
        <v>28</v>
      </c>
      <c r="E33" s="4"/>
      <c r="F33" s="4"/>
      <c r="G33" s="4"/>
      <c r="BD33" s="57"/>
    </row>
    <row r="34" spans="1:56" ht="15.75">
      <c r="B34" s="1" t="str">
        <f>CONCATENATE("ID",D34,E34)</f>
        <v>IDSingle FamilyNew</v>
      </c>
      <c r="C34" s="5" t="s">
        <v>29</v>
      </c>
      <c r="D34" s="1" t="s">
        <v>16</v>
      </c>
      <c r="E34" s="1" t="s">
        <v>8</v>
      </c>
      <c r="F34" s="6">
        <v>3059</v>
      </c>
      <c r="G34" s="6">
        <v>2868</v>
      </c>
      <c r="H34" s="6">
        <v>2692</v>
      </c>
      <c r="I34" s="6">
        <v>2813</v>
      </c>
      <c r="J34" s="6">
        <v>3536</v>
      </c>
      <c r="K34" s="6">
        <v>4754</v>
      </c>
      <c r="L34" s="6">
        <v>5803</v>
      </c>
      <c r="M34" s="6">
        <v>8453</v>
      </c>
      <c r="N34" s="6">
        <v>9522</v>
      </c>
      <c r="O34" s="6">
        <v>10120</v>
      </c>
      <c r="P34" s="6">
        <v>8784</v>
      </c>
      <c r="Q34" s="6">
        <v>9538</v>
      </c>
      <c r="R34" s="6">
        <v>9107</v>
      </c>
      <c r="S34" s="6">
        <v>10575</v>
      </c>
      <c r="T34" s="6">
        <v>10544</v>
      </c>
      <c r="U34" s="6">
        <v>9631</v>
      </c>
      <c r="V34" s="6">
        <v>9441</v>
      </c>
      <c r="W34" s="6">
        <v>10730</v>
      </c>
      <c r="X34" s="6">
        <v>12976</v>
      </c>
      <c r="Y34" s="6">
        <v>15094</v>
      </c>
      <c r="Z34" s="6">
        <v>18771</v>
      </c>
      <c r="AA34" s="6">
        <v>15444</v>
      </c>
      <c r="AB34" s="6">
        <v>9693</v>
      </c>
      <c r="AC34" s="6">
        <v>6027</v>
      </c>
      <c r="AD34" s="6">
        <v>4336</v>
      </c>
      <c r="AE34" s="6">
        <v>3706</v>
      </c>
      <c r="AF34" s="6">
        <v>3258</v>
      </c>
      <c r="AG34" s="7">
        <v>5091</v>
      </c>
      <c r="AH34" s="6">
        <v>7002</v>
      </c>
      <c r="AI34" s="6">
        <v>7509</v>
      </c>
      <c r="AJ34" s="6">
        <v>10972.495128339695</v>
      </c>
      <c r="AK34" s="6">
        <v>12548.631229922281</v>
      </c>
      <c r="AL34" s="6">
        <v>13042.87854054054</v>
      </c>
      <c r="AM34" s="6">
        <v>13160.094143109542</v>
      </c>
      <c r="AN34" s="6">
        <v>13405.460142857146</v>
      </c>
      <c r="AO34" s="6">
        <v>13971.33087923351</v>
      </c>
      <c r="AP34" s="6">
        <v>13956.643466129033</v>
      </c>
      <c r="AQ34" s="6">
        <v>14031.332160226202</v>
      </c>
      <c r="AR34" s="6">
        <v>14353.691911037109</v>
      </c>
      <c r="AS34" s="6">
        <v>14566.186191331417</v>
      </c>
      <c r="AT34" s="6">
        <v>15246.574331856344</v>
      </c>
      <c r="AU34" s="6">
        <v>15912.519685933148</v>
      </c>
      <c r="AV34" s="6">
        <v>16185.73931214689</v>
      </c>
      <c r="AW34" s="6">
        <v>16174.921246835444</v>
      </c>
      <c r="AX34" s="6">
        <v>16069.019965786902</v>
      </c>
      <c r="AY34" s="6">
        <v>16273.594170784883</v>
      </c>
      <c r="AZ34" s="6">
        <v>16557.90919921875</v>
      </c>
      <c r="BA34" s="6">
        <v>16397.800881873729</v>
      </c>
      <c r="BB34" s="6">
        <v>16157.417428352097</v>
      </c>
      <c r="BC34" s="6">
        <v>16393.62174208376</v>
      </c>
      <c r="BD34" s="57">
        <v>16648.660584178499</v>
      </c>
    </row>
    <row r="35" spans="1:56" ht="15.75">
      <c r="B35" s="1" t="str">
        <f t="shared" ref="B35:B41" si="2">CONCATENATE("ID",D35,E35)</f>
        <v>IDMultifamily - Low RiseNew</v>
      </c>
      <c r="C35" s="5" t="s">
        <v>30</v>
      </c>
      <c r="D35" s="1" t="s">
        <v>18</v>
      </c>
      <c r="E35" s="1" t="s">
        <v>8</v>
      </c>
      <c r="F35" s="8">
        <v>945.31021109984124</v>
      </c>
      <c r="G35" s="8">
        <v>848.82991832591654</v>
      </c>
      <c r="H35" s="8">
        <v>518.17882714524762</v>
      </c>
      <c r="I35" s="8">
        <v>288.37484437276629</v>
      </c>
      <c r="J35" s="8">
        <v>818.68632809921849</v>
      </c>
      <c r="K35" s="8">
        <v>922.54881309467987</v>
      </c>
      <c r="L35" s="8">
        <v>713.12107820425172</v>
      </c>
      <c r="M35" s="8">
        <v>1322.6430437243826</v>
      </c>
      <c r="N35" s="8">
        <v>1874.8440142054371</v>
      </c>
      <c r="O35" s="8">
        <v>2484.0690897878753</v>
      </c>
      <c r="P35" s="8">
        <v>1754.5624245646084</v>
      </c>
      <c r="Q35" s="8">
        <v>1502.6818009503679</v>
      </c>
      <c r="R35" s="8">
        <v>1099.0598706051132</v>
      </c>
      <c r="S35" s="8">
        <v>998.51700550573537</v>
      </c>
      <c r="T35" s="8">
        <v>1279.6542411025091</v>
      </c>
      <c r="U35" s="8">
        <v>931.97705912690287</v>
      </c>
      <c r="V35" s="8">
        <v>1416.4873706075907</v>
      </c>
      <c r="W35" s="8">
        <v>1622.1096316302473</v>
      </c>
      <c r="X35" s="8">
        <v>1725.2037386728252</v>
      </c>
      <c r="Y35" s="8">
        <v>1627.7922787378966</v>
      </c>
      <c r="Z35" s="8">
        <v>1461.0310065714518</v>
      </c>
      <c r="AA35" s="8">
        <v>1503.1641209172849</v>
      </c>
      <c r="AB35" s="8">
        <v>1434.6085653222435</v>
      </c>
      <c r="AC35" s="8">
        <v>616.53672479350837</v>
      </c>
      <c r="AD35" s="8">
        <v>410.6655928821981</v>
      </c>
      <c r="AE35" s="8">
        <v>283.5340494616637</v>
      </c>
      <c r="AF35" s="8">
        <v>511.5577769900774</v>
      </c>
      <c r="AG35" s="9">
        <v>753.64796270668967</v>
      </c>
      <c r="AH35" s="8">
        <v>1498.8895230864375</v>
      </c>
      <c r="AI35" s="8">
        <v>1723.6804258697659</v>
      </c>
      <c r="AJ35" s="8">
        <v>2316.4927657842854</v>
      </c>
      <c r="AK35" s="8">
        <v>2377.2752655647359</v>
      </c>
      <c r="AL35" s="8">
        <v>2467.3005012931908</v>
      </c>
      <c r="AM35" s="8">
        <v>2435.8538055758468</v>
      </c>
      <c r="AN35" s="8">
        <v>2235.2493268702024</v>
      </c>
      <c r="AO35" s="8">
        <v>2241.2396451877476</v>
      </c>
      <c r="AP35" s="8">
        <v>2124.1710665704272</v>
      </c>
      <c r="AQ35" s="8">
        <v>2156.9803276713146</v>
      </c>
      <c r="AR35" s="8">
        <v>2217.9247558197721</v>
      </c>
      <c r="AS35" s="8">
        <v>2231.5527075820191</v>
      </c>
      <c r="AT35" s="8">
        <v>2285.5357385166517</v>
      </c>
      <c r="AU35" s="8">
        <v>2264.0797486033057</v>
      </c>
      <c r="AV35" s="8">
        <v>2330.7713793878852</v>
      </c>
      <c r="AW35" s="8">
        <v>2410.3520711796641</v>
      </c>
      <c r="AX35" s="8">
        <v>2480.3142797558239</v>
      </c>
      <c r="AY35" s="8">
        <v>2493.2634506770364</v>
      </c>
      <c r="AZ35" s="8">
        <v>2543.0600139561247</v>
      </c>
      <c r="BA35" s="8">
        <v>2626.6618718993304</v>
      </c>
      <c r="BB35" s="8">
        <v>2735.5872141727114</v>
      </c>
      <c r="BC35" s="8">
        <v>2824.0759032252977</v>
      </c>
      <c r="BD35" s="57">
        <v>2927.7278138006618</v>
      </c>
    </row>
    <row r="36" spans="1:56">
      <c r="B36" s="1" t="str">
        <f t="shared" si="2"/>
        <v>IDMultifamily - High RiseNew</v>
      </c>
      <c r="C36" s="1" t="s">
        <v>31</v>
      </c>
      <c r="D36" s="1" t="s">
        <v>5458</v>
      </c>
      <c r="E36" s="1" t="s">
        <v>8</v>
      </c>
      <c r="F36" s="8">
        <v>60.689788900158746</v>
      </c>
      <c r="G36" s="8">
        <v>45.170081674083427</v>
      </c>
      <c r="H36" s="8">
        <v>35.82117285475239</v>
      </c>
      <c r="I36" s="8">
        <v>62.625155627233696</v>
      </c>
      <c r="J36" s="8">
        <v>68.313671900781529</v>
      </c>
      <c r="K36" s="8">
        <v>60.451186905320142</v>
      </c>
      <c r="L36" s="8">
        <v>93.878921795748312</v>
      </c>
      <c r="M36" s="8">
        <v>125.35695627561738</v>
      </c>
      <c r="N36" s="8">
        <v>157.15598579456281</v>
      </c>
      <c r="O36" s="8">
        <v>120.93091021212476</v>
      </c>
      <c r="P36" s="8">
        <v>108.43757543539168</v>
      </c>
      <c r="Q36" s="8">
        <v>88.318199049632</v>
      </c>
      <c r="R36" s="8">
        <v>84.940129394886824</v>
      </c>
      <c r="S36" s="8">
        <v>100.48299449426467</v>
      </c>
      <c r="T36" s="8">
        <v>84.345758897490967</v>
      </c>
      <c r="U36" s="8">
        <v>113.02294087309717</v>
      </c>
      <c r="V36" s="8">
        <v>126.51262939240925</v>
      </c>
      <c r="W36" s="8">
        <v>133.89036836975254</v>
      </c>
      <c r="X36" s="8">
        <v>129.79626132717482</v>
      </c>
      <c r="Y36" s="8">
        <v>122.20772126210333</v>
      </c>
      <c r="Z36" s="8">
        <v>125.96899342854817</v>
      </c>
      <c r="AA36" s="8">
        <v>120.8358790827151</v>
      </c>
      <c r="AB36" s="8">
        <v>73.391434677756436</v>
      </c>
      <c r="AC36" s="8">
        <v>61.463275206491645</v>
      </c>
      <c r="AD36" s="8">
        <v>55.334407117801909</v>
      </c>
      <c r="AE36" s="8">
        <v>72.465950538336273</v>
      </c>
      <c r="AF36" s="8">
        <v>121.44222300992257</v>
      </c>
      <c r="AG36" s="9">
        <v>99.352037293310332</v>
      </c>
      <c r="AH36" s="8">
        <v>115.11047691356247</v>
      </c>
      <c r="AI36" s="8">
        <v>146.31957413023412</v>
      </c>
      <c r="AJ36" s="8">
        <v>528.15189103610885</v>
      </c>
      <c r="AK36" s="8">
        <v>542.01007901541823</v>
      </c>
      <c r="AL36" s="8">
        <v>562.53550399979736</v>
      </c>
      <c r="AM36" s="8">
        <v>555.36577221592245</v>
      </c>
      <c r="AN36" s="8">
        <v>509.62868365530852</v>
      </c>
      <c r="AO36" s="8">
        <v>510.99445435576189</v>
      </c>
      <c r="AP36" s="8">
        <v>484.30324595187227</v>
      </c>
      <c r="AQ36" s="8">
        <v>491.7836376672638</v>
      </c>
      <c r="AR36" s="8">
        <v>505.67874472313304</v>
      </c>
      <c r="AS36" s="8">
        <v>508.78586795723089</v>
      </c>
      <c r="AT36" s="8">
        <v>521.09380187055729</v>
      </c>
      <c r="AU36" s="8">
        <v>516.20191452510267</v>
      </c>
      <c r="AV36" s="8">
        <v>531.40736279389068</v>
      </c>
      <c r="AW36" s="8">
        <v>549.55146990296839</v>
      </c>
      <c r="AX36" s="8">
        <v>565.5025979644663</v>
      </c>
      <c r="AY36" s="8">
        <v>568.4549616456336</v>
      </c>
      <c r="AZ36" s="8">
        <v>579.80839622200244</v>
      </c>
      <c r="BA36" s="8">
        <v>598.86931452876593</v>
      </c>
      <c r="BB36" s="8">
        <v>623.70389478438494</v>
      </c>
      <c r="BC36" s="8">
        <v>643.87899273796302</v>
      </c>
      <c r="BD36" s="57">
        <v>667.51124982439148</v>
      </c>
    </row>
    <row r="37" spans="1:56" ht="15.75">
      <c r="B37" s="1" t="str">
        <f t="shared" si="2"/>
        <v>IDManufacturedNew</v>
      </c>
      <c r="C37" s="5" t="s">
        <v>32</v>
      </c>
      <c r="D37" s="1" t="s">
        <v>22</v>
      </c>
      <c r="E37" s="1" t="s">
        <v>8</v>
      </c>
      <c r="F37" s="8">
        <v>1200</v>
      </c>
      <c r="G37" s="8">
        <v>838</v>
      </c>
      <c r="H37" s="8">
        <v>605</v>
      </c>
      <c r="I37" s="8">
        <v>572</v>
      </c>
      <c r="J37" s="8">
        <v>703</v>
      </c>
      <c r="K37" s="8">
        <v>820</v>
      </c>
      <c r="L37" s="8">
        <v>1089</v>
      </c>
      <c r="M37" s="8">
        <v>1696</v>
      </c>
      <c r="N37" s="8">
        <v>2779</v>
      </c>
      <c r="O37" s="8">
        <v>3712</v>
      </c>
      <c r="P37" s="8">
        <v>3167</v>
      </c>
      <c r="Q37" s="8">
        <v>2635</v>
      </c>
      <c r="R37" s="8">
        <v>2634</v>
      </c>
      <c r="S37" s="8">
        <v>2980</v>
      </c>
      <c r="T37" s="8">
        <v>2343</v>
      </c>
      <c r="U37" s="8">
        <v>1317</v>
      </c>
      <c r="V37" s="8">
        <v>998</v>
      </c>
      <c r="W37" s="8">
        <v>1042</v>
      </c>
      <c r="X37" s="8">
        <v>785</v>
      </c>
      <c r="Y37" s="8">
        <v>765</v>
      </c>
      <c r="Z37" s="8">
        <v>798</v>
      </c>
      <c r="AA37" s="8">
        <v>849</v>
      </c>
      <c r="AB37" s="8">
        <v>721</v>
      </c>
      <c r="AC37" s="8">
        <v>526</v>
      </c>
      <c r="AD37" s="8">
        <v>273</v>
      </c>
      <c r="AE37" s="8">
        <v>283</v>
      </c>
      <c r="AF37" s="8">
        <v>264</v>
      </c>
      <c r="AG37" s="9">
        <v>217</v>
      </c>
      <c r="AH37" s="8">
        <v>268.84999999999997</v>
      </c>
      <c r="AI37" s="8">
        <v>305.30833333333334</v>
      </c>
      <c r="AJ37" s="8">
        <v>352.38273376037154</v>
      </c>
      <c r="AK37" s="8">
        <v>366.67772379576257</v>
      </c>
      <c r="AL37" s="8">
        <v>363.62700207461069</v>
      </c>
      <c r="AM37" s="8">
        <v>385.15432526169565</v>
      </c>
      <c r="AN37" s="8">
        <v>437.42388276459383</v>
      </c>
      <c r="AO37" s="8">
        <v>440.29255322628393</v>
      </c>
      <c r="AP37" s="8">
        <v>430.18968838837003</v>
      </c>
      <c r="AQ37" s="8">
        <v>432.84555720249892</v>
      </c>
      <c r="AR37" s="8">
        <v>436.07382102331457</v>
      </c>
      <c r="AS37" s="8">
        <v>437.56680497842808</v>
      </c>
      <c r="AT37" s="8">
        <v>452.87635180429049</v>
      </c>
      <c r="AU37" s="8">
        <v>462.15898950519482</v>
      </c>
      <c r="AV37" s="8">
        <v>469.19386419212174</v>
      </c>
      <c r="AW37" s="8">
        <v>481.99775359769632</v>
      </c>
      <c r="AX37" s="8">
        <v>492.01603667603962</v>
      </c>
      <c r="AY37" s="8">
        <v>507.24180080514947</v>
      </c>
      <c r="AZ37" s="8">
        <v>515.31860787567598</v>
      </c>
      <c r="BA37" s="8">
        <v>522.59476744120832</v>
      </c>
      <c r="BB37" s="8">
        <v>530.42036179900617</v>
      </c>
      <c r="BC37" s="8">
        <v>539.3366955069929</v>
      </c>
      <c r="BD37" s="57">
        <v>551.20855602762435</v>
      </c>
    </row>
    <row r="38" spans="1:56" ht="25.5">
      <c r="A38" s="1">
        <v>-2.2707813017997908E-3</v>
      </c>
      <c r="B38" s="1" t="str">
        <f t="shared" si="2"/>
        <v>IDSingle FamilyExisting</v>
      </c>
      <c r="C38" s="5" t="s">
        <v>29</v>
      </c>
      <c r="D38" s="1" t="s">
        <v>16</v>
      </c>
      <c r="E38" s="1" t="s">
        <v>5457</v>
      </c>
      <c r="F38" s="8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  <c r="AH38" s="8"/>
      <c r="AI38" s="8"/>
      <c r="AJ38" s="8"/>
      <c r="AK38" s="8">
        <v>551867.49512833974</v>
      </c>
      <c r="AL38" s="8">
        <v>550614.32473933126</v>
      </c>
      <c r="AM38" s="8">
        <v>549364.00002621009</v>
      </c>
      <c r="AN38" s="8">
        <v>548116.51452706859</v>
      </c>
      <c r="AO38" s="8">
        <v>546871.86179467279</v>
      </c>
      <c r="AP38" s="8">
        <v>545630.03539642901</v>
      </c>
      <c r="AQ38" s="8">
        <v>544391.02891435043</v>
      </c>
      <c r="AR38" s="8">
        <v>543154.83594502416</v>
      </c>
      <c r="AS38" s="8">
        <v>541921.45009957801</v>
      </c>
      <c r="AT38" s="8">
        <v>540690.86500364763</v>
      </c>
      <c r="AU38" s="8">
        <v>539463.07429734338</v>
      </c>
      <c r="AV38" s="8">
        <v>538238.07163521752</v>
      </c>
      <c r="AW38" s="8">
        <v>537015.85068623151</v>
      </c>
      <c r="AX38" s="8">
        <v>535796.40513372305</v>
      </c>
      <c r="AY38" s="8">
        <v>534579.72867537383</v>
      </c>
      <c r="AZ38" s="8">
        <v>533365.8150231766</v>
      </c>
      <c r="BA38" s="8">
        <v>532154.65790340281</v>
      </c>
      <c r="BB38" s="8">
        <v>530946.25105657009</v>
      </c>
      <c r="BC38" s="8">
        <v>529740.58823741018</v>
      </c>
      <c r="BD38" s="57">
        <v>528537.66321483627</v>
      </c>
    </row>
    <row r="39" spans="1:56" ht="15.75">
      <c r="A39" s="1">
        <v>-2.2708178107920937E-3</v>
      </c>
      <c r="B39" s="1" t="str">
        <f t="shared" si="2"/>
        <v>IDMultifamily - Low RiseExisting</v>
      </c>
      <c r="C39" s="5" t="s">
        <v>30</v>
      </c>
      <c r="D39" s="1" t="s">
        <v>18</v>
      </c>
      <c r="E39" s="1" t="s">
        <v>5457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9"/>
      <c r="AH39" s="8"/>
      <c r="AI39" s="8"/>
      <c r="AJ39" s="8"/>
      <c r="AK39" s="8">
        <v>62567.029377866915</v>
      </c>
      <c r="AL39" s="8">
        <v>62424.951053187302</v>
      </c>
      <c r="AM39" s="8">
        <v>62283.1953624979</v>
      </c>
      <c r="AN39" s="8">
        <v>62141.761573155694</v>
      </c>
      <c r="AO39" s="8">
        <v>62000.648954181379</v>
      </c>
      <c r="AP39" s="8">
        <v>61859.856776255554</v>
      </c>
      <c r="AQ39" s="8">
        <v>61719.384311714988</v>
      </c>
      <c r="AR39" s="8">
        <v>61579.230834548827</v>
      </c>
      <c r="AS39" s="8">
        <v>61439.395620394855</v>
      </c>
      <c r="AT39" s="8">
        <v>61299.877946535758</v>
      </c>
      <c r="AU39" s="8">
        <v>61160.677091895384</v>
      </c>
      <c r="AV39" s="8">
        <v>61021.792337035004</v>
      </c>
      <c r="AW39" s="8">
        <v>60883.222964149609</v>
      </c>
      <c r="AX39" s="8">
        <v>60744.968257064189</v>
      </c>
      <c r="AY39" s="8">
        <v>60607.027501230048</v>
      </c>
      <c r="AZ39" s="8">
        <v>60469.399983721087</v>
      </c>
      <c r="BA39" s="8">
        <v>60332.084993230143</v>
      </c>
      <c r="BB39" s="8">
        <v>60195.081820065294</v>
      </c>
      <c r="BC39" s="8">
        <v>60058.3897561462</v>
      </c>
      <c r="BD39" s="57">
        <v>59922.008095000449</v>
      </c>
    </row>
    <row r="40" spans="1:56">
      <c r="A40" s="1">
        <v>-2.2708178107920937E-3</v>
      </c>
      <c r="B40" s="1" t="str">
        <f t="shared" si="2"/>
        <v>IDMultifamily - High RiseExisting</v>
      </c>
      <c r="D40" s="1" t="s">
        <v>5458</v>
      </c>
      <c r="E40" s="1" t="s">
        <v>5457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9"/>
      <c r="AH40" s="8"/>
      <c r="AI40" s="8"/>
      <c r="AJ40" s="8"/>
      <c r="AK40" s="8">
        <v>14265.054210624492</v>
      </c>
      <c r="AL40" s="8">
        <v>14232.660871451091</v>
      </c>
      <c r="AM40" s="8">
        <v>14200.341091649236</v>
      </c>
      <c r="AN40" s="8">
        <v>14168.094704178997</v>
      </c>
      <c r="AO40" s="8">
        <v>14135.921542379758</v>
      </c>
      <c r="AP40" s="8">
        <v>14103.821439969362</v>
      </c>
      <c r="AQ40" s="8">
        <v>14071.794231043248</v>
      </c>
      <c r="AR40" s="8">
        <v>14039.839750073594</v>
      </c>
      <c r="AS40" s="8">
        <v>14007.957831908459</v>
      </c>
      <c r="AT40" s="8">
        <v>13976.148311770938</v>
      </c>
      <c r="AU40" s="8">
        <v>13944.411025258296</v>
      </c>
      <c r="AV40" s="8">
        <v>13912.745808341135</v>
      </c>
      <c r="AW40" s="8">
        <v>13881.152497362531</v>
      </c>
      <c r="AX40" s="8">
        <v>13849.630929037199</v>
      </c>
      <c r="AY40" s="8">
        <v>13818.180940450644</v>
      </c>
      <c r="AZ40" s="8">
        <v>13786.802369058321</v>
      </c>
      <c r="BA40" s="8">
        <v>13755.495052684793</v>
      </c>
      <c r="BB40" s="8">
        <v>13724.258829522894</v>
      </c>
      <c r="BC40" s="8">
        <v>13693.093538132893</v>
      </c>
      <c r="BD40" s="57">
        <v>13661.999017441658</v>
      </c>
    </row>
    <row r="41" spans="1:56" ht="15.75">
      <c r="A41" s="1">
        <v>-1.0686986477418991E-2</v>
      </c>
      <c r="B41" s="1" t="str">
        <f t="shared" si="2"/>
        <v>IDManufacturedExisting</v>
      </c>
      <c r="C41" s="5" t="s">
        <v>32</v>
      </c>
      <c r="D41" s="1" t="s">
        <v>22</v>
      </c>
      <c r="E41" s="1" t="s">
        <v>5457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9"/>
      <c r="AH41" s="8"/>
      <c r="AI41" s="8"/>
      <c r="AJ41" s="8"/>
      <c r="AK41" s="8">
        <v>84904.321854130743</v>
      </c>
      <c r="AL41" s="8">
        <v>83996.950514601223</v>
      </c>
      <c r="AM41" s="8">
        <v>83099.276240307256</v>
      </c>
      <c r="AN41" s="8">
        <v>82211.195398843789</v>
      </c>
      <c r="AO41" s="8">
        <v>81332.605465323897</v>
      </c>
      <c r="AP41" s="8">
        <v>80463.40501054273</v>
      </c>
      <c r="AQ41" s="8">
        <v>79603.493689267983</v>
      </c>
      <c r="AR41" s="8">
        <v>78752.772228655478</v>
      </c>
      <c r="AS41" s="8">
        <v>77911.142416788585</v>
      </c>
      <c r="AT41" s="8">
        <v>77078.5070913401</v>
      </c>
      <c r="AU41" s="8">
        <v>76254.770128355303</v>
      </c>
      <c r="AV41" s="8">
        <v>75439.836431154879</v>
      </c>
      <c r="AW41" s="8">
        <v>74633.611919356423</v>
      </c>
      <c r="AX41" s="8">
        <v>73836.003518013327</v>
      </c>
      <c r="AY41" s="8">
        <v>73046.919146869666</v>
      </c>
      <c r="AZ41" s="8">
        <v>72266.26770972996</v>
      </c>
      <c r="BA41" s="8">
        <v>71493.959083942536</v>
      </c>
      <c r="BB41" s="8">
        <v>70729.904109995303</v>
      </c>
      <c r="BC41" s="8">
        <v>69974.01458122264</v>
      </c>
      <c r="BD41" s="57">
        <v>69226.203233622393</v>
      </c>
    </row>
    <row r="42" spans="1:56">
      <c r="BD42" s="57"/>
    </row>
    <row r="43" spans="1:56">
      <c r="D43" s="4" t="s">
        <v>33</v>
      </c>
      <c r="E43" s="59">
        <v>0.56999999999999995</v>
      </c>
      <c r="F43" s="4"/>
      <c r="G43" s="4"/>
      <c r="BD43" s="57"/>
    </row>
    <row r="44" spans="1:56" ht="15.75">
      <c r="B44" s="1" t="str">
        <f>CONCATENATE("MT",D44,E44)</f>
        <v>MTSingle FamilyNew</v>
      </c>
      <c r="C44" s="5" t="s">
        <v>34</v>
      </c>
      <c r="D44" s="1" t="s">
        <v>16</v>
      </c>
      <c r="E44" s="1" t="s">
        <v>8</v>
      </c>
      <c r="F44" s="6">
        <v>1313</v>
      </c>
      <c r="G44" s="6">
        <v>972.4</v>
      </c>
      <c r="H44" s="6">
        <v>825.5</v>
      </c>
      <c r="I44" s="6">
        <v>730.6</v>
      </c>
      <c r="J44" s="6">
        <v>696.80000000000007</v>
      </c>
      <c r="K44" s="6">
        <v>925.6</v>
      </c>
      <c r="L44" s="6">
        <v>1349.4</v>
      </c>
      <c r="M44" s="6">
        <v>2454.4</v>
      </c>
      <c r="N44" s="6">
        <v>2601.3000000000002</v>
      </c>
      <c r="O44" s="6">
        <v>2906.8</v>
      </c>
      <c r="P44" s="6">
        <v>2382.9</v>
      </c>
      <c r="Q44" s="6">
        <v>2070.9</v>
      </c>
      <c r="R44" s="6">
        <v>1963</v>
      </c>
      <c r="S44" s="6">
        <v>1986.4</v>
      </c>
      <c r="T44" s="6">
        <v>2096.9</v>
      </c>
      <c r="U44" s="6">
        <v>2020.2</v>
      </c>
      <c r="V44" s="6">
        <v>2246.4</v>
      </c>
      <c r="W44" s="6">
        <v>2694.9</v>
      </c>
      <c r="X44" s="6">
        <v>3138.2000000000003</v>
      </c>
      <c r="Y44" s="6">
        <v>4468.1000000000004</v>
      </c>
      <c r="Z44" s="6">
        <v>4390.1000000000004</v>
      </c>
      <c r="AA44" s="6">
        <v>4347.2</v>
      </c>
      <c r="AB44" s="6">
        <v>3862.3</v>
      </c>
      <c r="AC44" s="6">
        <v>2616.9</v>
      </c>
      <c r="AD44" s="6">
        <v>1831.7</v>
      </c>
      <c r="AE44" s="6">
        <v>1666.6000000000001</v>
      </c>
      <c r="AF44" s="6">
        <v>1527.5</v>
      </c>
      <c r="AG44" s="7">
        <v>2199.6</v>
      </c>
      <c r="AH44" s="6">
        <v>2615.6</v>
      </c>
      <c r="AI44" s="6">
        <v>2434.9</v>
      </c>
      <c r="AJ44" s="6">
        <v>3369.8509787690841</v>
      </c>
      <c r="AK44" s="6">
        <v>3879.9598626295347</v>
      </c>
      <c r="AL44" s="6">
        <v>3986.6082135135134</v>
      </c>
      <c r="AM44" s="6">
        <v>3967.7912883392228</v>
      </c>
      <c r="AN44" s="6">
        <v>3760.2109380952388</v>
      </c>
      <c r="AO44" s="6">
        <v>3824.6848811942959</v>
      </c>
      <c r="AP44" s="6">
        <v>3787.2370264976958</v>
      </c>
      <c r="AQ44" s="6">
        <v>3734.3962297832236</v>
      </c>
      <c r="AR44" s="6">
        <v>3743.9525376308284</v>
      </c>
      <c r="AS44" s="6">
        <v>3698.9591309865896</v>
      </c>
      <c r="AT44" s="6">
        <v>3720.7156551305966</v>
      </c>
      <c r="AU44" s="6">
        <v>3766.2146555942431</v>
      </c>
      <c r="AV44" s="6">
        <v>3758.3709255885119</v>
      </c>
      <c r="AW44" s="6">
        <v>3695.2074373417727</v>
      </c>
      <c r="AX44" s="6">
        <v>3637.3818953079185</v>
      </c>
      <c r="AY44" s="6">
        <v>3638.7222861191863</v>
      </c>
      <c r="AZ44" s="6">
        <v>3685.2924062500006</v>
      </c>
      <c r="BA44" s="6">
        <v>3630.8987436863549</v>
      </c>
      <c r="BB44" s="6">
        <v>3538.2253904298873</v>
      </c>
      <c r="BC44" s="6">
        <v>3554.8383604187943</v>
      </c>
      <c r="BD44" s="57">
        <v>3575.8764584178502</v>
      </c>
    </row>
    <row r="45" spans="1:56" ht="15.75">
      <c r="B45" s="1" t="str">
        <f t="shared" ref="B45:B51" si="3">CONCATENATE("MT",D45,E45)</f>
        <v>MTMultifamily - Low RiseNew</v>
      </c>
      <c r="C45" s="5" t="s">
        <v>35</v>
      </c>
      <c r="D45" s="1" t="s">
        <v>18</v>
      </c>
      <c r="E45" s="1" t="s">
        <v>8</v>
      </c>
      <c r="F45" s="8">
        <v>860.82519174945844</v>
      </c>
      <c r="G45" s="8">
        <v>474.93825094095956</v>
      </c>
      <c r="H45" s="8">
        <v>125.55342428746027</v>
      </c>
      <c r="I45" s="8">
        <v>239.38975865025668</v>
      </c>
      <c r="J45" s="8">
        <v>86.494038342320181</v>
      </c>
      <c r="K45" s="8">
        <v>253.07778115310504</v>
      </c>
      <c r="L45" s="8">
        <v>443.40968982992769</v>
      </c>
      <c r="M45" s="8">
        <v>238.40668933003624</v>
      </c>
      <c r="N45" s="8">
        <v>450.83862929341456</v>
      </c>
      <c r="O45" s="8">
        <v>732.37259269994001</v>
      </c>
      <c r="P45" s="8">
        <v>865.92745922778568</v>
      </c>
      <c r="Q45" s="8">
        <v>1098.5131099856153</v>
      </c>
      <c r="R45" s="8">
        <v>785.96545249482699</v>
      </c>
      <c r="S45" s="8">
        <v>745.40877474760293</v>
      </c>
      <c r="T45" s="8">
        <v>685.7461288484983</v>
      </c>
      <c r="U45" s="8">
        <v>667.72203160881213</v>
      </c>
      <c r="V45" s="8">
        <v>593.63332238391354</v>
      </c>
      <c r="W45" s="8">
        <v>1035.9518784735571</v>
      </c>
      <c r="X45" s="8">
        <v>903.3500469773611</v>
      </c>
      <c r="Y45" s="8">
        <v>893.8619142539435</v>
      </c>
      <c r="Z45" s="8">
        <v>928.12087639779793</v>
      </c>
      <c r="AA45" s="8">
        <v>772.11945727824411</v>
      </c>
      <c r="AB45" s="8">
        <v>709.88601514140555</v>
      </c>
      <c r="AC45" s="8">
        <v>356.68663359518177</v>
      </c>
      <c r="AD45" s="8">
        <v>136.66696241508441</v>
      </c>
      <c r="AE45" s="8">
        <v>367.84636582419688</v>
      </c>
      <c r="AF45" s="8">
        <v>584.82600096441138</v>
      </c>
      <c r="AG45" s="9">
        <v>746.00336992138523</v>
      </c>
      <c r="AH45" s="8">
        <v>1413.6131024199028</v>
      </c>
      <c r="AI45" s="8">
        <v>1716.9789419190136</v>
      </c>
      <c r="AJ45" s="8">
        <v>1864.8764971564729</v>
      </c>
      <c r="AK45" s="8">
        <v>2009.3726769176628</v>
      </c>
      <c r="AL45" s="8">
        <v>1924.1626687183673</v>
      </c>
      <c r="AM45" s="8">
        <v>1773.2199914945161</v>
      </c>
      <c r="AN45" s="8">
        <v>1688.5237882629156</v>
      </c>
      <c r="AO45" s="8">
        <v>1766.3853466169455</v>
      </c>
      <c r="AP45" s="8">
        <v>1644.1082945620367</v>
      </c>
      <c r="AQ45" s="8">
        <v>1669.5154708294335</v>
      </c>
      <c r="AR45" s="8">
        <v>1727.0089598662144</v>
      </c>
      <c r="AS45" s="8">
        <v>1764.7886119852287</v>
      </c>
      <c r="AT45" s="8">
        <v>1781.7317578072946</v>
      </c>
      <c r="AU45" s="8">
        <v>1799.4096053083247</v>
      </c>
      <c r="AV45" s="8">
        <v>1749.6764604068408</v>
      </c>
      <c r="AW45" s="8">
        <v>1763.142700558913</v>
      </c>
      <c r="AX45" s="8">
        <v>1801.2582592443787</v>
      </c>
      <c r="AY45" s="8">
        <v>1853.8653717176537</v>
      </c>
      <c r="AZ45" s="8">
        <v>1919.8449259388708</v>
      </c>
      <c r="BA45" s="8">
        <v>1955.5024994148409</v>
      </c>
      <c r="BB45" s="8">
        <v>2053.0243409919103</v>
      </c>
      <c r="BC45" s="8">
        <v>2083.5146277388985</v>
      </c>
      <c r="BD45" s="57">
        <v>2124.530510292846</v>
      </c>
    </row>
    <row r="46" spans="1:56">
      <c r="B46" s="1" t="str">
        <f t="shared" si="3"/>
        <v>MTMultifamily - High RiseNew</v>
      </c>
      <c r="C46" s="1" t="s">
        <v>36</v>
      </c>
      <c r="D46" s="1" t="s">
        <v>5458</v>
      </c>
      <c r="E46" s="1" t="s">
        <v>8</v>
      </c>
      <c r="F46" s="8">
        <v>42.174808250541538</v>
      </c>
      <c r="G46" s="8">
        <v>26.061749059040462</v>
      </c>
      <c r="H46" s="8">
        <v>31.446575712539726</v>
      </c>
      <c r="I46" s="8">
        <v>24.610241349743323</v>
      </c>
      <c r="J46" s="8">
        <v>33.505961657679826</v>
      </c>
      <c r="K46" s="8">
        <v>42.922218846894957</v>
      </c>
      <c r="L46" s="8">
        <v>33.5903101700723</v>
      </c>
      <c r="M46" s="8">
        <v>45.593310669963749</v>
      </c>
      <c r="N46" s="8">
        <v>61.161370706585451</v>
      </c>
      <c r="O46" s="8">
        <v>69.627407300060014</v>
      </c>
      <c r="P46" s="8">
        <v>82.072540772214268</v>
      </c>
      <c r="Q46" s="8">
        <v>66.486890014384684</v>
      </c>
      <c r="R46" s="8">
        <v>65.034547505173009</v>
      </c>
      <c r="S46" s="8">
        <v>62.591225252397024</v>
      </c>
      <c r="T46" s="8">
        <v>62.253871151501713</v>
      </c>
      <c r="U46" s="8">
        <v>60.277968391187819</v>
      </c>
      <c r="V46" s="8">
        <v>85.366677616086406</v>
      </c>
      <c r="W46" s="8">
        <v>79.048121526442912</v>
      </c>
      <c r="X46" s="8">
        <v>79.649953022638883</v>
      </c>
      <c r="Y46" s="8">
        <v>82.138085746056518</v>
      </c>
      <c r="Z46" s="8">
        <v>73.879123602202057</v>
      </c>
      <c r="AA46" s="8">
        <v>69.880542721755916</v>
      </c>
      <c r="AB46" s="8">
        <v>49.113984858594421</v>
      </c>
      <c r="AC46" s="8">
        <v>37.313366404818197</v>
      </c>
      <c r="AD46" s="8">
        <v>52.333037584915587</v>
      </c>
      <c r="AE46" s="8">
        <v>68.15363417580312</v>
      </c>
      <c r="AF46" s="8">
        <v>105.17399903558866</v>
      </c>
      <c r="AG46" s="9">
        <v>93.9966300786148</v>
      </c>
      <c r="AH46" s="8">
        <v>113.38689758009713</v>
      </c>
      <c r="AI46" s="8">
        <v>125.02105808098651</v>
      </c>
      <c r="AJ46" s="8">
        <v>433.3393332937643</v>
      </c>
      <c r="AK46" s="8">
        <v>411.72954750793895</v>
      </c>
      <c r="AL46" s="8">
        <v>403.25528341838464</v>
      </c>
      <c r="AM46" s="8">
        <v>388.24489958432224</v>
      </c>
      <c r="AN46" s="8">
        <v>356.45923189115996</v>
      </c>
      <c r="AO46" s="8">
        <v>377.43091091317524</v>
      </c>
      <c r="AP46" s="8">
        <v>377.62852217392702</v>
      </c>
      <c r="AQ46" s="8">
        <v>388.08713626868769</v>
      </c>
      <c r="AR46" s="8">
        <v>399.14394721711869</v>
      </c>
      <c r="AS46" s="8">
        <v>400.8981625602259</v>
      </c>
      <c r="AT46" s="8">
        <v>407.7279234057234</v>
      </c>
      <c r="AU46" s="8">
        <v>390.10494988398267</v>
      </c>
      <c r="AV46" s="8">
        <v>393.30011349373274</v>
      </c>
      <c r="AW46" s="8">
        <v>405.75755881020177</v>
      </c>
      <c r="AX46" s="8">
        <v>421.86292561673247</v>
      </c>
      <c r="AY46" s="8">
        <v>430.6781730645605</v>
      </c>
      <c r="AZ46" s="8">
        <v>436.37943656112924</v>
      </c>
      <c r="BA46" s="8">
        <v>454.00243930798507</v>
      </c>
      <c r="BB46" s="8">
        <v>467.57912044184263</v>
      </c>
      <c r="BC46" s="8">
        <v>476.48116808687246</v>
      </c>
      <c r="BD46" s="57">
        <v>486.81725484351711</v>
      </c>
    </row>
    <row r="47" spans="1:56" ht="15.75">
      <c r="B47" s="1" t="str">
        <f t="shared" si="3"/>
        <v>MTManufacturedNew</v>
      </c>
      <c r="C47" s="5" t="s">
        <v>37</v>
      </c>
      <c r="D47" s="1" t="s">
        <v>22</v>
      </c>
      <c r="E47" s="1" t="s">
        <v>8</v>
      </c>
      <c r="F47" s="8">
        <v>923</v>
      </c>
      <c r="G47" s="8">
        <v>667</v>
      </c>
      <c r="H47" s="8">
        <v>514</v>
      </c>
      <c r="I47" s="8">
        <v>441</v>
      </c>
      <c r="J47" s="8">
        <v>480</v>
      </c>
      <c r="K47" s="8">
        <v>505</v>
      </c>
      <c r="L47" s="8">
        <v>653</v>
      </c>
      <c r="M47" s="8">
        <v>1021</v>
      </c>
      <c r="N47" s="8">
        <v>1453</v>
      </c>
      <c r="O47" s="8">
        <v>1871</v>
      </c>
      <c r="P47" s="8">
        <v>1772</v>
      </c>
      <c r="Q47" s="8">
        <v>1749</v>
      </c>
      <c r="R47" s="8">
        <v>1681</v>
      </c>
      <c r="S47" s="8">
        <v>1919</v>
      </c>
      <c r="T47" s="8">
        <v>1736</v>
      </c>
      <c r="U47" s="8">
        <v>1195</v>
      </c>
      <c r="V47" s="8">
        <v>922</v>
      </c>
      <c r="W47" s="8">
        <v>972</v>
      </c>
      <c r="X47" s="8">
        <v>827</v>
      </c>
      <c r="Y47" s="8">
        <v>697</v>
      </c>
      <c r="Z47" s="8">
        <v>641</v>
      </c>
      <c r="AA47" s="8">
        <v>611</v>
      </c>
      <c r="AB47" s="8">
        <v>593</v>
      </c>
      <c r="AC47" s="8">
        <v>437</v>
      </c>
      <c r="AD47" s="8">
        <v>290</v>
      </c>
      <c r="AE47" s="8">
        <v>325</v>
      </c>
      <c r="AF47" s="8">
        <v>361</v>
      </c>
      <c r="AG47" s="9">
        <v>468</v>
      </c>
      <c r="AH47" s="8">
        <v>308.75</v>
      </c>
      <c r="AI47" s="8">
        <v>364.95833333333331</v>
      </c>
      <c r="AJ47" s="8">
        <v>463.17226331394301</v>
      </c>
      <c r="AK47" s="8">
        <v>497.6703470557747</v>
      </c>
      <c r="AL47" s="8">
        <v>507.0331526865898</v>
      </c>
      <c r="AM47" s="8">
        <v>538.7710631817838</v>
      </c>
      <c r="AN47" s="8">
        <v>568.05649002084488</v>
      </c>
      <c r="AO47" s="8">
        <v>582.58682917777423</v>
      </c>
      <c r="AP47" s="8">
        <v>579.61374786346346</v>
      </c>
      <c r="AQ47" s="8">
        <v>585.56237711909557</v>
      </c>
      <c r="AR47" s="8">
        <v>589.61033852689206</v>
      </c>
      <c r="AS47" s="8">
        <v>588.60143493088526</v>
      </c>
      <c r="AT47" s="8">
        <v>605.22666665746385</v>
      </c>
      <c r="AU47" s="8">
        <v>620.5728849980344</v>
      </c>
      <c r="AV47" s="8">
        <v>631.57568276578354</v>
      </c>
      <c r="AW47" s="8">
        <v>648.71013699310015</v>
      </c>
      <c r="AX47" s="8">
        <v>661.62623146602414</v>
      </c>
      <c r="AY47" s="8">
        <v>681.48011681402454</v>
      </c>
      <c r="AZ47" s="8">
        <v>692.18815721920328</v>
      </c>
      <c r="BA47" s="8">
        <v>702.55711856984578</v>
      </c>
      <c r="BB47" s="8">
        <v>713.21865397001363</v>
      </c>
      <c r="BC47" s="8">
        <v>725.07692295813217</v>
      </c>
      <c r="BD47" s="57">
        <v>740.90036298104951</v>
      </c>
    </row>
    <row r="48" spans="1:56" ht="25.5">
      <c r="A48" s="1">
        <v>-2.2707813017997908E-3</v>
      </c>
      <c r="B48" s="1" t="str">
        <f t="shared" si="3"/>
        <v>MTSingle FamilyExisting</v>
      </c>
      <c r="C48" s="5" t="s">
        <v>34</v>
      </c>
      <c r="D48" s="1" t="s">
        <v>16</v>
      </c>
      <c r="E48" s="1" t="s">
        <v>5457</v>
      </c>
      <c r="F48" s="8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9"/>
      <c r="AH48" s="8"/>
      <c r="AI48" s="8"/>
      <c r="AJ48" s="8"/>
      <c r="AK48" s="8">
        <v>324016.45097876916</v>
      </c>
      <c r="AL48" s="8">
        <v>323280.68048041104</v>
      </c>
      <c r="AM48" s="8">
        <v>322546.58075594302</v>
      </c>
      <c r="AN48" s="8">
        <v>321814.14801140298</v>
      </c>
      <c r="AO48" s="8">
        <v>321083.37846144405</v>
      </c>
      <c r="AP48" s="8">
        <v>320354.26832931512</v>
      </c>
      <c r="AQ48" s="8">
        <v>319626.81384684116</v>
      </c>
      <c r="AR48" s="8">
        <v>318901.01125440391</v>
      </c>
      <c r="AS48" s="8">
        <v>318176.85680092237</v>
      </c>
      <c r="AT48" s="8">
        <v>317454.34674383339</v>
      </c>
      <c r="AU48" s="8">
        <v>316733.4773490724</v>
      </c>
      <c r="AV48" s="8">
        <v>316014.24489105411</v>
      </c>
      <c r="AW48" s="8">
        <v>315296.64565265313</v>
      </c>
      <c r="AX48" s="8">
        <v>314580.67592518486</v>
      </c>
      <c r="AY48" s="8">
        <v>313866.33200838638</v>
      </c>
      <c r="AZ48" s="8">
        <v>313153.61021039722</v>
      </c>
      <c r="BA48" s="8">
        <v>312442.50684774033</v>
      </c>
      <c r="BB48" s="8">
        <v>311733.01824530301</v>
      </c>
      <c r="BC48" s="8">
        <v>311025.14073631796</v>
      </c>
      <c r="BD48" s="57">
        <v>310318.87066234427</v>
      </c>
    </row>
    <row r="49" spans="1:56" ht="15.75">
      <c r="A49" s="1">
        <v>-2.2708178107920937E-3</v>
      </c>
      <c r="B49" s="1" t="str">
        <f t="shared" si="3"/>
        <v>MTMultifamily - Low RiseExisting</v>
      </c>
      <c r="C49" s="5" t="s">
        <v>35</v>
      </c>
      <c r="D49" s="1" t="s">
        <v>18</v>
      </c>
      <c r="E49" s="1" t="s">
        <v>5457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9"/>
      <c r="AH49" s="8"/>
      <c r="AI49" s="8"/>
      <c r="AJ49" s="8"/>
      <c r="AK49" s="8">
        <v>49463.420493274134</v>
      </c>
      <c r="AL49" s="8">
        <v>49351.098077035313</v>
      </c>
      <c r="AM49" s="8">
        <v>49239.030724539836</v>
      </c>
      <c r="AN49" s="8">
        <v>49127.217856584415</v>
      </c>
      <c r="AO49" s="8">
        <v>49015.65889528102</v>
      </c>
      <c r="AP49" s="8">
        <v>48904.353264053905</v>
      </c>
      <c r="AQ49" s="8">
        <v>48793.30038763662</v>
      </c>
      <c r="AR49" s="8">
        <v>48682.499692069046</v>
      </c>
      <c r="AS49" s="8">
        <v>48571.950604694415</v>
      </c>
      <c r="AT49" s="8">
        <v>48461.652554156361</v>
      </c>
      <c r="AU49" s="8">
        <v>48351.604970395965</v>
      </c>
      <c r="AV49" s="8">
        <v>48241.807284648807</v>
      </c>
      <c r="AW49" s="8">
        <v>48132.258929442025</v>
      </c>
      <c r="AX49" s="8">
        <v>48022.95933859139</v>
      </c>
      <c r="AY49" s="8">
        <v>47913.907947198371</v>
      </c>
      <c r="AZ49" s="8">
        <v>47805.104191647224</v>
      </c>
      <c r="BA49" s="8">
        <v>47696.54750960206</v>
      </c>
      <c r="BB49" s="8">
        <v>47588.237340003965</v>
      </c>
      <c r="BC49" s="8">
        <v>47480.173123068082</v>
      </c>
      <c r="BD49" s="57">
        <v>47372.354300280727</v>
      </c>
    </row>
    <row r="50" spans="1:56">
      <c r="A50" s="1">
        <v>-2.2708178107920937E-3</v>
      </c>
      <c r="B50" s="1" t="str">
        <f t="shared" si="3"/>
        <v>MTMultifamily - High RiseExisting</v>
      </c>
      <c r="C50" s="1" t="s">
        <v>36</v>
      </c>
      <c r="D50" s="1" t="s">
        <v>5458</v>
      </c>
      <c r="E50" s="1" t="s">
        <v>5457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9"/>
      <c r="AH50" s="8"/>
      <c r="AI50" s="8"/>
      <c r="AJ50" s="8"/>
      <c r="AK50" s="8">
        <v>11278.427346594122</v>
      </c>
      <c r="AL50" s="8">
        <v>11252.816092897752</v>
      </c>
      <c r="AM50" s="8">
        <v>11227.262997692433</v>
      </c>
      <c r="AN50" s="8">
        <v>11201.767928910826</v>
      </c>
      <c r="AO50" s="8">
        <v>11176.330754785495</v>
      </c>
      <c r="AP50" s="8">
        <v>11150.951343848224</v>
      </c>
      <c r="AQ50" s="8">
        <v>11125.629564929339</v>
      </c>
      <c r="AR50" s="8">
        <v>11100.365287157023</v>
      </c>
      <c r="AS50" s="8">
        <v>11075.158379956649</v>
      </c>
      <c r="AT50" s="8">
        <v>11050.0087130501</v>
      </c>
      <c r="AU50" s="8">
        <v>11024.916156455098</v>
      </c>
      <c r="AV50" s="8">
        <v>10999.880580484531</v>
      </c>
      <c r="AW50" s="8">
        <v>10974.90185574578</v>
      </c>
      <c r="AX50" s="8">
        <v>10949.979853140057</v>
      </c>
      <c r="AY50" s="8">
        <v>10925.114443861732</v>
      </c>
      <c r="AZ50" s="8">
        <v>10900.305499397669</v>
      </c>
      <c r="BA50" s="8">
        <v>10875.552891526562</v>
      </c>
      <c r="BB50" s="8">
        <v>10850.856492318273</v>
      </c>
      <c r="BC50" s="8">
        <v>10826.216174133167</v>
      </c>
      <c r="BD50" s="57">
        <v>10801.63180962146</v>
      </c>
    </row>
    <row r="51" spans="1:56" ht="15.75">
      <c r="A51" s="1">
        <v>-1.0686986477418991E-2</v>
      </c>
      <c r="B51" s="1" t="str">
        <f t="shared" si="3"/>
        <v>MTManufacturedExisting</v>
      </c>
      <c r="C51" s="5" t="s">
        <v>37</v>
      </c>
      <c r="D51" s="1" t="s">
        <v>22</v>
      </c>
      <c r="E51" s="1" t="s">
        <v>5457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9"/>
      <c r="AH51" s="8"/>
      <c r="AI51" s="8"/>
      <c r="AJ51" s="8"/>
      <c r="AK51" s="8">
        <v>71544.323883684308</v>
      </c>
      <c r="AL51" s="8">
        <v>70779.730661803289</v>
      </c>
      <c r="AM51" s="8">
        <v>70023.308637345239</v>
      </c>
      <c r="AN51" s="8">
        <v>69274.970484833801</v>
      </c>
      <c r="AO51" s="8">
        <v>68534.62981203878</v>
      </c>
      <c r="AP51" s="8">
        <v>67802.201150002613</v>
      </c>
      <c r="AQ51" s="8">
        <v>67077.599943173293</v>
      </c>
      <c r="AR51" s="8">
        <v>66360.742539642888</v>
      </c>
      <c r="AS51" s="8">
        <v>65651.546181490237</v>
      </c>
      <c r="AT51" s="8">
        <v>64949.928995227005</v>
      </c>
      <c r="AU51" s="8">
        <v>64255.809982345694</v>
      </c>
      <c r="AV51" s="8">
        <v>63569.109009968764</v>
      </c>
      <c r="AW51" s="8">
        <v>62889.746801597656</v>
      </c>
      <c r="AX51" s="8">
        <v>62217.644927960682</v>
      </c>
      <c r="AY51" s="8">
        <v>61552.725797958716</v>
      </c>
      <c r="AZ51" s="8">
        <v>60894.912649707658</v>
      </c>
      <c r="BA51" s="8">
        <v>60244.129541676622</v>
      </c>
      <c r="BB51" s="8">
        <v>59600.301343920852</v>
      </c>
      <c r="BC51" s="8">
        <v>58963.353729408278</v>
      </c>
      <c r="BD51" s="57">
        <v>58333.213165438821</v>
      </c>
    </row>
    <row r="53" spans="1:56">
      <c r="D53" s="4" t="s">
        <v>5449</v>
      </c>
      <c r="E53" s="4"/>
      <c r="F53" s="4"/>
      <c r="G53" s="4"/>
      <c r="BD53" s="57"/>
    </row>
    <row r="54" spans="1:56" ht="15.75">
      <c r="B54" s="1" t="str">
        <f>CONCATENATE("Region",D54,E54)</f>
        <v>RegionSingle FamilyNew</v>
      </c>
      <c r="C54" s="5"/>
      <c r="D54" s="1" t="s">
        <v>16</v>
      </c>
      <c r="E54" s="1" t="s">
        <v>8</v>
      </c>
      <c r="F54" s="6">
        <f>$E$43*F44+F34+F24+F14</f>
        <v>28347.41</v>
      </c>
      <c r="G54" s="6">
        <f t="shared" ref="G54:BD54" si="4">$E$43*G44+G34+G24+G14</f>
        <v>29614.268</v>
      </c>
      <c r="H54" s="6">
        <f t="shared" si="4"/>
        <v>32248.535</v>
      </c>
      <c r="I54" s="6">
        <f t="shared" si="4"/>
        <v>34559.441999999995</v>
      </c>
      <c r="J54" s="6">
        <f t="shared" si="4"/>
        <v>42040.175999999999</v>
      </c>
      <c r="K54" s="6">
        <f t="shared" si="4"/>
        <v>48415.591999999997</v>
      </c>
      <c r="L54" s="6">
        <f t="shared" si="4"/>
        <v>44234.157999999996</v>
      </c>
      <c r="M54" s="6">
        <f t="shared" si="4"/>
        <v>57584.008000000002</v>
      </c>
      <c r="N54" s="6">
        <f t="shared" si="4"/>
        <v>61360.741000000002</v>
      </c>
      <c r="O54" s="6">
        <f t="shared" si="4"/>
        <v>63637.876000000004</v>
      </c>
      <c r="P54" s="6">
        <f t="shared" si="4"/>
        <v>54867.252999999997</v>
      </c>
      <c r="Q54" s="6">
        <f t="shared" si="4"/>
        <v>57384.413</v>
      </c>
      <c r="R54" s="6">
        <f t="shared" si="4"/>
        <v>56006.91</v>
      </c>
      <c r="S54" s="6">
        <f t="shared" si="4"/>
        <v>58939.248</v>
      </c>
      <c r="T54" s="6">
        <f t="shared" si="4"/>
        <v>56527.233</v>
      </c>
      <c r="U54" s="6">
        <f t="shared" si="4"/>
        <v>51608.513999999996</v>
      </c>
      <c r="V54" s="6">
        <f t="shared" si="4"/>
        <v>52738.448000000004</v>
      </c>
      <c r="W54" s="6">
        <f t="shared" si="4"/>
        <v>59782.093000000001</v>
      </c>
      <c r="X54" s="6">
        <f t="shared" si="4"/>
        <v>67688.774000000005</v>
      </c>
      <c r="Y54" s="6">
        <f t="shared" si="4"/>
        <v>74522.816999999995</v>
      </c>
      <c r="Z54" s="6">
        <f t="shared" si="4"/>
        <v>84872.357000000004</v>
      </c>
      <c r="AA54" s="6">
        <f t="shared" si="4"/>
        <v>75289.903999999995</v>
      </c>
      <c r="AB54" s="6">
        <f t="shared" si="4"/>
        <v>57664.510999999999</v>
      </c>
      <c r="AC54" s="6">
        <f t="shared" si="4"/>
        <v>34509.633000000002</v>
      </c>
      <c r="AD54" s="6">
        <f t="shared" si="4"/>
        <v>24099.069</v>
      </c>
      <c r="AE54" s="6">
        <f t="shared" si="4"/>
        <v>24846.962</v>
      </c>
      <c r="AF54" s="6">
        <f t="shared" si="4"/>
        <v>23007.674999999999</v>
      </c>
      <c r="AG54" s="6">
        <f t="shared" si="4"/>
        <v>29744.772000000001</v>
      </c>
      <c r="AH54" s="6">
        <f t="shared" si="4"/>
        <v>35486.892</v>
      </c>
      <c r="AI54" s="6">
        <f t="shared" si="4"/>
        <v>44415.892999999996</v>
      </c>
      <c r="AJ54" s="6">
        <f t="shared" si="4"/>
        <v>65414.956942917459</v>
      </c>
      <c r="AK54" s="6">
        <f t="shared" si="4"/>
        <v>74866.32464631024</v>
      </c>
      <c r="AL54" s="6">
        <f t="shared" si="4"/>
        <v>75329.82341143243</v>
      </c>
      <c r="AM54" s="6">
        <f t="shared" si="4"/>
        <v>74384.977468982339</v>
      </c>
      <c r="AN54" s="6">
        <f t="shared" si="4"/>
        <v>73190.528568047623</v>
      </c>
      <c r="AO54" s="6">
        <f t="shared" si="4"/>
        <v>74466.642470961669</v>
      </c>
      <c r="AP54" s="6">
        <f t="shared" si="4"/>
        <v>72450.696978145163</v>
      </c>
      <c r="AQ54" s="6">
        <f t="shared" si="4"/>
        <v>70866.833807621108</v>
      </c>
      <c r="AR54" s="6">
        <f t="shared" si="4"/>
        <v>71097.503015907234</v>
      </c>
      <c r="AS54" s="6">
        <f t="shared" si="4"/>
        <v>70506.65293933668</v>
      </c>
      <c r="AT54" s="6">
        <f t="shared" si="4"/>
        <v>72108.462129114734</v>
      </c>
      <c r="AU54" s="6">
        <f t="shared" si="4"/>
        <v>74063.218895007201</v>
      </c>
      <c r="AV54" s="6">
        <f t="shared" si="4"/>
        <v>73485.701151690912</v>
      </c>
      <c r="AW54" s="6">
        <f t="shared" si="4"/>
        <v>71701.976318398738</v>
      </c>
      <c r="AX54" s="6">
        <f t="shared" si="4"/>
        <v>70468.034756571855</v>
      </c>
      <c r="AY54" s="6">
        <f t="shared" si="4"/>
        <v>71391.166758320498</v>
      </c>
      <c r="AZ54" s="6">
        <f t="shared" si="4"/>
        <v>72185.492296562501</v>
      </c>
      <c r="BA54" s="6">
        <f t="shared" si="4"/>
        <v>70356.262487567205</v>
      </c>
      <c r="BB54" s="6">
        <f t="shared" si="4"/>
        <v>68553.707278583926</v>
      </c>
      <c r="BC54" s="6">
        <f t="shared" si="4"/>
        <v>69461.738469626667</v>
      </c>
      <c r="BD54" s="6">
        <f t="shared" si="4"/>
        <v>70423.439187789045</v>
      </c>
    </row>
    <row r="55" spans="1:56" ht="15.75">
      <c r="B55" s="1" t="str">
        <f t="shared" ref="B55:B61" si="5">CONCATENATE("Region",D55,E55)</f>
        <v>RegionMultifamily - Low RiseNew</v>
      </c>
      <c r="C55" s="5"/>
      <c r="D55" s="1" t="s">
        <v>18</v>
      </c>
      <c r="E55" s="1" t="s">
        <v>8</v>
      </c>
      <c r="F55" s="6">
        <f t="shared" ref="F55:BD61" si="6">$E$43*F45+F35+F25+F15</f>
        <v>20270.709108606741</v>
      </c>
      <c r="G55" s="6">
        <f t="shared" si="6"/>
        <v>18929.763197074921</v>
      </c>
      <c r="H55" s="6">
        <f t="shared" si="6"/>
        <v>19012.285997102455</v>
      </c>
      <c r="I55" s="6">
        <f t="shared" si="6"/>
        <v>22080.05399967837</v>
      </c>
      <c r="J55" s="6">
        <f t="shared" si="6"/>
        <v>28601.778161129085</v>
      </c>
      <c r="K55" s="6">
        <f t="shared" si="6"/>
        <v>27202.893689869059</v>
      </c>
      <c r="L55" s="6">
        <f t="shared" si="6"/>
        <v>12390.210937882894</v>
      </c>
      <c r="M55" s="6">
        <f t="shared" si="6"/>
        <v>12173.152842775997</v>
      </c>
      <c r="N55" s="6">
        <f t="shared" si="6"/>
        <v>12361.89700061282</v>
      </c>
      <c r="O55" s="6">
        <f t="shared" si="6"/>
        <v>17122.743158401601</v>
      </c>
      <c r="P55" s="6">
        <f t="shared" si="6"/>
        <v>18662.733640245107</v>
      </c>
      <c r="Q55" s="6">
        <f t="shared" si="6"/>
        <v>21954.730458996564</v>
      </c>
      <c r="R55" s="6">
        <f t="shared" si="6"/>
        <v>20000.57314201623</v>
      </c>
      <c r="S55" s="6">
        <f t="shared" si="6"/>
        <v>20642.129902132976</v>
      </c>
      <c r="T55" s="6">
        <f t="shared" si="6"/>
        <v>18328.494801049026</v>
      </c>
      <c r="U55" s="6">
        <f t="shared" si="6"/>
        <v>14151.270582179823</v>
      </c>
      <c r="V55" s="6">
        <f t="shared" si="6"/>
        <v>14626.267683576692</v>
      </c>
      <c r="W55" s="6">
        <f t="shared" si="6"/>
        <v>12028.647109827845</v>
      </c>
      <c r="X55" s="6">
        <f t="shared" si="6"/>
        <v>13046.576324182057</v>
      </c>
      <c r="Y55" s="6">
        <f t="shared" si="6"/>
        <v>13957.232094298251</v>
      </c>
      <c r="Z55" s="6">
        <f t="shared" si="6"/>
        <v>13931.004497270837</v>
      </c>
      <c r="AA55" s="6">
        <f t="shared" si="6"/>
        <v>15900.995334173014</v>
      </c>
      <c r="AB55" s="6">
        <f t="shared" si="6"/>
        <v>15570.247880584542</v>
      </c>
      <c r="AC55" s="6">
        <f t="shared" si="6"/>
        <v>11944.723214001346</v>
      </c>
      <c r="AD55" s="6">
        <f t="shared" si="6"/>
        <v>4141.9202192737603</v>
      </c>
      <c r="AE55" s="6">
        <f t="shared" si="6"/>
        <v>4082.3550519108021</v>
      </c>
      <c r="AF55" s="6">
        <f t="shared" si="6"/>
        <v>7060.5047847544756</v>
      </c>
      <c r="AG55" s="6">
        <f t="shared" si="6"/>
        <v>12168.678143163899</v>
      </c>
      <c r="AH55" s="6">
        <f t="shared" si="6"/>
        <v>19129.179628017951</v>
      </c>
      <c r="AI55" s="6">
        <f t="shared" si="6"/>
        <v>19420.059444838447</v>
      </c>
      <c r="AJ55" s="6">
        <f t="shared" si="6"/>
        <v>26103.935883213493</v>
      </c>
      <c r="AK55" s="6">
        <f t="shared" si="6"/>
        <v>27163.421759710916</v>
      </c>
      <c r="AL55" s="6">
        <f t="shared" si="6"/>
        <v>28018.38499572796</v>
      </c>
      <c r="AM55" s="6">
        <f t="shared" si="6"/>
        <v>27468.797181950133</v>
      </c>
      <c r="AN55" s="6">
        <f t="shared" si="6"/>
        <v>25853.076117897595</v>
      </c>
      <c r="AO55" s="6">
        <f t="shared" si="6"/>
        <v>27048.274942517855</v>
      </c>
      <c r="AP55" s="6">
        <f t="shared" si="6"/>
        <v>25779.429887903432</v>
      </c>
      <c r="AQ55" s="6">
        <f t="shared" si="6"/>
        <v>25688.1691777579</v>
      </c>
      <c r="AR55" s="6">
        <f t="shared" si="6"/>
        <v>26456.215867335872</v>
      </c>
      <c r="AS55" s="6">
        <f t="shared" si="6"/>
        <v>27136.955077551418</v>
      </c>
      <c r="AT55" s="6">
        <f t="shared" si="6"/>
        <v>28095.650534254368</v>
      </c>
      <c r="AU55" s="6">
        <f t="shared" si="6"/>
        <v>27961.101880032202</v>
      </c>
      <c r="AV55" s="6">
        <f t="shared" si="6"/>
        <v>28355.55016397771</v>
      </c>
      <c r="AW55" s="6">
        <f t="shared" si="6"/>
        <v>28905.223966362122</v>
      </c>
      <c r="AX55" s="6">
        <f t="shared" si="6"/>
        <v>28909.933539166293</v>
      </c>
      <c r="AY55" s="6">
        <f t="shared" si="6"/>
        <v>28545.45739231414</v>
      </c>
      <c r="AZ55" s="6">
        <f t="shared" si="6"/>
        <v>28232.657516486244</v>
      </c>
      <c r="BA55" s="6">
        <f t="shared" si="6"/>
        <v>28279.802430794974</v>
      </c>
      <c r="BB55" s="6">
        <f t="shared" si="6"/>
        <v>28609.529961494227</v>
      </c>
      <c r="BC55" s="6">
        <f t="shared" si="6"/>
        <v>28351.799703209974</v>
      </c>
      <c r="BD55" s="6">
        <f t="shared" si="6"/>
        <v>28568.18437550246</v>
      </c>
    </row>
    <row r="56" spans="1:56">
      <c r="B56" s="1" t="str">
        <f t="shared" si="5"/>
        <v>RegionMultifamily - High RiseNew</v>
      </c>
      <c r="D56" s="1" t="s">
        <v>5458</v>
      </c>
      <c r="E56" s="1" t="s">
        <v>8</v>
      </c>
      <c r="F56" s="6">
        <f t="shared" si="6"/>
        <v>1479.0008913932586</v>
      </c>
      <c r="G56" s="6">
        <f t="shared" si="6"/>
        <v>1541.8068029250769</v>
      </c>
      <c r="H56" s="6">
        <f t="shared" si="6"/>
        <v>1789.2040028975434</v>
      </c>
      <c r="I56" s="6">
        <f t="shared" si="6"/>
        <v>2697.4260003216259</v>
      </c>
      <c r="J56" s="6">
        <f t="shared" si="6"/>
        <v>2452.6218388709185</v>
      </c>
      <c r="K56" s="6">
        <f t="shared" si="6"/>
        <v>1250.8263101309403</v>
      </c>
      <c r="L56" s="6">
        <f t="shared" si="6"/>
        <v>1272.6790621171076</v>
      </c>
      <c r="M56" s="6">
        <f t="shared" si="6"/>
        <v>1783.7271572240043</v>
      </c>
      <c r="N56" s="6">
        <f t="shared" si="6"/>
        <v>2321.94299938718</v>
      </c>
      <c r="O56" s="6">
        <f t="shared" si="6"/>
        <v>2678.3968415983995</v>
      </c>
      <c r="P56" s="6">
        <f t="shared" si="6"/>
        <v>3071.6263597548932</v>
      </c>
      <c r="Q56" s="6">
        <f t="shared" si="6"/>
        <v>2881.3195410034377</v>
      </c>
      <c r="R56" s="6">
        <f t="shared" si="6"/>
        <v>2811.4968579837696</v>
      </c>
      <c r="S56" s="6">
        <f t="shared" si="6"/>
        <v>2476.4300978670262</v>
      </c>
      <c r="T56" s="6">
        <f t="shared" si="6"/>
        <v>2052.8651989509744</v>
      </c>
      <c r="U56" s="6">
        <f t="shared" si="6"/>
        <v>2155.6894178201746</v>
      </c>
      <c r="V56" s="6">
        <f t="shared" si="6"/>
        <v>2035.7623164233073</v>
      </c>
      <c r="W56" s="6">
        <f t="shared" si="6"/>
        <v>2249.9028901721549</v>
      </c>
      <c r="X56" s="6">
        <f t="shared" si="6"/>
        <v>2341.7336758179449</v>
      </c>
      <c r="Y56" s="6">
        <f t="shared" si="6"/>
        <v>2340.0879057017487</v>
      </c>
      <c r="Z56" s="6">
        <f t="shared" si="6"/>
        <v>2581.1355027291629</v>
      </c>
      <c r="AA56" s="6">
        <f t="shared" si="6"/>
        <v>2450.9446658269858</v>
      </c>
      <c r="AB56" s="6">
        <f t="shared" si="6"/>
        <v>2125.3821194154557</v>
      </c>
      <c r="AC56" s="6">
        <f t="shared" si="6"/>
        <v>1478.8567859986533</v>
      </c>
      <c r="AD56" s="6">
        <f t="shared" si="6"/>
        <v>1471.80978072624</v>
      </c>
      <c r="AE56" s="6">
        <f t="shared" si="6"/>
        <v>1909.1649480891979</v>
      </c>
      <c r="AF56" s="6">
        <f t="shared" si="6"/>
        <v>3074.7952152455237</v>
      </c>
      <c r="AG56" s="6">
        <f t="shared" si="6"/>
        <v>2010.1218568361005</v>
      </c>
      <c r="AH56" s="6">
        <f t="shared" si="6"/>
        <v>2152.2103719820498</v>
      </c>
      <c r="AI56" s="6">
        <f t="shared" si="6"/>
        <v>2768.8805551615533</v>
      </c>
      <c r="AJ56" s="6">
        <f t="shared" si="6"/>
        <v>6040.1760009745658</v>
      </c>
      <c r="AK56" s="6">
        <f t="shared" si="6"/>
        <v>6097.9557790806648</v>
      </c>
      <c r="AL56" s="6">
        <f t="shared" si="6"/>
        <v>6378.431473597353</v>
      </c>
      <c r="AM56" s="6">
        <f t="shared" si="6"/>
        <v>6347.4351977667575</v>
      </c>
      <c r="AN56" s="6">
        <f t="shared" si="6"/>
        <v>5836.3178055489125</v>
      </c>
      <c r="AO56" s="6">
        <f t="shared" si="6"/>
        <v>5987.8622706332681</v>
      </c>
      <c r="AP56" s="6">
        <f t="shared" si="6"/>
        <v>5792.4398716918795</v>
      </c>
      <c r="AQ56" s="6">
        <f t="shared" si="6"/>
        <v>5788.8774531101753</v>
      </c>
      <c r="AR56" s="6">
        <f t="shared" si="6"/>
        <v>6036.0688035280846</v>
      </c>
      <c r="AS56" s="6">
        <f t="shared" si="6"/>
        <v>6147.8541783002102</v>
      </c>
      <c r="AT56" s="6">
        <f t="shared" si="6"/>
        <v>6364.3798789693592</v>
      </c>
      <c r="AU56" s="6">
        <f t="shared" si="6"/>
        <v>6257.6546950407201</v>
      </c>
      <c r="AV56" s="6">
        <f t="shared" si="6"/>
        <v>6333.6546735555412</v>
      </c>
      <c r="AW56" s="6">
        <f t="shared" si="6"/>
        <v>6400.7371739014843</v>
      </c>
      <c r="AX56" s="6">
        <f t="shared" si="6"/>
        <v>6451.9343537841987</v>
      </c>
      <c r="AY56" s="6">
        <f t="shared" si="6"/>
        <v>6400.9411477534222</v>
      </c>
      <c r="AZ56" s="6">
        <f t="shared" si="6"/>
        <v>6326.3163199742012</v>
      </c>
      <c r="BA56" s="6">
        <f t="shared" si="6"/>
        <v>6344.4836039214206</v>
      </c>
      <c r="BB56" s="6">
        <f t="shared" si="6"/>
        <v>6351.1452175535087</v>
      </c>
      <c r="BC56" s="6">
        <f t="shared" si="6"/>
        <v>6392.9979176506631</v>
      </c>
      <c r="BD56" s="6">
        <f t="shared" si="6"/>
        <v>6436.794185913137</v>
      </c>
    </row>
    <row r="57" spans="1:56" ht="15.75">
      <c r="B57" s="1" t="str">
        <f t="shared" si="5"/>
        <v>RegionManufacturedNew</v>
      </c>
      <c r="C57" s="5"/>
      <c r="D57" s="1" t="s">
        <v>22</v>
      </c>
      <c r="E57" s="1" t="s">
        <v>8</v>
      </c>
      <c r="F57" s="6">
        <f t="shared" si="6"/>
        <v>9693.11</v>
      </c>
      <c r="G57" s="6">
        <f t="shared" si="6"/>
        <v>8065.1900000000005</v>
      </c>
      <c r="H57" s="6">
        <f t="shared" si="6"/>
        <v>7680.98</v>
      </c>
      <c r="I57" s="6">
        <f t="shared" si="6"/>
        <v>8859.369999999999</v>
      </c>
      <c r="J57" s="6">
        <f t="shared" si="6"/>
        <v>9760.6</v>
      </c>
      <c r="K57" s="6">
        <f t="shared" si="6"/>
        <v>11657.85</v>
      </c>
      <c r="L57" s="6">
        <f t="shared" si="6"/>
        <v>11534.21</v>
      </c>
      <c r="M57" s="6">
        <f t="shared" si="6"/>
        <v>13344.97</v>
      </c>
      <c r="N57" s="6">
        <f t="shared" si="6"/>
        <v>16910.21</v>
      </c>
      <c r="O57" s="6">
        <f t="shared" si="6"/>
        <v>19707.47</v>
      </c>
      <c r="P57" s="6">
        <f t="shared" si="6"/>
        <v>18879.04</v>
      </c>
      <c r="Q57" s="6">
        <f t="shared" si="6"/>
        <v>16372.93</v>
      </c>
      <c r="R57" s="6">
        <f t="shared" si="6"/>
        <v>16578.169999999998</v>
      </c>
      <c r="S57" s="6">
        <f t="shared" si="6"/>
        <v>17170.830000000002</v>
      </c>
      <c r="T57" s="6">
        <f t="shared" si="6"/>
        <v>13873.52</v>
      </c>
      <c r="U57" s="6">
        <f t="shared" si="6"/>
        <v>9050.15</v>
      </c>
      <c r="V57" s="6">
        <f t="shared" si="6"/>
        <v>6886.54</v>
      </c>
      <c r="W57" s="6">
        <f t="shared" si="6"/>
        <v>7046.04</v>
      </c>
      <c r="X57" s="6">
        <f t="shared" si="6"/>
        <v>6539.3899999999994</v>
      </c>
      <c r="Y57" s="6">
        <f t="shared" si="6"/>
        <v>6359.29</v>
      </c>
      <c r="Z57" s="6">
        <f t="shared" si="6"/>
        <v>6381.37</v>
      </c>
      <c r="AA57" s="6">
        <f t="shared" si="6"/>
        <v>6080.27</v>
      </c>
      <c r="AB57" s="6">
        <f t="shared" si="6"/>
        <v>4894.01</v>
      </c>
      <c r="AC57" s="6">
        <f t="shared" si="6"/>
        <v>3674.09</v>
      </c>
      <c r="AD57" s="6">
        <f t="shared" si="6"/>
        <v>2014.3</v>
      </c>
      <c r="AE57" s="6">
        <f t="shared" si="6"/>
        <v>1796.25</v>
      </c>
      <c r="AF57" s="6">
        <f t="shared" si="6"/>
        <v>1477.77</v>
      </c>
      <c r="AG57" s="6">
        <f t="shared" si="6"/>
        <v>1516.76</v>
      </c>
      <c r="AH57" s="6">
        <f t="shared" si="6"/>
        <v>2391.3374999999996</v>
      </c>
      <c r="AI57" s="6">
        <f t="shared" si="6"/>
        <v>2145.0845833333333</v>
      </c>
      <c r="AJ57" s="6">
        <f t="shared" si="6"/>
        <v>2480.5442310598164</v>
      </c>
      <c r="AK57" s="6">
        <f t="shared" si="6"/>
        <v>2560.047946640309</v>
      </c>
      <c r="AL57" s="6">
        <f t="shared" si="6"/>
        <v>2579.7805051886708</v>
      </c>
      <c r="AM57" s="6">
        <f t="shared" si="6"/>
        <v>2828.0760933819765</v>
      </c>
      <c r="AN57" s="6">
        <f t="shared" si="6"/>
        <v>3232.2947639796885</v>
      </c>
      <c r="AO57" s="6">
        <f t="shared" si="6"/>
        <v>3145.2275087212074</v>
      </c>
      <c r="AP57" s="6">
        <f t="shared" si="6"/>
        <v>3082.6171501862182</v>
      </c>
      <c r="AQ57" s="6">
        <f t="shared" si="6"/>
        <v>3110.7405385323627</v>
      </c>
      <c r="AR57" s="6">
        <f t="shared" si="6"/>
        <v>3148.7449282640528</v>
      </c>
      <c r="AS57" s="6">
        <f t="shared" si="6"/>
        <v>3168.5523890738541</v>
      </c>
      <c r="AT57" s="6">
        <f t="shared" si="6"/>
        <v>3271.9153135868191</v>
      </c>
      <c r="AU57" s="6">
        <f t="shared" si="6"/>
        <v>3326.1587951762313</v>
      </c>
      <c r="AV57" s="6">
        <f t="shared" si="6"/>
        <v>3381.0407435516636</v>
      </c>
      <c r="AW57" s="6">
        <f t="shared" si="6"/>
        <v>3476.5364970607507</v>
      </c>
      <c r="AX57" s="6">
        <f t="shared" si="6"/>
        <v>3550.9240426514289</v>
      </c>
      <c r="AY57" s="6">
        <f t="shared" si="6"/>
        <v>3660.5080846681603</v>
      </c>
      <c r="AZ57" s="6">
        <f t="shared" si="6"/>
        <v>3716.6651593312481</v>
      </c>
      <c r="BA57" s="6">
        <f t="shared" si="6"/>
        <v>3768.062248304816</v>
      </c>
      <c r="BB57" s="6">
        <f t="shared" si="6"/>
        <v>3825.6639012822075</v>
      </c>
      <c r="BC57" s="6">
        <f t="shared" si="6"/>
        <v>3890.5522218767533</v>
      </c>
      <c r="BD57" s="6">
        <f t="shared" si="6"/>
        <v>3976.2663985097679</v>
      </c>
    </row>
    <row r="58" spans="1:56" ht="25.5">
      <c r="B58" s="1" t="str">
        <f t="shared" si="5"/>
        <v>RegionSingle FamilyExisting</v>
      </c>
      <c r="C58" s="5"/>
      <c r="D58" s="1" t="s">
        <v>16</v>
      </c>
      <c r="E58" s="1" t="s">
        <v>5457</v>
      </c>
      <c r="F58" s="8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9"/>
      <c r="AH58" s="8"/>
      <c r="AI58" s="8"/>
      <c r="AJ58" s="6"/>
      <c r="AK58" s="6">
        <f t="shared" si="6"/>
        <v>4200871.5189429168</v>
      </c>
      <c r="AL58" s="6">
        <f t="shared" si="6"/>
        <v>4191332.2584464387</v>
      </c>
      <c r="AM58" s="6">
        <f t="shared" si="6"/>
        <v>4181814.6595243281</v>
      </c>
      <c r="AN58" s="6">
        <f t="shared" si="6"/>
        <v>4172318.6729878881</v>
      </c>
      <c r="AO58" s="6">
        <f t="shared" si="6"/>
        <v>4162844.2497601169</v>
      </c>
      <c r="AP58" s="6">
        <f t="shared" si="6"/>
        <v>4153391.340875457</v>
      </c>
      <c r="AQ58" s="6">
        <f t="shared" si="6"/>
        <v>4143959.8974795397</v>
      </c>
      <c r="AR58" s="6">
        <f t="shared" si="6"/>
        <v>4134549.8708289349</v>
      </c>
      <c r="AS58" s="6">
        <f t="shared" si="6"/>
        <v>4125161.212290898</v>
      </c>
      <c r="AT58" s="6">
        <f t="shared" si="6"/>
        <v>4115793.8733431175</v>
      </c>
      <c r="AU58" s="6">
        <f t="shared" si="6"/>
        <v>4106447.8055734681</v>
      </c>
      <c r="AV58" s="6">
        <f t="shared" si="6"/>
        <v>4097122.9606797546</v>
      </c>
      <c r="AW58" s="6">
        <f t="shared" si="6"/>
        <v>4087819.2904694686</v>
      </c>
      <c r="AX58" s="6">
        <f t="shared" si="6"/>
        <v>4078536.7468595337</v>
      </c>
      <c r="AY58" s="6">
        <f t="shared" si="6"/>
        <v>4069275.2818760616</v>
      </c>
      <c r="AZ58" s="6">
        <f t="shared" si="6"/>
        <v>4060034.847654101</v>
      </c>
      <c r="BA58" s="6">
        <f t="shared" si="6"/>
        <v>4050815.3964373921</v>
      </c>
      <c r="BB58" s="6">
        <f t="shared" si="6"/>
        <v>4041616.8805781193</v>
      </c>
      <c r="BC58" s="6">
        <f t="shared" si="6"/>
        <v>4032439.2525366638</v>
      </c>
      <c r="BD58" s="6">
        <f t="shared" si="6"/>
        <v>4023282.4648813605</v>
      </c>
    </row>
    <row r="59" spans="1:56" ht="15.75">
      <c r="B59" s="1" t="str">
        <f t="shared" si="5"/>
        <v>RegionMultifamily - Low RiseExisting</v>
      </c>
      <c r="C59" s="5"/>
      <c r="D59" s="1" t="s">
        <v>18</v>
      </c>
      <c r="E59" s="1" t="s">
        <v>5457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9"/>
      <c r="AH59" s="8"/>
      <c r="AI59" s="8"/>
      <c r="AJ59" s="6"/>
      <c r="AK59" s="6">
        <f t="shared" si="6"/>
        <v>929278.38656758913</v>
      </c>
      <c r="AL59" s="6">
        <f t="shared" si="6"/>
        <v>927168.16465618717</v>
      </c>
      <c r="AM59" s="6">
        <f t="shared" si="6"/>
        <v>925062.73467428656</v>
      </c>
      <c r="AN59" s="6">
        <f t="shared" si="6"/>
        <v>922962.08574028814</v>
      </c>
      <c r="AO59" s="6">
        <f t="shared" si="6"/>
        <v>920866.20699730329</v>
      </c>
      <c r="AP59" s="6">
        <f t="shared" si="6"/>
        <v>918775.08761309728</v>
      </c>
      <c r="AQ59" s="6">
        <f t="shared" si="6"/>
        <v>916688.71678003343</v>
      </c>
      <c r="AR59" s="6">
        <f t="shared" si="6"/>
        <v>914607.08371501719</v>
      </c>
      <c r="AS59" s="6">
        <f t="shared" si="6"/>
        <v>912530.17765944055</v>
      </c>
      <c r="AT59" s="6">
        <f t="shared" si="6"/>
        <v>910457.9878791261</v>
      </c>
      <c r="AU59" s="6">
        <f t="shared" si="6"/>
        <v>908390.50366427237</v>
      </c>
      <c r="AV59" s="6">
        <f t="shared" si="6"/>
        <v>906327.71432939707</v>
      </c>
      <c r="AW59" s="6">
        <f t="shared" si="6"/>
        <v>904269.6092132834</v>
      </c>
      <c r="AX59" s="6">
        <f t="shared" si="6"/>
        <v>902216.17767892382</v>
      </c>
      <c r="AY59" s="6">
        <f t="shared" si="6"/>
        <v>900167.40911346581</v>
      </c>
      <c r="AZ59" s="6">
        <f t="shared" si="6"/>
        <v>898123.29292815644</v>
      </c>
      <c r="BA59" s="6">
        <f t="shared" si="6"/>
        <v>896083.81855828804</v>
      </c>
      <c r="BB59" s="6">
        <f t="shared" si="6"/>
        <v>894048.97546314332</v>
      </c>
      <c r="BC59" s="6">
        <f t="shared" si="6"/>
        <v>892018.75312594115</v>
      </c>
      <c r="BD59" s="6">
        <f t="shared" si="6"/>
        <v>889993.14105378208</v>
      </c>
    </row>
    <row r="60" spans="1:56">
      <c r="B60" s="1" t="str">
        <f t="shared" si="5"/>
        <v>RegionMultifamily - High RiseExisting</v>
      </c>
      <c r="D60" s="1" t="s">
        <v>5458</v>
      </c>
      <c r="E60" s="1" t="s">
        <v>5457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9"/>
      <c r="AH60" s="8"/>
      <c r="AI60" s="8"/>
      <c r="AJ60" s="6"/>
      <c r="AK60" s="6">
        <f t="shared" si="6"/>
        <v>213229.78410436201</v>
      </c>
      <c r="AL60" s="6">
        <f t="shared" si="6"/>
        <v>212745.57811282645</v>
      </c>
      <c r="AM60" s="6">
        <f t="shared" si="6"/>
        <v>212262.47166488061</v>
      </c>
      <c r="AN60" s="6">
        <f t="shared" si="6"/>
        <v>211780.46226366126</v>
      </c>
      <c r="AO60" s="6">
        <f t="shared" si="6"/>
        <v>211299.54741797515</v>
      </c>
      <c r="AP60" s="6">
        <f t="shared" si="6"/>
        <v>210819.72464228611</v>
      </c>
      <c r="AQ60" s="6">
        <f t="shared" si="6"/>
        <v>210340.99145670212</v>
      </c>
      <c r="AR60" s="6">
        <f t="shared" si="6"/>
        <v>209863.34538696258</v>
      </c>
      <c r="AS60" s="6">
        <f t="shared" si="6"/>
        <v>209386.78396442544</v>
      </c>
      <c r="AT60" s="6">
        <f t="shared" si="6"/>
        <v>208911.30472605457</v>
      </c>
      <c r="AU60" s="6">
        <f t="shared" si="6"/>
        <v>208436.90521440681</v>
      </c>
      <c r="AV60" s="6">
        <f t="shared" si="6"/>
        <v>207963.58297761955</v>
      </c>
      <c r="AW60" s="6">
        <f t="shared" si="6"/>
        <v>207491.33556939784</v>
      </c>
      <c r="AX60" s="6">
        <f t="shared" si="6"/>
        <v>207020.16054900183</v>
      </c>
      <c r="AY60" s="6">
        <f t="shared" si="6"/>
        <v>206550.0554812341</v>
      </c>
      <c r="AZ60" s="6">
        <f t="shared" si="6"/>
        <v>206081.01793642723</v>
      </c>
      <c r="BA60" s="6">
        <f t="shared" si="6"/>
        <v>205613.04549043102</v>
      </c>
      <c r="BB60" s="6">
        <f t="shared" si="6"/>
        <v>205146.13572460014</v>
      </c>
      <c r="BC60" s="6">
        <f t="shared" si="6"/>
        <v>204680.28622578154</v>
      </c>
      <c r="BD60" s="6">
        <f t="shared" si="6"/>
        <v>204215.49458630203</v>
      </c>
    </row>
    <row r="61" spans="1:56" ht="15.75">
      <c r="B61" s="1" t="str">
        <f t="shared" si="5"/>
        <v>RegionManufacturedExisting</v>
      </c>
      <c r="C61" s="5"/>
      <c r="D61" s="1" t="s">
        <v>22</v>
      </c>
      <c r="E61" s="1" t="s">
        <v>5457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9"/>
      <c r="AH61" s="8"/>
      <c r="AI61" s="8"/>
      <c r="AJ61" s="6"/>
      <c r="AK61" s="6">
        <f t="shared" si="6"/>
        <v>572596.62171948573</v>
      </c>
      <c r="AL61" s="6">
        <f t="shared" si="6"/>
        <v>566477.28936615388</v>
      </c>
      <c r="AM61" s="6">
        <f t="shared" si="6"/>
        <v>560423.35423493269</v>
      </c>
      <c r="AN61" s="6">
        <f t="shared" si="6"/>
        <v>554434.11742659425</v>
      </c>
      <c r="AO61" s="6">
        <f t="shared" si="6"/>
        <v>548508.88751103659</v>
      </c>
      <c r="AP61" s="6">
        <f t="shared" si="6"/>
        <v>542646.98044746206</v>
      </c>
      <c r="AQ61" s="6">
        <f t="shared" si="6"/>
        <v>536847.71950540773</v>
      </c>
      <c r="AR61" s="6">
        <f t="shared" si="6"/>
        <v>531110.43518662034</v>
      </c>
      <c r="AS61" s="6">
        <f t="shared" si="6"/>
        <v>525434.46514776477</v>
      </c>
      <c r="AT61" s="6">
        <f t="shared" si="6"/>
        <v>519819.15412396076</v>
      </c>
      <c r="AU61" s="6">
        <f t="shared" si="6"/>
        <v>514263.85385313467</v>
      </c>
      <c r="AV61" s="6">
        <f t="shared" si="6"/>
        <v>508767.92300118087</v>
      </c>
      <c r="AW61" s="6">
        <f t="shared" si="6"/>
        <v>503330.72708792274</v>
      </c>
      <c r="AX61" s="6">
        <f t="shared" si="6"/>
        <v>497951.6384138646</v>
      </c>
      <c r="AY61" s="6">
        <f t="shared" si="6"/>
        <v>492630.03598772705</v>
      </c>
      <c r="AZ61" s="6">
        <f t="shared" si="6"/>
        <v>487365.30545475578</v>
      </c>
      <c r="BA61" s="6">
        <f t="shared" si="6"/>
        <v>482156.83902579767</v>
      </c>
      <c r="BB61" s="6">
        <f t="shared" si="6"/>
        <v>477004.03540713387</v>
      </c>
      <c r="BC61" s="6">
        <f t="shared" si="6"/>
        <v>471906.2997310636</v>
      </c>
      <c r="BD61" s="6">
        <f t="shared" si="6"/>
        <v>466863.04348722886</v>
      </c>
    </row>
    <row r="62" spans="1:56" ht="15.75">
      <c r="C62" s="5"/>
    </row>
    <row r="63" spans="1:56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1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1:56" ht="15.75">
      <c r="C64" s="5"/>
    </row>
    <row r="65" spans="3:56" ht="15.75">
      <c r="C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</row>
    <row r="66" spans="3:56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9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57"/>
    </row>
    <row r="67" spans="3:56" ht="15.75">
      <c r="C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9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57"/>
    </row>
    <row r="68" spans="3:56" ht="15.75">
      <c r="C68" s="5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9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57"/>
    </row>
    <row r="69" spans="3:56" ht="15.75">
      <c r="C69" s="5"/>
      <c r="F69" s="8"/>
      <c r="G69" s="61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9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57"/>
    </row>
    <row r="70" spans="3:56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9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57"/>
    </row>
    <row r="71" spans="3:56" ht="15.75">
      <c r="C71" s="5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9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57"/>
    </row>
    <row r="72" spans="3:56" ht="15.75">
      <c r="C72" s="5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9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57"/>
    </row>
    <row r="73" spans="3:56">
      <c r="D73" s="4"/>
      <c r="E73" s="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9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57"/>
    </row>
    <row r="74" spans="3:56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1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58"/>
    </row>
    <row r="75" spans="3:56">
      <c r="F75" s="55"/>
      <c r="G75" s="55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66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</row>
    <row r="76" spans="3:56"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</row>
    <row r="77" spans="3:56"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</row>
    <row r="78" spans="3:56"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66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</row>
    <row r="79" spans="3:56"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</row>
    <row r="80" spans="3:56"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66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</row>
    <row r="81" spans="4:56"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66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</row>
    <row r="82" spans="4:56"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66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</row>
    <row r="83" spans="4:56"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66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</row>
    <row r="84" spans="4:56">
      <c r="D84" s="4"/>
      <c r="E84" s="4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66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</row>
    <row r="85" spans="4:56">
      <c r="F85" s="58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66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</row>
    <row r="86" spans="4:56"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6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</row>
    <row r="87" spans="4:56"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6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</row>
    <row r="88" spans="4:56"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66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</row>
    <row r="89" spans="4:56"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6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</row>
    <row r="90" spans="4:56"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66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</row>
    <row r="91" spans="4:56"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66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</row>
    <row r="92" spans="4:56"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66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</row>
    <row r="93" spans="4:56"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66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</row>
    <row r="94" spans="4:56">
      <c r="D94" s="4"/>
      <c r="E94" s="4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66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</row>
    <row r="95" spans="4:56">
      <c r="F95" s="58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66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</row>
    <row r="96" spans="4:56"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6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</row>
    <row r="97" spans="4:56"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6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</row>
    <row r="98" spans="4:56"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66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</row>
    <row r="99" spans="4:56"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6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</row>
    <row r="100" spans="4:56"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66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</row>
    <row r="101" spans="4:56"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66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</row>
    <row r="102" spans="4:56"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66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</row>
    <row r="103" spans="4:56"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66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</row>
    <row r="104" spans="4:56">
      <c r="D104" s="4"/>
      <c r="E104" s="4"/>
      <c r="F104" s="4"/>
      <c r="G104" s="4"/>
    </row>
    <row r="105" spans="4:56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</row>
    <row r="106" spans="4:56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</row>
    <row r="108" spans="4:56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</row>
    <row r="109" spans="4:56"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4:56"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4:56"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4:56"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4" spans="4:55">
      <c r="D114" s="4"/>
      <c r="E114" s="4"/>
      <c r="F114" s="4"/>
      <c r="G114" s="4"/>
    </row>
    <row r="115" spans="4:5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</row>
    <row r="116" spans="4:55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</row>
    <row r="118" spans="4:55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</row>
    <row r="119" spans="4:55"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4:55"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4:55"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4:55"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6" spans="4:55">
      <c r="D126" s="15"/>
    </row>
    <row r="127" spans="4:55">
      <c r="D127" s="16"/>
    </row>
    <row r="128" spans="4:55">
      <c r="D128" s="16"/>
    </row>
    <row r="131" spans="5:34"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4"/>
    </row>
    <row r="132" spans="5:34"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4"/>
    </row>
    <row r="133" spans="5:34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4"/>
    </row>
    <row r="134" spans="5:34"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4"/>
    </row>
    <row r="135" spans="5:34"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4"/>
    </row>
    <row r="136" spans="5:34"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4"/>
    </row>
    <row r="137" spans="5:34"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4"/>
    </row>
    <row r="138" spans="5:34"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4"/>
    </row>
    <row r="139" spans="5:34"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4"/>
    </row>
    <row r="140" spans="5:34"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4"/>
    </row>
    <row r="141" spans="5:34"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4"/>
    </row>
    <row r="142" spans="5:34"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4" tint="0.59999389629810485"/>
  </sheetPr>
  <dimension ref="A2:BJ365"/>
  <sheetViews>
    <sheetView topLeftCell="A43" workbookViewId="0">
      <selection activeCell="H37" sqref="H37"/>
    </sheetView>
  </sheetViews>
  <sheetFormatPr defaultRowHeight="12.75"/>
  <cols>
    <col min="1" max="2" width="27.7109375" style="1" customWidth="1"/>
    <col min="3" max="3" width="26.140625" style="1" customWidth="1"/>
    <col min="4" max="4" width="27" style="1" customWidth="1"/>
    <col min="5" max="5" width="11.5703125" style="1" customWidth="1"/>
    <col min="6" max="6" width="22.7109375" style="1" customWidth="1"/>
    <col min="7" max="10" width="12.85546875" style="1" customWidth="1"/>
    <col min="11" max="11" width="14.7109375" style="1" customWidth="1"/>
    <col min="12" max="35" width="12.85546875" style="1" customWidth="1"/>
    <col min="36" max="51" width="12.85546875" style="1" bestFit="1" customWidth="1"/>
    <col min="52" max="55" width="12.85546875" style="8" bestFit="1" customWidth="1"/>
    <col min="56" max="56" width="13.5703125" style="8" customWidth="1"/>
    <col min="57" max="62" width="9.140625" style="1"/>
  </cols>
  <sheetData>
    <row r="2" spans="2:57" ht="20.25">
      <c r="D2" s="1" t="s">
        <v>0</v>
      </c>
      <c r="E2" s="91"/>
    </row>
    <row r="4" spans="2:57">
      <c r="D4" s="1" t="s">
        <v>1</v>
      </c>
      <c r="E4" s="62" t="s">
        <v>5478</v>
      </c>
    </row>
    <row r="5" spans="2:57">
      <c r="D5" s="1" t="s">
        <v>3</v>
      </c>
      <c r="E5" s="62" t="s">
        <v>5479</v>
      </c>
    </row>
    <row r="6" spans="2:57">
      <c r="D6" s="62" t="s">
        <v>5480</v>
      </c>
      <c r="E6" s="62" t="s">
        <v>5481</v>
      </c>
    </row>
    <row r="8" spans="2:57">
      <c r="D8" s="1" t="s">
        <v>5</v>
      </c>
      <c r="E8" s="1" t="s">
        <v>6</v>
      </c>
      <c r="F8" s="1" t="s">
        <v>39</v>
      </c>
    </row>
    <row r="9" spans="2:57">
      <c r="BD9" s="92" t="s">
        <v>5482</v>
      </c>
    </row>
    <row r="10" spans="2:57">
      <c r="D10" s="198" t="s">
        <v>5555</v>
      </c>
    </row>
    <row r="11" spans="2:57">
      <c r="C11" s="1" t="s">
        <v>40</v>
      </c>
      <c r="F11" s="1">
        <v>8</v>
      </c>
      <c r="G11" s="1">
        <v>9</v>
      </c>
      <c r="H11" s="93">
        <v>10</v>
      </c>
      <c r="I11" s="93">
        <v>11</v>
      </c>
      <c r="J11" s="93">
        <v>12</v>
      </c>
      <c r="K11" s="93">
        <v>13</v>
      </c>
      <c r="L11" s="93">
        <v>14</v>
      </c>
      <c r="M11" s="93">
        <v>15</v>
      </c>
      <c r="N11" s="93">
        <v>16</v>
      </c>
      <c r="O11" s="93">
        <v>17</v>
      </c>
      <c r="P11" s="93">
        <v>18</v>
      </c>
      <c r="Q11" s="93">
        <v>19</v>
      </c>
      <c r="R11" s="93">
        <v>20</v>
      </c>
      <c r="S11" s="93">
        <v>21</v>
      </c>
      <c r="T11" s="93">
        <v>22</v>
      </c>
      <c r="U11" s="93">
        <v>23</v>
      </c>
      <c r="V11" s="93">
        <v>24</v>
      </c>
      <c r="W11" s="93">
        <v>25</v>
      </c>
      <c r="X11" s="93">
        <v>26</v>
      </c>
      <c r="Y11" s="93">
        <v>27</v>
      </c>
      <c r="Z11" s="93">
        <v>28</v>
      </c>
      <c r="AA11" s="93">
        <v>29</v>
      </c>
      <c r="AB11" s="93">
        <v>30</v>
      </c>
      <c r="AC11" s="93">
        <v>31</v>
      </c>
      <c r="AD11" s="93">
        <v>32</v>
      </c>
      <c r="AE11" s="93">
        <v>33</v>
      </c>
      <c r="AF11" s="93">
        <v>34</v>
      </c>
      <c r="AG11" s="93">
        <v>35</v>
      </c>
      <c r="AH11" s="93">
        <v>36</v>
      </c>
      <c r="AI11" s="93">
        <v>37</v>
      </c>
      <c r="AJ11" s="93">
        <v>38</v>
      </c>
      <c r="AK11" s="93">
        <v>39</v>
      </c>
      <c r="AL11" s="93">
        <v>40</v>
      </c>
      <c r="AM11" s="93">
        <v>41</v>
      </c>
      <c r="AN11" s="93">
        <v>42</v>
      </c>
      <c r="AO11" s="93">
        <v>43</v>
      </c>
      <c r="AP11" s="93">
        <v>44</v>
      </c>
      <c r="AQ11" s="93">
        <v>45</v>
      </c>
      <c r="AR11" s="93">
        <v>46</v>
      </c>
      <c r="AS11" s="93">
        <v>47</v>
      </c>
      <c r="AT11" s="93">
        <v>48</v>
      </c>
      <c r="AU11" s="93">
        <v>49</v>
      </c>
      <c r="AV11" s="93">
        <v>50</v>
      </c>
      <c r="AW11" s="93">
        <v>51</v>
      </c>
      <c r="AX11" s="93">
        <v>52</v>
      </c>
      <c r="AY11" s="93">
        <v>53</v>
      </c>
      <c r="AZ11" s="94">
        <v>54</v>
      </c>
      <c r="BA11" s="94">
        <v>55</v>
      </c>
      <c r="BB11" s="94">
        <v>56</v>
      </c>
      <c r="BC11" s="94">
        <v>57</v>
      </c>
      <c r="BD11" s="94">
        <v>58</v>
      </c>
      <c r="BE11" s="92"/>
    </row>
    <row r="12" spans="2:57">
      <c r="B12" s="132" t="s">
        <v>5511</v>
      </c>
      <c r="D12" s="4" t="s">
        <v>41</v>
      </c>
      <c r="E12" s="4" t="s">
        <v>12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95">
        <v>2031</v>
      </c>
      <c r="BA12" s="95">
        <v>2032</v>
      </c>
      <c r="BB12" s="95">
        <v>2033</v>
      </c>
      <c r="BC12" s="95">
        <v>2034</v>
      </c>
      <c r="BD12" s="95">
        <v>2035</v>
      </c>
      <c r="BE12" s="92"/>
    </row>
    <row r="13" spans="2:57">
      <c r="C13" s="1" t="s">
        <v>40</v>
      </c>
      <c r="D13" s="4" t="s">
        <v>14</v>
      </c>
      <c r="E13" s="4"/>
      <c r="BE13" s="92"/>
    </row>
    <row r="14" spans="2:57">
      <c r="B14" s="1" t="str">
        <f>CONCATENATE("OR",D14,E14)</f>
        <v>ORLarge OffNew</v>
      </c>
      <c r="C14" s="1" t="s">
        <v>42</v>
      </c>
      <c r="D14" s="196" t="s">
        <v>43</v>
      </c>
      <c r="E14" s="1" t="s">
        <v>8</v>
      </c>
      <c r="H14" s="96">
        <v>0.7430807668360585</v>
      </c>
      <c r="I14" s="96">
        <v>0.67163749463192524</v>
      </c>
      <c r="J14" s="96">
        <v>1.3288751783881942</v>
      </c>
      <c r="K14" s="96">
        <v>0.92749939734884923</v>
      </c>
      <c r="L14" s="96">
        <v>0.52738675761438625</v>
      </c>
      <c r="M14" s="96">
        <v>0.55426640458227783</v>
      </c>
      <c r="N14" s="96">
        <v>0.47009066802493288</v>
      </c>
      <c r="O14" s="96">
        <v>0.66906068636996574</v>
      </c>
      <c r="P14" s="96">
        <v>1.3452960153516618</v>
      </c>
      <c r="Q14" s="96">
        <v>1.6039873545915218</v>
      </c>
      <c r="R14" s="96">
        <v>1.5241568241229713</v>
      </c>
      <c r="S14" s="96">
        <v>1.8578787568728294</v>
      </c>
      <c r="T14" s="96">
        <v>1.5610910758777246</v>
      </c>
      <c r="U14" s="96">
        <v>1.9069391651544514</v>
      </c>
      <c r="V14" s="96">
        <v>1.4916183041092079</v>
      </c>
      <c r="W14" s="96">
        <v>0.91441830599548979</v>
      </c>
      <c r="X14" s="96">
        <v>0.74779986275109811</v>
      </c>
      <c r="Y14" s="96">
        <v>1.0212093244754445</v>
      </c>
      <c r="Z14" s="96">
        <v>0.80469000000000002</v>
      </c>
      <c r="AA14" s="96">
        <v>0.7974</v>
      </c>
      <c r="AB14" s="96">
        <v>0.873057414901384</v>
      </c>
      <c r="AC14" s="96">
        <v>0.92830588474166875</v>
      </c>
      <c r="AD14" s="96">
        <v>0.8789183785102036</v>
      </c>
      <c r="AE14" s="96">
        <v>0.88596641294097001</v>
      </c>
      <c r="AF14" s="96">
        <v>0.92753460391573139</v>
      </c>
      <c r="AG14" s="96">
        <v>0.85780500000000004</v>
      </c>
      <c r="AH14" s="96">
        <v>0.93357057930131582</v>
      </c>
      <c r="AI14" s="96">
        <v>1.8558825485128596</v>
      </c>
      <c r="AJ14" s="97">
        <v>1.6184861514227813</v>
      </c>
      <c r="AK14" s="97">
        <v>1.9401557338378987</v>
      </c>
      <c r="AL14" s="97">
        <v>1.4657809551515144</v>
      </c>
      <c r="AM14" s="97">
        <v>1.8910686681759874</v>
      </c>
      <c r="AN14" s="97">
        <v>1.7620724517672213</v>
      </c>
      <c r="AO14" s="97">
        <v>1.9757955790744823</v>
      </c>
      <c r="AP14" s="97">
        <v>1.3867758836166277</v>
      </c>
      <c r="AQ14" s="97">
        <v>1.7196904994579825</v>
      </c>
      <c r="AR14" s="97">
        <v>1.6517745801163615</v>
      </c>
      <c r="AS14" s="97">
        <v>1.464473128563464</v>
      </c>
      <c r="AT14" s="97">
        <v>1.4290323104598432</v>
      </c>
      <c r="AU14" s="97">
        <v>1.4454548022262692</v>
      </c>
      <c r="AV14" s="97">
        <v>1.54991086735582</v>
      </c>
      <c r="AW14" s="97">
        <v>1.7359614997208495</v>
      </c>
      <c r="AX14" s="97">
        <v>1.5555570207322222</v>
      </c>
      <c r="AY14" s="97">
        <v>1.8712646212207018</v>
      </c>
      <c r="AZ14" s="97">
        <v>1.4494168276644646</v>
      </c>
      <c r="BA14" s="97">
        <v>1.4225040343450004</v>
      </c>
      <c r="BB14" s="97">
        <v>1.5539465133272399</v>
      </c>
      <c r="BC14" s="97">
        <v>1.5382733830349384</v>
      </c>
      <c r="BD14" s="97">
        <v>1.5107736274453929</v>
      </c>
      <c r="BE14" s="92"/>
    </row>
    <row r="15" spans="2:57">
      <c r="B15" s="1" t="str">
        <f t="shared" ref="B15:B49" si="0">CONCATENATE("OR",D15,E15)</f>
        <v>ORMedium OffNew</v>
      </c>
      <c r="C15" s="1" t="s">
        <v>44</v>
      </c>
      <c r="D15" s="196" t="s">
        <v>45</v>
      </c>
      <c r="E15" s="1" t="s">
        <v>8</v>
      </c>
      <c r="H15" s="96">
        <v>0.33478833592760349</v>
      </c>
      <c r="I15" s="96">
        <v>0.30260021414874766</v>
      </c>
      <c r="J15" s="96">
        <v>0.59871272341278969</v>
      </c>
      <c r="K15" s="96">
        <v>0.41787648620541351</v>
      </c>
      <c r="L15" s="96">
        <v>0.23760934591774835</v>
      </c>
      <c r="M15" s="96">
        <v>0.24971972836919898</v>
      </c>
      <c r="N15" s="96">
        <v>0.21179510963965612</v>
      </c>
      <c r="O15" s="96">
        <v>0.30143925643253722</v>
      </c>
      <c r="P15" s="96">
        <v>0.60611098336903302</v>
      </c>
      <c r="Q15" s="96">
        <v>0.72266203252585148</v>
      </c>
      <c r="R15" s="96">
        <v>0.68669510720011462</v>
      </c>
      <c r="S15" s="96">
        <v>0.83705051338776804</v>
      </c>
      <c r="T15" s="96">
        <v>0.70333550113246501</v>
      </c>
      <c r="U15" s="96">
        <v>0.85915423774934441</v>
      </c>
      <c r="V15" s="96">
        <v>0.6720351705483586</v>
      </c>
      <c r="W15" s="96">
        <v>0.41198291850488605</v>
      </c>
      <c r="X15" s="96">
        <v>0.33691448201964386</v>
      </c>
      <c r="Y15" s="96">
        <v>0.46009664848493526</v>
      </c>
      <c r="Z15" s="96">
        <v>0.768926</v>
      </c>
      <c r="AA15" s="96">
        <v>0.76195999999999997</v>
      </c>
      <c r="AB15" s="96">
        <v>0.83425486312798913</v>
      </c>
      <c r="AC15" s="96">
        <v>0.88704784541981674</v>
      </c>
      <c r="AD15" s="96">
        <v>0.83985533946530566</v>
      </c>
      <c r="AE15" s="96">
        <v>0.84659012792137134</v>
      </c>
      <c r="AF15" s="96">
        <v>0.88631084374169888</v>
      </c>
      <c r="AG15" s="96">
        <v>1.0777549999999998</v>
      </c>
      <c r="AH15" s="96">
        <v>0.89207855355459065</v>
      </c>
      <c r="AI15" s="96">
        <v>1.7733988796900657</v>
      </c>
      <c r="AJ15" s="97">
        <v>1.5465534335817686</v>
      </c>
      <c r="AK15" s="97">
        <v>1.8539265901117699</v>
      </c>
      <c r="AL15" s="97">
        <v>1.4006351349225583</v>
      </c>
      <c r="AM15" s="97">
        <v>1.8070211718126099</v>
      </c>
      <c r="AN15" s="97">
        <v>1.6837581205775669</v>
      </c>
      <c r="AO15" s="97">
        <v>1.8879824422267277</v>
      </c>
      <c r="AP15" s="97">
        <v>1.3251413999003332</v>
      </c>
      <c r="AQ15" s="97">
        <v>1.6432598105931833</v>
      </c>
      <c r="AR15" s="97">
        <v>1.5783623765556341</v>
      </c>
      <c r="AS15" s="97">
        <v>1.3993854339606435</v>
      </c>
      <c r="AT15" s="97">
        <v>1.3655197633282945</v>
      </c>
      <c r="AU15" s="97">
        <v>1.3812123665717682</v>
      </c>
      <c r="AV15" s="97">
        <v>1.4810259399177834</v>
      </c>
      <c r="AW15" s="97">
        <v>1.6588076552888118</v>
      </c>
      <c r="AX15" s="97">
        <v>1.4864211531441232</v>
      </c>
      <c r="AY15" s="97">
        <v>1.7880973047220039</v>
      </c>
      <c r="AZ15" s="97">
        <v>1.3849983019904883</v>
      </c>
      <c r="BA15" s="97">
        <v>1.3592816328185557</v>
      </c>
      <c r="BB15" s="97">
        <v>1.4848822238460291</v>
      </c>
      <c r="BC15" s="97">
        <v>1.4699056771222745</v>
      </c>
      <c r="BD15" s="97">
        <v>1.4436281328922644</v>
      </c>
      <c r="BE15" s="92"/>
    </row>
    <row r="16" spans="2:57">
      <c r="B16" s="1" t="str">
        <f t="shared" si="0"/>
        <v>ORSmall OffNew</v>
      </c>
      <c r="C16" s="1" t="s">
        <v>46</v>
      </c>
      <c r="D16" s="196" t="s">
        <v>47</v>
      </c>
      <c r="E16" s="1" t="s">
        <v>8</v>
      </c>
      <c r="H16" s="96">
        <v>0.39283089723633824</v>
      </c>
      <c r="I16" s="96">
        <v>0.35506229121932709</v>
      </c>
      <c r="J16" s="96">
        <v>0.70251209819901628</v>
      </c>
      <c r="K16" s="96">
        <v>0.49032411644573748</v>
      </c>
      <c r="L16" s="96">
        <v>0.27880389646786558</v>
      </c>
      <c r="M16" s="96">
        <v>0.29301386704852317</v>
      </c>
      <c r="N16" s="96">
        <v>0.24851422233541109</v>
      </c>
      <c r="O16" s="96">
        <v>0.3537000571974972</v>
      </c>
      <c r="P16" s="96">
        <v>0.71119300127930518</v>
      </c>
      <c r="Q16" s="96">
        <v>0.84795061288262685</v>
      </c>
      <c r="R16" s="96">
        <v>0.80574806867691429</v>
      </c>
      <c r="S16" s="96">
        <v>0.98217072973940245</v>
      </c>
      <c r="T16" s="96">
        <v>0.82527342298981032</v>
      </c>
      <c r="U16" s="96">
        <v>1.0081065970962044</v>
      </c>
      <c r="V16" s="96">
        <v>0.78854652534243408</v>
      </c>
      <c r="W16" s="96">
        <v>0.48340877549962413</v>
      </c>
      <c r="X16" s="96">
        <v>0.39532565522925822</v>
      </c>
      <c r="Y16" s="96">
        <v>0.53986402703962044</v>
      </c>
      <c r="Z16" s="96">
        <v>0.214584</v>
      </c>
      <c r="AA16" s="96">
        <v>0.21264</v>
      </c>
      <c r="AB16" s="96">
        <v>0.23281531064036906</v>
      </c>
      <c r="AC16" s="96">
        <v>0.24754823593111164</v>
      </c>
      <c r="AD16" s="96">
        <v>0.23437823426938761</v>
      </c>
      <c r="AE16" s="96">
        <v>0.236257710117592</v>
      </c>
      <c r="AF16" s="96">
        <v>0.24734256104419503</v>
      </c>
      <c r="AG16" s="96">
        <v>0.26394000000000001</v>
      </c>
      <c r="AH16" s="96">
        <v>0.24895215448035088</v>
      </c>
      <c r="AI16" s="96">
        <v>0.4949020129367625</v>
      </c>
      <c r="AJ16" s="97">
        <v>0.43159630704607499</v>
      </c>
      <c r="AK16" s="97">
        <v>0.51737486235677299</v>
      </c>
      <c r="AL16" s="97">
        <v>0.39087492137373714</v>
      </c>
      <c r="AM16" s="97">
        <v>0.5042849781802633</v>
      </c>
      <c r="AN16" s="97">
        <v>0.46988598713792568</v>
      </c>
      <c r="AO16" s="97">
        <v>0.52687882108652873</v>
      </c>
      <c r="AP16" s="97">
        <v>0.36980690229776741</v>
      </c>
      <c r="AQ16" s="97">
        <v>0.45858413318879532</v>
      </c>
      <c r="AR16" s="97">
        <v>0.44047322136436301</v>
      </c>
      <c r="AS16" s="97">
        <v>0.39052616761692377</v>
      </c>
      <c r="AT16" s="97">
        <v>0.38107528278929148</v>
      </c>
      <c r="AU16" s="97">
        <v>0.38545461392700509</v>
      </c>
      <c r="AV16" s="97">
        <v>0.41330956462821861</v>
      </c>
      <c r="AW16" s="97">
        <v>0.46292306659222648</v>
      </c>
      <c r="AX16" s="97">
        <v>0.41481520552859252</v>
      </c>
      <c r="AY16" s="97">
        <v>0.49900389899218711</v>
      </c>
      <c r="AZ16" s="97">
        <v>0.38651115404385722</v>
      </c>
      <c r="BA16" s="97">
        <v>0.37933440915866667</v>
      </c>
      <c r="BB16" s="97">
        <v>0.41438573688726393</v>
      </c>
      <c r="BC16" s="97">
        <v>0.41020623547598356</v>
      </c>
      <c r="BD16" s="97">
        <v>0.40287296731877142</v>
      </c>
      <c r="BE16" s="92"/>
    </row>
    <row r="17" spans="1:57">
      <c r="A17" s="21" t="s">
        <v>5463</v>
      </c>
      <c r="B17" s="1" t="str">
        <f t="shared" si="0"/>
        <v>ORXLarge RetNew</v>
      </c>
      <c r="C17" s="1" t="s">
        <v>48</v>
      </c>
      <c r="D17" s="197" t="s">
        <v>5467</v>
      </c>
      <c r="E17" s="1" t="s">
        <v>8</v>
      </c>
      <c r="H17" s="96">
        <v>0.60635279052068436</v>
      </c>
      <c r="I17" s="96">
        <v>0.54066438822431728</v>
      </c>
      <c r="J17" s="96">
        <v>0.63499522179659518</v>
      </c>
      <c r="K17" s="96">
        <v>0.43467419322636153</v>
      </c>
      <c r="L17" s="96">
        <v>0.4230148318006835</v>
      </c>
      <c r="M17" s="96">
        <v>0.28756825010653364</v>
      </c>
      <c r="N17" s="96">
        <v>0.4987786822724477</v>
      </c>
      <c r="O17" s="96">
        <v>0.51079002442041044</v>
      </c>
      <c r="P17" s="96">
        <v>0.7916266432132506</v>
      </c>
      <c r="Q17" s="96">
        <v>0.35928432227202473</v>
      </c>
      <c r="R17" s="96">
        <v>0.51213195092412045</v>
      </c>
      <c r="S17" s="96">
        <v>0.60879465678153388</v>
      </c>
      <c r="T17" s="96">
        <v>0.61345840135180507</v>
      </c>
      <c r="U17" s="96">
        <v>0.77385161673787739</v>
      </c>
      <c r="V17" s="96">
        <v>0.60461488570440403</v>
      </c>
      <c r="W17" s="96">
        <v>0.42701589837960796</v>
      </c>
      <c r="X17" s="96">
        <v>0.55251973891581296</v>
      </c>
      <c r="Y17" s="96">
        <v>0.52790680123332923</v>
      </c>
      <c r="Z17" s="96">
        <v>0.9903320000000001</v>
      </c>
      <c r="AA17" s="96">
        <v>1.1125240000000001</v>
      </c>
      <c r="AB17" s="96">
        <v>0.96592435971815205</v>
      </c>
      <c r="AC17" s="96">
        <v>0.86641537603268637</v>
      </c>
      <c r="AD17" s="96">
        <v>0.85621911245171611</v>
      </c>
      <c r="AE17" s="96">
        <v>0.88738193995339976</v>
      </c>
      <c r="AF17" s="96">
        <v>0.9174441809027537</v>
      </c>
      <c r="AG17" s="96">
        <v>1.4303581599999999</v>
      </c>
      <c r="AH17" s="96">
        <v>0.45005949991747074</v>
      </c>
      <c r="AI17" s="96">
        <v>0.39835572878543068</v>
      </c>
      <c r="AJ17" s="97">
        <v>0.2907674059665834</v>
      </c>
      <c r="AK17" s="97">
        <v>0.58948582548448469</v>
      </c>
      <c r="AL17" s="97">
        <v>0.50526245591339269</v>
      </c>
      <c r="AM17" s="97">
        <v>0.284902153140906</v>
      </c>
      <c r="AN17" s="97">
        <v>0.27769175943038005</v>
      </c>
      <c r="AO17" s="97">
        <v>0.27024326362855111</v>
      </c>
      <c r="AP17" s="97">
        <v>0.17873793501324364</v>
      </c>
      <c r="AQ17" s="97">
        <v>0.17930748239233929</v>
      </c>
      <c r="AR17" s="97">
        <v>0.18376329566113525</v>
      </c>
      <c r="AS17" s="97">
        <v>0.30786274547650699</v>
      </c>
      <c r="AT17" s="97">
        <v>0.37982604013380949</v>
      </c>
      <c r="AU17" s="97">
        <v>0.41576520065352296</v>
      </c>
      <c r="AV17" s="97">
        <v>0.56884748978597977</v>
      </c>
      <c r="AW17" s="97">
        <v>0.62385783576542975</v>
      </c>
      <c r="AX17" s="97">
        <v>0.55858289251479731</v>
      </c>
      <c r="AY17" s="97">
        <v>0.55902806791657134</v>
      </c>
      <c r="AZ17" s="97">
        <v>0.54801928919223697</v>
      </c>
      <c r="BA17" s="97">
        <v>0.46509319827711942</v>
      </c>
      <c r="BB17" s="97">
        <v>0.47449047581430226</v>
      </c>
      <c r="BC17" s="97">
        <v>0.46005820822787918</v>
      </c>
      <c r="BD17" s="97">
        <v>0.51592520423784727</v>
      </c>
      <c r="BE17" s="92"/>
    </row>
    <row r="18" spans="1:57">
      <c r="A18" s="21" t="s">
        <v>5464</v>
      </c>
      <c r="B18" s="1" t="str">
        <f t="shared" si="0"/>
        <v>ORLarge RetNew</v>
      </c>
      <c r="C18" s="1" t="s">
        <v>49</v>
      </c>
      <c r="D18" s="197" t="s">
        <v>5464</v>
      </c>
      <c r="E18" s="1" t="s">
        <v>8</v>
      </c>
      <c r="H18" s="96">
        <v>1.1199234969048302</v>
      </c>
      <c r="I18" s="96">
        <v>0.9985981128117406</v>
      </c>
      <c r="J18" s="96">
        <v>1.1728255900358422</v>
      </c>
      <c r="K18" s="96">
        <v>0.80283598938223477</v>
      </c>
      <c r="L18" s="96">
        <v>0.78130134317683042</v>
      </c>
      <c r="M18" s="96">
        <v>0.53113376452272754</v>
      </c>
      <c r="N18" s="96">
        <v>0.92123591210402389</v>
      </c>
      <c r="O18" s="96">
        <v>0.94342066083638398</v>
      </c>
      <c r="P18" s="96">
        <v>1.4621212145310853</v>
      </c>
      <c r="Q18" s="96">
        <v>0.66359215438993169</v>
      </c>
      <c r="R18" s="96">
        <v>0.94589917672040214</v>
      </c>
      <c r="S18" s="96">
        <v>1.1244335831855845</v>
      </c>
      <c r="T18" s="96">
        <v>1.1330474416677463</v>
      </c>
      <c r="U18" s="96">
        <v>1.4292910369198277</v>
      </c>
      <c r="V18" s="96">
        <v>1.1167136156779869</v>
      </c>
      <c r="W18" s="96">
        <v>0.78869124645503641</v>
      </c>
      <c r="X18" s="96">
        <v>1.0204947479241999</v>
      </c>
      <c r="Y18" s="96">
        <v>0.97503506229333525</v>
      </c>
      <c r="Z18" s="96">
        <v>0.42442800000000003</v>
      </c>
      <c r="AA18" s="96">
        <v>0.476796</v>
      </c>
      <c r="AB18" s="96">
        <v>0.41396758273635081</v>
      </c>
      <c r="AC18" s="96">
        <v>0.37132087544257986</v>
      </c>
      <c r="AD18" s="96">
        <v>0.36695104819359259</v>
      </c>
      <c r="AE18" s="96">
        <v>0.3803065456943141</v>
      </c>
      <c r="AF18" s="96">
        <v>0.39319036324403722</v>
      </c>
      <c r="AG18" s="96">
        <v>0.66409485999999995</v>
      </c>
      <c r="AH18" s="96">
        <v>0.19288264282177314</v>
      </c>
      <c r="AI18" s="96">
        <v>0.17072388376518455</v>
      </c>
      <c r="AJ18" s="97">
        <v>0.12461460255710716</v>
      </c>
      <c r="AK18" s="97">
        <v>0.25263678235049342</v>
      </c>
      <c r="AL18" s="97">
        <v>0.21654105253431113</v>
      </c>
      <c r="AM18" s="97">
        <v>0.12210092277467398</v>
      </c>
      <c r="AN18" s="97">
        <v>0.11901075404159145</v>
      </c>
      <c r="AO18" s="97">
        <v>0.11581854155509334</v>
      </c>
      <c r="AP18" s="97">
        <v>7.6601972148532996E-2</v>
      </c>
      <c r="AQ18" s="97">
        <v>7.684606388243112E-2</v>
      </c>
      <c r="AR18" s="97">
        <v>7.875569814048651E-2</v>
      </c>
      <c r="AS18" s="97">
        <v>0.13194117663278868</v>
      </c>
      <c r="AT18" s="97">
        <v>0.16278258862877548</v>
      </c>
      <c r="AU18" s="97">
        <v>0.17818508599436697</v>
      </c>
      <c r="AV18" s="97">
        <v>0.24379178133684842</v>
      </c>
      <c r="AW18" s="97">
        <v>0.26736764389946988</v>
      </c>
      <c r="AX18" s="97">
        <v>0.23939266822062741</v>
      </c>
      <c r="AY18" s="97">
        <v>0.23958345767853056</v>
      </c>
      <c r="AZ18" s="97">
        <v>0.23486540965381586</v>
      </c>
      <c r="BA18" s="97">
        <v>0.19932565640447972</v>
      </c>
      <c r="BB18" s="97">
        <v>0.20335306106327239</v>
      </c>
      <c r="BC18" s="97">
        <v>0.19716780352623392</v>
      </c>
      <c r="BD18" s="97">
        <v>0.2211108018162202</v>
      </c>
      <c r="BE18" s="92"/>
    </row>
    <row r="19" spans="1:57">
      <c r="A19" s="21" t="s">
        <v>5465</v>
      </c>
      <c r="B19" s="1" t="str">
        <f t="shared" si="0"/>
        <v>ORMedium RetNew</v>
      </c>
      <c r="C19" s="1" t="s">
        <v>50</v>
      </c>
      <c r="D19" s="197" t="s">
        <v>5465</v>
      </c>
      <c r="E19" s="1" t="s">
        <v>8</v>
      </c>
      <c r="H19" s="96">
        <v>0.27998087422620754</v>
      </c>
      <c r="I19" s="96">
        <v>0.24964952820293515</v>
      </c>
      <c r="J19" s="96">
        <v>0.29320639750896055</v>
      </c>
      <c r="K19" s="96">
        <v>0.20070899734555869</v>
      </c>
      <c r="L19" s="96">
        <v>0.19532533579420761</v>
      </c>
      <c r="M19" s="96">
        <v>0.13278344113068188</v>
      </c>
      <c r="N19" s="96">
        <v>0.23030897802600597</v>
      </c>
      <c r="O19" s="96">
        <v>0.235855165209096</v>
      </c>
      <c r="P19" s="96">
        <v>0.36553030363277134</v>
      </c>
      <c r="Q19" s="96">
        <v>0.16589803859748292</v>
      </c>
      <c r="R19" s="96">
        <v>0.23647479418010053</v>
      </c>
      <c r="S19" s="96">
        <v>0.28110839579639613</v>
      </c>
      <c r="T19" s="96">
        <v>0.28326186041693657</v>
      </c>
      <c r="U19" s="96">
        <v>0.35732275922995693</v>
      </c>
      <c r="V19" s="96">
        <v>0.27917840391949672</v>
      </c>
      <c r="W19" s="96">
        <v>0.1971728116137591</v>
      </c>
      <c r="X19" s="96">
        <v>0.25512368698104998</v>
      </c>
      <c r="Y19" s="96">
        <v>0.24375876557333381</v>
      </c>
      <c r="Z19" s="96">
        <v>1.5562360000000002</v>
      </c>
      <c r="AA19" s="96">
        <v>1.7482520000000001</v>
      </c>
      <c r="AB19" s="96">
        <v>1.5178811366999532</v>
      </c>
      <c r="AC19" s="96">
        <v>1.3615098766227929</v>
      </c>
      <c r="AD19" s="96">
        <v>1.3454871767098395</v>
      </c>
      <c r="AE19" s="96">
        <v>1.3944573342124851</v>
      </c>
      <c r="AF19" s="96">
        <v>1.44169799856147</v>
      </c>
      <c r="AG19" s="96">
        <v>2.2987898999999996</v>
      </c>
      <c r="AH19" s="96">
        <v>0.70723635701316823</v>
      </c>
      <c r="AI19" s="96">
        <v>0.62598757380567671</v>
      </c>
      <c r="AJ19" s="97">
        <v>0.45692020937605959</v>
      </c>
      <c r="AK19" s="97">
        <v>0.92633486861847592</v>
      </c>
      <c r="AL19" s="97">
        <v>0.79398385929247417</v>
      </c>
      <c r="AM19" s="97">
        <v>0.44770338350713795</v>
      </c>
      <c r="AN19" s="97">
        <v>0.43637276481916865</v>
      </c>
      <c r="AO19" s="97">
        <v>0.42466798570200892</v>
      </c>
      <c r="AP19" s="97">
        <v>0.2808738978779543</v>
      </c>
      <c r="AQ19" s="97">
        <v>0.28176890090224743</v>
      </c>
      <c r="AR19" s="97">
        <v>0.28877089318178389</v>
      </c>
      <c r="AS19" s="97">
        <v>0.48378431432022517</v>
      </c>
      <c r="AT19" s="97">
        <v>0.5968694916388434</v>
      </c>
      <c r="AU19" s="97">
        <v>0.65334531531267892</v>
      </c>
      <c r="AV19" s="97">
        <v>0.89390319823511089</v>
      </c>
      <c r="AW19" s="97">
        <v>0.98034802763138962</v>
      </c>
      <c r="AX19" s="97">
        <v>0.87777311680896719</v>
      </c>
      <c r="AY19" s="97">
        <v>0.87847267815461205</v>
      </c>
      <c r="AZ19" s="97">
        <v>0.86117316873065819</v>
      </c>
      <c r="BA19" s="97">
        <v>0.73086074014975899</v>
      </c>
      <c r="BB19" s="97">
        <v>0.74562789056533207</v>
      </c>
      <c r="BC19" s="97">
        <v>0.72294861292952439</v>
      </c>
      <c r="BD19" s="97">
        <v>0.8107396066594742</v>
      </c>
      <c r="BE19" s="92"/>
    </row>
    <row r="20" spans="1:57">
      <c r="A20" s="21" t="s">
        <v>5466</v>
      </c>
      <c r="B20" s="1" t="str">
        <f t="shared" si="0"/>
        <v>ORSmall RetNew</v>
      </c>
      <c r="C20" s="1" t="s">
        <v>51</v>
      </c>
      <c r="D20" s="197" t="s">
        <v>5466</v>
      </c>
      <c r="E20" s="1" t="s">
        <v>8</v>
      </c>
      <c r="H20" s="96">
        <v>0.54056403834827815</v>
      </c>
      <c r="I20" s="96">
        <v>0.48200277076100684</v>
      </c>
      <c r="J20" s="96">
        <v>0.56609879065860214</v>
      </c>
      <c r="K20" s="96">
        <v>0.38751242004584513</v>
      </c>
      <c r="L20" s="96">
        <v>0.37711808922827855</v>
      </c>
      <c r="M20" s="96">
        <v>0.25636734424005708</v>
      </c>
      <c r="N20" s="96">
        <v>0.44466162759752242</v>
      </c>
      <c r="O20" s="96">
        <v>0.45536974953410997</v>
      </c>
      <c r="P20" s="96">
        <v>0.70573583862289258</v>
      </c>
      <c r="Q20" s="96">
        <v>0.32030228474056088</v>
      </c>
      <c r="R20" s="96">
        <v>0.45656607817537698</v>
      </c>
      <c r="S20" s="96">
        <v>0.54274096423648555</v>
      </c>
      <c r="T20" s="96">
        <v>0.5468986965635122</v>
      </c>
      <c r="U20" s="96">
        <v>0.68988938711233838</v>
      </c>
      <c r="V20" s="96">
        <v>0.53901469469811258</v>
      </c>
      <c r="W20" s="96">
        <v>0.3806850435515966</v>
      </c>
      <c r="X20" s="96">
        <v>0.49257182617893736</v>
      </c>
      <c r="Y20" s="96">
        <v>0.47062937090000179</v>
      </c>
      <c r="Z20" s="96">
        <v>0.56590400000000007</v>
      </c>
      <c r="AA20" s="96">
        <v>0.63572800000000007</v>
      </c>
      <c r="AB20" s="96">
        <v>0.55195677698180112</v>
      </c>
      <c r="AC20" s="96">
        <v>0.49509450059010646</v>
      </c>
      <c r="AD20" s="96">
        <v>0.48926806425812347</v>
      </c>
      <c r="AE20" s="96">
        <v>0.50707539425908554</v>
      </c>
      <c r="AF20" s="96">
        <v>0.52425381765871637</v>
      </c>
      <c r="AG20" s="96">
        <v>0.71517907999999997</v>
      </c>
      <c r="AH20" s="96">
        <v>0.25717685709569754</v>
      </c>
      <c r="AI20" s="96">
        <v>0.22763184502024608</v>
      </c>
      <c r="AJ20" s="97">
        <v>0.16615280340947622</v>
      </c>
      <c r="AK20" s="97">
        <v>0.33684904313399122</v>
      </c>
      <c r="AL20" s="97">
        <v>0.28872140337908153</v>
      </c>
      <c r="AM20" s="97">
        <v>0.16280123036623198</v>
      </c>
      <c r="AN20" s="97">
        <v>0.1586810053887886</v>
      </c>
      <c r="AO20" s="97">
        <v>0.15442472207345781</v>
      </c>
      <c r="AP20" s="97">
        <v>0.10213596286471066</v>
      </c>
      <c r="AQ20" s="97">
        <v>0.10246141850990816</v>
      </c>
      <c r="AR20" s="97">
        <v>0.1050075975206487</v>
      </c>
      <c r="AS20" s="97">
        <v>0.17592156884371823</v>
      </c>
      <c r="AT20" s="97">
        <v>0.21704345150503399</v>
      </c>
      <c r="AU20" s="97">
        <v>0.23758011465915599</v>
      </c>
      <c r="AV20" s="97">
        <v>0.32505570844913123</v>
      </c>
      <c r="AW20" s="97">
        <v>0.35649019186595982</v>
      </c>
      <c r="AX20" s="97">
        <v>0.31919022429416988</v>
      </c>
      <c r="AY20" s="97">
        <v>0.31944461023804077</v>
      </c>
      <c r="AZ20" s="97">
        <v>0.31315387953842111</v>
      </c>
      <c r="BA20" s="97">
        <v>0.26576754187263962</v>
      </c>
      <c r="BB20" s="97">
        <v>0.27113741475102987</v>
      </c>
      <c r="BC20" s="97">
        <v>0.26289040470164521</v>
      </c>
      <c r="BD20" s="97">
        <v>0.29481440242162699</v>
      </c>
      <c r="BE20" s="92"/>
    </row>
    <row r="21" spans="1:57">
      <c r="B21" s="1" t="str">
        <f t="shared" si="0"/>
        <v>ORSchool K-12New</v>
      </c>
      <c r="C21" s="1" t="s">
        <v>52</v>
      </c>
      <c r="D21" s="197" t="s">
        <v>5468</v>
      </c>
      <c r="E21" s="1" t="s">
        <v>8</v>
      </c>
      <c r="H21" s="96">
        <v>0.40814400000000001</v>
      </c>
      <c r="I21" s="96">
        <v>0.39798</v>
      </c>
      <c r="J21" s="96">
        <v>0.425238</v>
      </c>
      <c r="K21" s="96">
        <v>0.88486200000000004</v>
      </c>
      <c r="L21" s="96">
        <v>0.683562</v>
      </c>
      <c r="M21" s="96">
        <v>0.85707600000000006</v>
      </c>
      <c r="N21" s="96">
        <v>0.88373999999999997</v>
      </c>
      <c r="O21" s="96">
        <v>1.075866</v>
      </c>
      <c r="P21" s="96">
        <v>1.041018</v>
      </c>
      <c r="Q21" s="96">
        <v>0.91416599999999992</v>
      </c>
      <c r="R21" s="96">
        <v>1.1944680000000001</v>
      </c>
      <c r="S21" s="96">
        <v>0.82579200000000008</v>
      </c>
      <c r="T21" s="96">
        <v>1.2765060000000001</v>
      </c>
      <c r="U21" s="96">
        <v>1.201794</v>
      </c>
      <c r="V21" s="96">
        <v>1.6133040000000001</v>
      </c>
      <c r="W21" s="96">
        <v>2.0698000000000003</v>
      </c>
      <c r="X21" s="96">
        <v>1.415</v>
      </c>
      <c r="Y21" s="96">
        <v>1.1031</v>
      </c>
      <c r="Z21" s="96">
        <v>1.0355000000000001</v>
      </c>
      <c r="AA21" s="96">
        <v>0.28970000000000001</v>
      </c>
      <c r="AB21" s="96">
        <v>0.96416996977002289</v>
      </c>
      <c r="AC21" s="96">
        <v>1.0474829794917409</v>
      </c>
      <c r="AD21" s="96">
        <v>1.0602062008599469</v>
      </c>
      <c r="AE21" s="96">
        <v>1.0741061198150028</v>
      </c>
      <c r="AF21" s="96">
        <v>1.1008391214677204</v>
      </c>
      <c r="AG21" s="96">
        <v>0.28810000000000002</v>
      </c>
      <c r="AH21" s="96">
        <v>0.10214510079922566</v>
      </c>
      <c r="AI21" s="96">
        <v>0.1691717784097736</v>
      </c>
      <c r="AJ21" s="97">
        <v>0.16555107796968943</v>
      </c>
      <c r="AK21" s="97">
        <v>0.16400773251213796</v>
      </c>
      <c r="AL21" s="97">
        <v>0.64981281167336347</v>
      </c>
      <c r="AM21" s="97">
        <v>0.61100619103487652</v>
      </c>
      <c r="AN21" s="97">
        <v>0.34922909507116628</v>
      </c>
      <c r="AO21" s="97">
        <v>0.35828269370740662</v>
      </c>
      <c r="AP21" s="97">
        <v>0.37730587450830916</v>
      </c>
      <c r="AQ21" s="97">
        <v>0.50325695077541066</v>
      </c>
      <c r="AR21" s="97">
        <v>0.87133060565492704</v>
      </c>
      <c r="AS21" s="97">
        <v>1.161042657304749</v>
      </c>
      <c r="AT21" s="97">
        <v>0.91626388625599309</v>
      </c>
      <c r="AU21" s="97">
        <v>0.92336945749523169</v>
      </c>
      <c r="AV21" s="97">
        <v>0.99652552423718155</v>
      </c>
      <c r="AW21" s="97">
        <v>1.117080939666024</v>
      </c>
      <c r="AX21" s="97">
        <v>1.0375807065431264</v>
      </c>
      <c r="AY21" s="97">
        <v>1.0277916665397744</v>
      </c>
      <c r="AZ21" s="97">
        <v>0.96809158952344432</v>
      </c>
      <c r="BA21" s="97">
        <v>1.1241846123044408</v>
      </c>
      <c r="BB21" s="97">
        <v>0.88988237149199201</v>
      </c>
      <c r="BC21" s="97">
        <v>0.99252064705644427</v>
      </c>
      <c r="BD21" s="97">
        <v>0.9647901079798985</v>
      </c>
      <c r="BE21" s="92"/>
    </row>
    <row r="22" spans="1:57">
      <c r="B22" s="1" t="str">
        <f t="shared" si="0"/>
        <v>ORUniversityNew</v>
      </c>
      <c r="C22" s="1" t="s">
        <v>53</v>
      </c>
      <c r="D22" s="196" t="s">
        <v>54</v>
      </c>
      <c r="E22" s="1" t="s">
        <v>8</v>
      </c>
      <c r="H22" s="96">
        <v>0.210256</v>
      </c>
      <c r="I22" s="96">
        <v>0.20502000000000001</v>
      </c>
      <c r="J22" s="96">
        <v>0.21906200000000001</v>
      </c>
      <c r="K22" s="96">
        <v>0.45583800000000002</v>
      </c>
      <c r="L22" s="96">
        <v>0.35213800000000001</v>
      </c>
      <c r="M22" s="96">
        <v>0.44152400000000003</v>
      </c>
      <c r="N22" s="96">
        <v>0.45526000000000005</v>
      </c>
      <c r="O22" s="96">
        <v>0.554234</v>
      </c>
      <c r="P22" s="96">
        <v>0.53628200000000004</v>
      </c>
      <c r="Q22" s="96">
        <v>0.47093400000000002</v>
      </c>
      <c r="R22" s="96">
        <v>0.61533199999999999</v>
      </c>
      <c r="S22" s="96">
        <v>0.42540800000000006</v>
      </c>
      <c r="T22" s="96">
        <v>0.65759400000000001</v>
      </c>
      <c r="U22" s="96">
        <v>0.61910600000000016</v>
      </c>
      <c r="V22" s="96">
        <v>0.83109600000000017</v>
      </c>
      <c r="W22" s="96">
        <v>0.93820000000000003</v>
      </c>
      <c r="X22" s="96">
        <v>0.94359999999999999</v>
      </c>
      <c r="Y22" s="96">
        <v>0.53320000000000001</v>
      </c>
      <c r="Z22" s="96">
        <v>0.64049999999999996</v>
      </c>
      <c r="AA22" s="96">
        <v>0.29170000000000001</v>
      </c>
      <c r="AB22" s="96">
        <v>0.43694662123493522</v>
      </c>
      <c r="AC22" s="96">
        <v>0.58273476357135601</v>
      </c>
      <c r="AD22" s="96">
        <v>0.6086834810811409</v>
      </c>
      <c r="AE22" s="96">
        <v>0.64149366754371639</v>
      </c>
      <c r="AF22" s="96">
        <v>0.67399669722142719</v>
      </c>
      <c r="AG22" s="96">
        <v>0.28810000000000002</v>
      </c>
      <c r="AH22" s="96">
        <v>2.3247262566639657E-2</v>
      </c>
      <c r="AI22" s="96">
        <v>3.6893112638557345E-2</v>
      </c>
      <c r="AJ22" s="97">
        <v>3.4720687103621257E-2</v>
      </c>
      <c r="AK22" s="97">
        <v>3.3112781241972124E-2</v>
      </c>
      <c r="AL22" s="97">
        <v>3.2396579033329681E-2</v>
      </c>
      <c r="AM22" s="97">
        <v>3.1707725631756542E-2</v>
      </c>
      <c r="AN22" s="97">
        <v>3.0987048806896383E-2</v>
      </c>
      <c r="AO22" s="97">
        <v>3.0540586636735062E-2</v>
      </c>
      <c r="AP22" s="97">
        <v>3.004643657128404E-2</v>
      </c>
      <c r="AQ22" s="97">
        <v>2.9725626939729022E-2</v>
      </c>
      <c r="AR22" s="97">
        <v>7.5782132223794471E-2</v>
      </c>
      <c r="AS22" s="97">
        <v>7.7037642216860658E-2</v>
      </c>
      <c r="AT22" s="97">
        <v>6.6333433745663473E-2</v>
      </c>
      <c r="AU22" s="97">
        <v>8.5548262193417421E-2</v>
      </c>
      <c r="AV22" s="97">
        <v>9.4374899134360535E-2</v>
      </c>
      <c r="AW22" s="97">
        <v>0.18700749631517349</v>
      </c>
      <c r="AX22" s="97">
        <v>0.17644336615876272</v>
      </c>
      <c r="AY22" s="97">
        <v>0.10520875754823346</v>
      </c>
      <c r="AZ22" s="97">
        <v>0.16533086083902465</v>
      </c>
      <c r="BA22" s="97">
        <v>0.14971796043393362</v>
      </c>
      <c r="BB22" s="97">
        <v>0.1277230327733998</v>
      </c>
      <c r="BC22" s="97">
        <v>0.1411403683813911</v>
      </c>
      <c r="BD22" s="97">
        <v>0.17608778505505099</v>
      </c>
      <c r="BE22" s="92"/>
    </row>
    <row r="23" spans="1:57">
      <c r="B23" s="1" t="str">
        <f t="shared" si="0"/>
        <v>ORWarehouseNew</v>
      </c>
      <c r="C23" s="1" t="s">
        <v>55</v>
      </c>
      <c r="D23" s="196" t="s">
        <v>56</v>
      </c>
      <c r="E23" s="1" t="s">
        <v>8</v>
      </c>
      <c r="H23" s="96">
        <v>1.9095</v>
      </c>
      <c r="I23" s="96">
        <v>2.8365629999999999</v>
      </c>
      <c r="J23" s="96">
        <v>2.2281</v>
      </c>
      <c r="K23" s="96">
        <v>1.61</v>
      </c>
      <c r="L23" s="96">
        <v>1.4142000000000001</v>
      </c>
      <c r="M23" s="96">
        <v>1.5080250000000002</v>
      </c>
      <c r="N23" s="96">
        <v>0.83910000000000007</v>
      </c>
      <c r="O23" s="96">
        <v>1.2907</v>
      </c>
      <c r="P23" s="96">
        <v>3.8820000000000001</v>
      </c>
      <c r="Q23" s="96">
        <v>3.8363</v>
      </c>
      <c r="R23" s="96">
        <v>5.9918000000000005</v>
      </c>
      <c r="S23" s="96">
        <v>4.3921000000000001</v>
      </c>
      <c r="T23" s="96">
        <v>3.3323</v>
      </c>
      <c r="U23" s="96">
        <v>3.0750000000000002</v>
      </c>
      <c r="V23" s="96">
        <v>3.1429999999999998</v>
      </c>
      <c r="W23" s="96">
        <v>2.3030999999999997</v>
      </c>
      <c r="X23" s="96">
        <v>1.4487000000000001</v>
      </c>
      <c r="Y23" s="96">
        <v>2.0606</v>
      </c>
      <c r="Z23" s="96">
        <v>3.4781999999999997</v>
      </c>
      <c r="AA23" s="96">
        <v>2.6520000000000001</v>
      </c>
      <c r="AB23" s="96">
        <v>2.9438208100000005</v>
      </c>
      <c r="AC23" s="96">
        <v>2.7560084900000006</v>
      </c>
      <c r="AD23" s="96">
        <v>2.603018580000001</v>
      </c>
      <c r="AE23" s="96">
        <v>2.6672277900000001</v>
      </c>
      <c r="AF23" s="96">
        <v>2.7898465399999997</v>
      </c>
      <c r="AG23" s="96">
        <v>1.23E-2</v>
      </c>
      <c r="AH23" s="96">
        <v>4.6530576466030471</v>
      </c>
      <c r="AI23" s="96">
        <v>3.1507011524307242</v>
      </c>
      <c r="AJ23" s="97">
        <v>3.1645860336805636</v>
      </c>
      <c r="AK23" s="97">
        <v>2.7967678977447394</v>
      </c>
      <c r="AL23" s="97">
        <v>3.1133302296185348</v>
      </c>
      <c r="AM23" s="97">
        <v>2.9581340333434238</v>
      </c>
      <c r="AN23" s="97">
        <v>2.517349695073285</v>
      </c>
      <c r="AO23" s="97">
        <v>2.006468954253763</v>
      </c>
      <c r="AP23" s="97">
        <v>1.6551345301382188</v>
      </c>
      <c r="AQ23" s="97">
        <v>2.1198295551144533</v>
      </c>
      <c r="AR23" s="97">
        <v>2.3017662011580424</v>
      </c>
      <c r="AS23" s="97">
        <v>2.4414503813636137</v>
      </c>
      <c r="AT23" s="97">
        <v>2.3380115281090674</v>
      </c>
      <c r="AU23" s="97">
        <v>2.3054617531253951</v>
      </c>
      <c r="AV23" s="97">
        <v>2.35629738370754</v>
      </c>
      <c r="AW23" s="97">
        <v>2.0642996717857849</v>
      </c>
      <c r="AX23" s="97">
        <v>2.0175302120785861</v>
      </c>
      <c r="AY23" s="97">
        <v>2.2278156541240204</v>
      </c>
      <c r="AZ23" s="97">
        <v>2.2473218803274175</v>
      </c>
      <c r="BA23" s="97">
        <v>2.1738914050547953</v>
      </c>
      <c r="BB23" s="97">
        <v>2.2086511007262031</v>
      </c>
      <c r="BC23" s="97">
        <v>2.1200872428113708</v>
      </c>
      <c r="BD23" s="97">
        <v>1.9440371146088193</v>
      </c>
      <c r="BE23" s="92"/>
    </row>
    <row r="24" spans="1:57">
      <c r="B24" s="1" t="str">
        <f t="shared" si="0"/>
        <v>ORSupermarketNew</v>
      </c>
      <c r="C24" s="1" t="s">
        <v>57</v>
      </c>
      <c r="D24" s="196" t="s">
        <v>58</v>
      </c>
      <c r="E24" s="1" t="s">
        <v>8</v>
      </c>
      <c r="H24" s="96">
        <v>0.14913168675370994</v>
      </c>
      <c r="I24" s="96">
        <v>0.1329757089339306</v>
      </c>
      <c r="J24" s="96">
        <v>0.15617625578296401</v>
      </c>
      <c r="K24" s="96">
        <v>0.1069075571805157</v>
      </c>
      <c r="L24" s="96">
        <v>0.10403995227613426</v>
      </c>
      <c r="M24" s="96">
        <v>7.0727040207687705E-2</v>
      </c>
      <c r="N24" s="96">
        <v>0.12267397357932248</v>
      </c>
      <c r="O24" s="96">
        <v>0.12562814768836453</v>
      </c>
      <c r="P24" s="96">
        <v>0.19469955185691878</v>
      </c>
      <c r="Q24" s="96">
        <v>8.8365515657279348E-2</v>
      </c>
      <c r="R24" s="96">
        <v>0.12595819278113293</v>
      </c>
      <c r="S24" s="96">
        <v>0.14973226061104264</v>
      </c>
      <c r="T24" s="96">
        <v>0.15087930257279522</v>
      </c>
      <c r="U24" s="96">
        <v>0.19032780702155982</v>
      </c>
      <c r="V24" s="96">
        <v>0.14870425130569837</v>
      </c>
      <c r="W24" s="96">
        <v>0.16880282991010148</v>
      </c>
      <c r="X24" s="96">
        <v>0.21751936506571806</v>
      </c>
      <c r="Y24" s="96">
        <v>0.19732937621560423</v>
      </c>
      <c r="Z24" s="96">
        <v>0.10970000000000001</v>
      </c>
      <c r="AA24" s="96">
        <v>9.4200000000000006E-2</v>
      </c>
      <c r="AB24" s="96">
        <v>9.8923323863743931E-2</v>
      </c>
      <c r="AC24" s="96">
        <v>0.10283212131183471</v>
      </c>
      <c r="AD24" s="96">
        <v>0.11325872838672849</v>
      </c>
      <c r="AE24" s="96">
        <v>0.12860505588071519</v>
      </c>
      <c r="AF24" s="96">
        <v>0.14427776963302308</v>
      </c>
      <c r="AG24" s="96">
        <v>0.63137799999999988</v>
      </c>
      <c r="AH24" s="96">
        <v>0.28540510128936469</v>
      </c>
      <c r="AI24" s="96">
        <v>0.29185622581217857</v>
      </c>
      <c r="AJ24" s="97">
        <v>8.9385701515025617E-2</v>
      </c>
      <c r="AK24" s="97">
        <v>0.17789853111237047</v>
      </c>
      <c r="AL24" s="97">
        <v>0.13306729542474921</v>
      </c>
      <c r="AM24" s="97">
        <v>8.9696439012637103E-2</v>
      </c>
      <c r="AN24" s="97">
        <v>8.9314487920061053E-2</v>
      </c>
      <c r="AO24" s="97">
        <v>8.8761787099548045E-2</v>
      </c>
      <c r="AP24" s="97">
        <v>8.8108960933143715E-2</v>
      </c>
      <c r="AQ24" s="97">
        <v>8.7222105491817387E-2</v>
      </c>
      <c r="AR24" s="97">
        <v>8.6325945119803515E-2</v>
      </c>
      <c r="AS24" s="97">
        <v>8.5251024944444531E-2</v>
      </c>
      <c r="AT24" s="97">
        <v>8.4652174127103977E-2</v>
      </c>
      <c r="AU24" s="97">
        <v>8.4076598591663984E-2</v>
      </c>
      <c r="AV24" s="97">
        <v>8.3384518928402249E-2</v>
      </c>
      <c r="AW24" s="97">
        <v>8.2928204184951712E-2</v>
      </c>
      <c r="AX24" s="97">
        <v>8.630753171902536E-2</v>
      </c>
      <c r="AY24" s="97">
        <v>8.2116845515887882E-2</v>
      </c>
      <c r="AZ24" s="97">
        <v>8.1468294370115379E-2</v>
      </c>
      <c r="BA24" s="97">
        <v>8.1220877000682645E-2</v>
      </c>
      <c r="BB24" s="97">
        <v>8.0819826278343831E-2</v>
      </c>
      <c r="BC24" s="97">
        <v>8.0389507522176301E-2</v>
      </c>
      <c r="BD24" s="97">
        <v>8.0082623757041282E-2</v>
      </c>
      <c r="BE24" s="92"/>
    </row>
    <row r="25" spans="1:57">
      <c r="B25" s="1" t="str">
        <f t="shared" si="0"/>
        <v>ORMiniMartNew</v>
      </c>
      <c r="C25" s="1" t="s">
        <v>59</v>
      </c>
      <c r="D25" s="196" t="s">
        <v>60</v>
      </c>
      <c r="E25" s="1" t="s">
        <v>8</v>
      </c>
      <c r="H25" s="96">
        <v>6.0347113246290073E-2</v>
      </c>
      <c r="I25" s="96">
        <v>5.3809491066069394E-2</v>
      </c>
      <c r="J25" s="96">
        <v>6.3197744217035973E-2</v>
      </c>
      <c r="K25" s="96">
        <v>4.326084281948428E-2</v>
      </c>
      <c r="L25" s="96">
        <v>4.2100447723865751E-2</v>
      </c>
      <c r="M25" s="96">
        <v>2.8620159792312291E-2</v>
      </c>
      <c r="N25" s="96">
        <v>4.9640826420677527E-2</v>
      </c>
      <c r="O25" s="96">
        <v>5.0836252311635494E-2</v>
      </c>
      <c r="P25" s="96">
        <v>7.8786448143081236E-2</v>
      </c>
      <c r="Q25" s="96">
        <v>3.5757684342720655E-2</v>
      </c>
      <c r="R25" s="96">
        <v>5.0969807218867055E-2</v>
      </c>
      <c r="S25" s="96">
        <v>6.059013938895734E-2</v>
      </c>
      <c r="T25" s="96">
        <v>6.1054297427204751E-2</v>
      </c>
      <c r="U25" s="96">
        <v>7.7017392978440125E-2</v>
      </c>
      <c r="V25" s="96">
        <v>6.0174148694301641E-2</v>
      </c>
      <c r="W25" s="96">
        <v>6.8307170089898533E-2</v>
      </c>
      <c r="X25" s="96">
        <v>8.8020634934281985E-2</v>
      </c>
      <c r="Y25" s="96">
        <v>7.9850623784395738E-2</v>
      </c>
      <c r="Z25" s="96">
        <v>0.10970000000000001</v>
      </c>
      <c r="AA25" s="96">
        <v>9.4200000000000006E-2</v>
      </c>
      <c r="AB25" s="96">
        <v>9.8923323863743931E-2</v>
      </c>
      <c r="AC25" s="96">
        <v>0.10283212131183471</v>
      </c>
      <c r="AD25" s="96">
        <v>0.11325872838672849</v>
      </c>
      <c r="AE25" s="96">
        <v>0.12860505588071519</v>
      </c>
      <c r="AF25" s="96">
        <v>0.14427776963302308</v>
      </c>
      <c r="AG25" s="96">
        <v>0</v>
      </c>
      <c r="AH25" s="96">
        <v>4.9442476678989648E-2</v>
      </c>
      <c r="AI25" s="96">
        <v>6.166555325859787E-2</v>
      </c>
      <c r="AJ25" s="97">
        <v>5.443628184783475E-2</v>
      </c>
      <c r="AK25" s="97">
        <v>7.6217039203062803E-2</v>
      </c>
      <c r="AL25" s="97">
        <v>6.9156161468951094E-2</v>
      </c>
      <c r="AM25" s="97">
        <v>4.6869813708140001E-2</v>
      </c>
      <c r="AN25" s="97">
        <v>4.672818722329828E-2</v>
      </c>
      <c r="AO25" s="97">
        <v>4.7110143452008438E-2</v>
      </c>
      <c r="AP25" s="97">
        <v>4.0253050266934785E-2</v>
      </c>
      <c r="AQ25" s="97">
        <v>3.5439082206859672E-2</v>
      </c>
      <c r="AR25" s="97">
        <v>3.3764765953367165E-2</v>
      </c>
      <c r="AS25" s="97">
        <v>4.1453937668522234E-2</v>
      </c>
      <c r="AT25" s="97">
        <v>5.0943356614244248E-2</v>
      </c>
      <c r="AU25" s="97">
        <v>5.1442966365501351E-2</v>
      </c>
      <c r="AV25" s="97">
        <v>6.2320275491585295E-2</v>
      </c>
      <c r="AW25" s="97">
        <v>6.4169301783042726E-2</v>
      </c>
      <c r="AX25" s="97">
        <v>6.0349791274732972E-2</v>
      </c>
      <c r="AY25" s="97">
        <v>6.122491885210489E-2</v>
      </c>
      <c r="AZ25" s="97">
        <v>6.0486051241232477E-2</v>
      </c>
      <c r="BA25" s="97">
        <v>5.3243794897048953E-2</v>
      </c>
      <c r="BB25" s="97">
        <v>5.1622553057031E-2</v>
      </c>
      <c r="BC25" s="97">
        <v>5.2189981077022551E-2</v>
      </c>
      <c r="BD25" s="97">
        <v>5.6382093031297625E-2</v>
      </c>
      <c r="BE25" s="92"/>
    </row>
    <row r="26" spans="1:57">
      <c r="B26" s="1" t="str">
        <f t="shared" si="0"/>
        <v>ORRestaurantNew</v>
      </c>
      <c r="C26" s="1" t="s">
        <v>61</v>
      </c>
      <c r="D26" s="196" t="s">
        <v>62</v>
      </c>
      <c r="E26" s="1" t="s">
        <v>8</v>
      </c>
      <c r="H26" s="96">
        <v>6.7900000000000002E-2</v>
      </c>
      <c r="I26" s="96">
        <v>9.3099999999999988E-2</v>
      </c>
      <c r="J26" s="96">
        <v>0.17349999999999999</v>
      </c>
      <c r="K26" s="96">
        <v>0.1865</v>
      </c>
      <c r="L26" s="96">
        <v>9.8900000000000002E-2</v>
      </c>
      <c r="M26" s="96">
        <v>0.1036</v>
      </c>
      <c r="N26" s="96">
        <v>0.1033</v>
      </c>
      <c r="O26" s="96">
        <v>0.10299999999999999</v>
      </c>
      <c r="P26" s="96">
        <v>0.16839999999999999</v>
      </c>
      <c r="Q26" s="96">
        <v>9.3099999999999988E-2</v>
      </c>
      <c r="R26" s="96">
        <v>0.1729</v>
      </c>
      <c r="S26" s="96">
        <v>0.18819999999999998</v>
      </c>
      <c r="T26" s="96">
        <v>0.14849999999999999</v>
      </c>
      <c r="U26" s="96">
        <v>0.13639999999999999</v>
      </c>
      <c r="V26" s="96">
        <v>0.11509999999999999</v>
      </c>
      <c r="W26" s="96">
        <v>0.34855169999999996</v>
      </c>
      <c r="X26" s="96">
        <v>0.44914379999999998</v>
      </c>
      <c r="Y26" s="96">
        <v>0.4074546</v>
      </c>
      <c r="Z26" s="96">
        <v>3.5369000000000002</v>
      </c>
      <c r="AA26" s="96">
        <v>3.9733000000000001</v>
      </c>
      <c r="AB26" s="96">
        <v>3.449729856136257</v>
      </c>
      <c r="AC26" s="96">
        <v>3.0943406286881654</v>
      </c>
      <c r="AD26" s="96">
        <v>3.0579254016132715</v>
      </c>
      <c r="AE26" s="96">
        <v>3.1692212141192844</v>
      </c>
      <c r="AF26" s="96">
        <v>3.2765863603669771</v>
      </c>
      <c r="AG26" s="96">
        <v>1.8499999999999999E-2</v>
      </c>
      <c r="AH26" s="96">
        <v>0.24272452406136497</v>
      </c>
      <c r="AI26" s="96">
        <v>0.31194703134616619</v>
      </c>
      <c r="AJ26" s="97">
        <v>0.16734324612817161</v>
      </c>
      <c r="AK26" s="97">
        <v>0.1203340790326486</v>
      </c>
      <c r="AL26" s="97">
        <v>0.12766124449117541</v>
      </c>
      <c r="AM26" s="97">
        <v>0.12000045301768965</v>
      </c>
      <c r="AN26" s="97">
        <v>0.11932125964643681</v>
      </c>
      <c r="AO26" s="97">
        <v>0.11880780584802143</v>
      </c>
      <c r="AP26" s="97">
        <v>0.11802310801309876</v>
      </c>
      <c r="AQ26" s="97">
        <v>0.11718116622413324</v>
      </c>
      <c r="AR26" s="97">
        <v>0.11648619445864766</v>
      </c>
      <c r="AS26" s="97">
        <v>0.11587554359341773</v>
      </c>
      <c r="AT26" s="97">
        <v>0.11546971977757231</v>
      </c>
      <c r="AU26" s="97">
        <v>0.11510461909942354</v>
      </c>
      <c r="AV26" s="97">
        <v>0.18475044440487071</v>
      </c>
      <c r="AW26" s="97">
        <v>0.20217650365972872</v>
      </c>
      <c r="AX26" s="97">
        <v>0.19729337341496822</v>
      </c>
      <c r="AY26" s="97">
        <v>0.19952804532770743</v>
      </c>
      <c r="AZ26" s="97">
        <v>0.21560516132976301</v>
      </c>
      <c r="BA26" s="97">
        <v>0.18612748400039666</v>
      </c>
      <c r="BB26" s="97">
        <v>0.19341834372815689</v>
      </c>
      <c r="BC26" s="97">
        <v>0.17460991500231812</v>
      </c>
      <c r="BD26" s="97">
        <v>0.1917783986939727</v>
      </c>
      <c r="BE26" s="92"/>
    </row>
    <row r="27" spans="1:57">
      <c r="B27" s="1" t="str">
        <f t="shared" si="0"/>
        <v>ORLodgingNew</v>
      </c>
      <c r="C27" s="1" t="s">
        <v>63</v>
      </c>
      <c r="D27" s="196" t="s">
        <v>64</v>
      </c>
      <c r="E27" s="1" t="s">
        <v>8</v>
      </c>
      <c r="H27" s="96">
        <v>0.34329999999999999</v>
      </c>
      <c r="I27" s="96">
        <v>0.83960000000000001</v>
      </c>
      <c r="J27" s="96">
        <v>0.4824</v>
      </c>
      <c r="K27" s="96">
        <v>0.71140000000000003</v>
      </c>
      <c r="L27" s="96">
        <v>0.39800000000000002</v>
      </c>
      <c r="M27" s="96">
        <v>0.2858</v>
      </c>
      <c r="N27" s="96">
        <v>0.30269999999999997</v>
      </c>
      <c r="O27" s="96">
        <v>0.52510000000000001</v>
      </c>
      <c r="P27" s="96">
        <v>0.63970000000000005</v>
      </c>
      <c r="Q27" s="96">
        <v>0.7984</v>
      </c>
      <c r="R27" s="96">
        <v>2.4916999999999998</v>
      </c>
      <c r="S27" s="96">
        <v>1.8120000000000001</v>
      </c>
      <c r="T27" s="96">
        <v>1.2810999999999999</v>
      </c>
      <c r="U27" s="96">
        <v>1.1297999999999999</v>
      </c>
      <c r="V27" s="96">
        <v>0.46079999999999999</v>
      </c>
      <c r="W27" s="96">
        <v>0.1757</v>
      </c>
      <c r="X27" s="96">
        <v>0.44230000000000003</v>
      </c>
      <c r="Y27" s="96">
        <v>0.30010000000000003</v>
      </c>
      <c r="Z27" s="96">
        <v>0.32750000000000001</v>
      </c>
      <c r="AA27" s="96">
        <v>0.47720000000000001</v>
      </c>
      <c r="AB27" s="96">
        <v>0.55912742999999965</v>
      </c>
      <c r="AC27" s="96">
        <v>0.54529235000000031</v>
      </c>
      <c r="AD27" s="96">
        <v>0.40671768999999997</v>
      </c>
      <c r="AE27" s="96">
        <v>0.44228138999999994</v>
      </c>
      <c r="AF27" s="96">
        <v>0.46866431000000008</v>
      </c>
      <c r="AG27" s="96">
        <v>0.28320000000000001</v>
      </c>
      <c r="AH27" s="96">
        <v>0.68843973244013279</v>
      </c>
      <c r="AI27" s="96">
        <v>0.77379881433381548</v>
      </c>
      <c r="AJ27" s="97">
        <v>0.42444070049426258</v>
      </c>
      <c r="AK27" s="97">
        <v>0.42838888891727611</v>
      </c>
      <c r="AL27" s="97">
        <v>0.39820380884079593</v>
      </c>
      <c r="AM27" s="97">
        <v>0.1987780495331247</v>
      </c>
      <c r="AN27" s="97">
        <v>0.2046431855491723</v>
      </c>
      <c r="AO27" s="97">
        <v>0.16540940548479138</v>
      </c>
      <c r="AP27" s="97">
        <v>0.1435445667980571</v>
      </c>
      <c r="AQ27" s="97">
        <v>0.12711191843556882</v>
      </c>
      <c r="AR27" s="97">
        <v>0.1271039507191502</v>
      </c>
      <c r="AS27" s="97">
        <v>0.17479309974125487</v>
      </c>
      <c r="AT27" s="97">
        <v>0.21799709877161408</v>
      </c>
      <c r="AU27" s="97">
        <v>0.2992482011198021</v>
      </c>
      <c r="AV27" s="97">
        <v>0.46605471359309453</v>
      </c>
      <c r="AW27" s="97">
        <v>0.5071590218554517</v>
      </c>
      <c r="AX27" s="97">
        <v>0.51749187251230466</v>
      </c>
      <c r="AY27" s="97">
        <v>0.50732842697934799</v>
      </c>
      <c r="AZ27" s="97">
        <v>0.53866805327420086</v>
      </c>
      <c r="BA27" s="97">
        <v>0.46893791474850516</v>
      </c>
      <c r="BB27" s="97">
        <v>0.47645332995374673</v>
      </c>
      <c r="BC27" s="97">
        <v>0.41856843774298935</v>
      </c>
      <c r="BD27" s="97">
        <v>0.46629795796649209</v>
      </c>
      <c r="BE27" s="92"/>
    </row>
    <row r="28" spans="1:57">
      <c r="B28" s="1" t="str">
        <f t="shared" si="0"/>
        <v>ORHospitalNew</v>
      </c>
      <c r="C28" s="1" t="s">
        <v>65</v>
      </c>
      <c r="D28" s="196" t="s">
        <v>66</v>
      </c>
      <c r="E28" s="1" t="s">
        <v>8</v>
      </c>
      <c r="H28" s="96">
        <v>0.20303249999999998</v>
      </c>
      <c r="I28" s="96">
        <v>0.28772999999999999</v>
      </c>
      <c r="J28" s="96">
        <v>0.3148125</v>
      </c>
      <c r="K28" s="96">
        <v>0.34934699999999996</v>
      </c>
      <c r="L28" s="96">
        <v>0.195408</v>
      </c>
      <c r="M28" s="96">
        <v>0.33637499999999998</v>
      </c>
      <c r="N28" s="96">
        <v>0.13727549999999999</v>
      </c>
      <c r="O28" s="96">
        <v>0.35469449999999997</v>
      </c>
      <c r="P28" s="96">
        <v>0.25029750000000001</v>
      </c>
      <c r="Q28" s="96">
        <v>0.1968915</v>
      </c>
      <c r="R28" s="96">
        <v>0.43252649999999998</v>
      </c>
      <c r="S28" s="96">
        <v>0.54820499999999994</v>
      </c>
      <c r="T28" s="96">
        <v>0.97724699999999987</v>
      </c>
      <c r="U28" s="96">
        <v>0.84756149999999986</v>
      </c>
      <c r="V28" s="96">
        <v>0.64639199999999997</v>
      </c>
      <c r="W28" s="96">
        <v>0.33719399999999999</v>
      </c>
      <c r="X28" s="96">
        <v>0.39087360000000004</v>
      </c>
      <c r="Y28" s="96">
        <v>0.30558060000000004</v>
      </c>
      <c r="Z28" s="96">
        <v>3.7835000000000001</v>
      </c>
      <c r="AA28" s="96">
        <v>1.3673</v>
      </c>
      <c r="AB28" s="96">
        <v>1.8872418900000005</v>
      </c>
      <c r="AC28" s="96">
        <v>1.84246679</v>
      </c>
      <c r="AD28" s="96">
        <v>1.9964261199999997</v>
      </c>
      <c r="AE28" s="96">
        <v>2.11022474</v>
      </c>
      <c r="AF28" s="96">
        <v>2.13389308</v>
      </c>
      <c r="AG28" s="96">
        <v>0.22219999999999998</v>
      </c>
      <c r="AH28" s="96">
        <v>0.13283526930866402</v>
      </c>
      <c r="AI28" s="96">
        <v>0.32779420900204376</v>
      </c>
      <c r="AJ28" s="97">
        <v>0.43754384010938835</v>
      </c>
      <c r="AK28" s="97">
        <v>0.67514196150019501</v>
      </c>
      <c r="AL28" s="97">
        <v>0.62139697840579389</v>
      </c>
      <c r="AM28" s="97">
        <v>0.47798311990452008</v>
      </c>
      <c r="AN28" s="97">
        <v>0.35271841574536683</v>
      </c>
      <c r="AO28" s="97">
        <v>0.25322306036168096</v>
      </c>
      <c r="AP28" s="97">
        <v>0.19826483661481853</v>
      </c>
      <c r="AQ28" s="97">
        <v>0.16221092878154364</v>
      </c>
      <c r="AR28" s="97">
        <v>0.14298792603485791</v>
      </c>
      <c r="AS28" s="97">
        <v>0.14438113149906825</v>
      </c>
      <c r="AT28" s="97">
        <v>0.15458397646085431</v>
      </c>
      <c r="AU28" s="97">
        <v>0.20324357738667997</v>
      </c>
      <c r="AV28" s="97">
        <v>0.28789111222182273</v>
      </c>
      <c r="AW28" s="97">
        <v>0.32168285662124307</v>
      </c>
      <c r="AX28" s="97">
        <v>0.26719712190826678</v>
      </c>
      <c r="AY28" s="97">
        <v>0.24476455516118109</v>
      </c>
      <c r="AZ28" s="97">
        <v>0.24924529886599806</v>
      </c>
      <c r="BA28" s="97">
        <v>0.20690991118692439</v>
      </c>
      <c r="BB28" s="97">
        <v>0.19146649383485684</v>
      </c>
      <c r="BC28" s="97">
        <v>0.17973949292173644</v>
      </c>
      <c r="BD28" s="97">
        <v>0.17440494682977306</v>
      </c>
      <c r="BE28" s="92"/>
    </row>
    <row r="29" spans="1:57">
      <c r="B29" s="1" t="str">
        <f t="shared" si="0"/>
        <v>ORResidential CareNew</v>
      </c>
      <c r="C29" s="1" t="s">
        <v>67</v>
      </c>
      <c r="D29" s="197" t="s">
        <v>5469</v>
      </c>
      <c r="E29" s="1" t="s">
        <v>8</v>
      </c>
      <c r="H29" s="96">
        <v>0.38546750000000002</v>
      </c>
      <c r="I29" s="96">
        <v>0.54627000000000003</v>
      </c>
      <c r="J29" s="96">
        <v>0.59768750000000004</v>
      </c>
      <c r="K29" s="96">
        <v>0.66325300000000009</v>
      </c>
      <c r="L29" s="96">
        <v>0.37099200000000004</v>
      </c>
      <c r="M29" s="96">
        <v>0.638625</v>
      </c>
      <c r="N29" s="96">
        <v>0.26062450000000004</v>
      </c>
      <c r="O29" s="96">
        <v>0.67340549999999999</v>
      </c>
      <c r="P29" s="96">
        <v>0.47520250000000003</v>
      </c>
      <c r="Q29" s="96">
        <v>0.37380850000000004</v>
      </c>
      <c r="R29" s="96">
        <v>0.82117350000000011</v>
      </c>
      <c r="S29" s="96">
        <v>1.0407950000000001</v>
      </c>
      <c r="T29" s="96">
        <v>1.855353</v>
      </c>
      <c r="U29" s="96">
        <v>1.6091385</v>
      </c>
      <c r="V29" s="96">
        <v>1.2272080000000001</v>
      </c>
      <c r="W29" s="96">
        <v>1.1038060000000001</v>
      </c>
      <c r="X29" s="96">
        <v>1.2795264000000002</v>
      </c>
      <c r="Y29" s="96">
        <v>1.0003194000000002</v>
      </c>
      <c r="Z29" s="96">
        <v>3.7835000000000001</v>
      </c>
      <c r="AA29" s="96">
        <v>1.3673</v>
      </c>
      <c r="AB29" s="96">
        <v>1.8872418900000005</v>
      </c>
      <c r="AC29" s="96">
        <v>1.84246679</v>
      </c>
      <c r="AD29" s="96">
        <v>1.9964261199999997</v>
      </c>
      <c r="AE29" s="96">
        <v>2.11022474</v>
      </c>
      <c r="AF29" s="96">
        <v>2.13389308</v>
      </c>
      <c r="AG29" s="96">
        <v>0.53979999999999995</v>
      </c>
      <c r="AH29" s="96">
        <v>0.48592138818069242</v>
      </c>
      <c r="AI29" s="96">
        <v>1.0949852790644115</v>
      </c>
      <c r="AJ29" s="97">
        <v>1.0910770116700488</v>
      </c>
      <c r="AK29" s="97">
        <v>1.6048393900304045</v>
      </c>
      <c r="AL29" s="97">
        <v>1.5272593470585936</v>
      </c>
      <c r="AM29" s="97">
        <v>1.4177099888802254</v>
      </c>
      <c r="AN29" s="97">
        <v>1.24243208756235</v>
      </c>
      <c r="AO29" s="97">
        <v>0.96440463195495629</v>
      </c>
      <c r="AP29" s="97">
        <v>0.91728890350523407</v>
      </c>
      <c r="AQ29" s="97">
        <v>0.84586594823785277</v>
      </c>
      <c r="AR29" s="97">
        <v>0.80732684285076661</v>
      </c>
      <c r="AS29" s="97">
        <v>0.84235992385912062</v>
      </c>
      <c r="AT29" s="97">
        <v>0.85689483032592684</v>
      </c>
      <c r="AU29" s="97">
        <v>0.95597696988594039</v>
      </c>
      <c r="AV29" s="97">
        <v>1.1177987563395673</v>
      </c>
      <c r="AW29" s="97">
        <v>1.19752223039241</v>
      </c>
      <c r="AX29" s="97">
        <v>1.0331616509484165</v>
      </c>
      <c r="AY29" s="97">
        <v>1.0464768794404546</v>
      </c>
      <c r="AZ29" s="97">
        <v>1.0666497111588136</v>
      </c>
      <c r="BA29" s="97">
        <v>0.96581218694058435</v>
      </c>
      <c r="BB29" s="97">
        <v>0.95227319935665333</v>
      </c>
      <c r="BC29" s="97">
        <v>0.90476300066961513</v>
      </c>
      <c r="BD29" s="97">
        <v>0.88030079396063998</v>
      </c>
      <c r="BE29" s="92"/>
    </row>
    <row r="30" spans="1:57">
      <c r="B30" s="1" t="str">
        <f t="shared" si="0"/>
        <v>ORAssemblyNew</v>
      </c>
      <c r="C30" s="1" t="s">
        <v>68</v>
      </c>
      <c r="D30" s="196" t="s">
        <v>69</v>
      </c>
      <c r="E30" s="1" t="s">
        <v>8</v>
      </c>
      <c r="H30" s="96">
        <v>0.66609400000000007</v>
      </c>
      <c r="I30" s="96">
        <v>1.1484180000000002</v>
      </c>
      <c r="J30" s="96">
        <v>0.55253399999999997</v>
      </c>
      <c r="K30" s="96">
        <v>0.6476320000000001</v>
      </c>
      <c r="L30" s="96">
        <v>0.68836400000000009</v>
      </c>
      <c r="M30" s="96">
        <v>0.40613802400000004</v>
      </c>
      <c r="N30" s="96">
        <v>0.97611110000000012</v>
      </c>
      <c r="O30" s="96">
        <v>0.44944599999999996</v>
      </c>
      <c r="P30" s="96">
        <v>1.0394595600000001</v>
      </c>
      <c r="Q30" s="96">
        <v>1.9108285600000001</v>
      </c>
      <c r="R30" s="96">
        <v>2.0233162</v>
      </c>
      <c r="S30" s="96">
        <v>1.5876980000000001</v>
      </c>
      <c r="T30" s="96">
        <v>1.3800260000000002</v>
      </c>
      <c r="U30" s="96">
        <v>1.4298360000000001</v>
      </c>
      <c r="V30" s="96">
        <v>1.3088299999999999</v>
      </c>
      <c r="W30" s="96">
        <v>1.4430000000000001</v>
      </c>
      <c r="X30" s="96">
        <v>1.3551</v>
      </c>
      <c r="Y30" s="96">
        <v>1.248</v>
      </c>
      <c r="Z30" s="96">
        <v>1.1154000000000002</v>
      </c>
      <c r="AA30" s="96">
        <v>1.0509999999999999</v>
      </c>
      <c r="AB30" s="96">
        <v>1.2799544001277074</v>
      </c>
      <c r="AC30" s="96">
        <v>1.4046792195590034</v>
      </c>
      <c r="AD30" s="96">
        <v>1.4878548079657998</v>
      </c>
      <c r="AE30" s="96">
        <v>1.4917427808967407</v>
      </c>
      <c r="AF30" s="96">
        <v>1.4158867115217983</v>
      </c>
      <c r="AG30" s="96">
        <v>0.59610000000000007</v>
      </c>
      <c r="AH30" s="96">
        <v>3.6042421174773187</v>
      </c>
      <c r="AI30" s="96">
        <v>3.6495005621788419</v>
      </c>
      <c r="AJ30" s="97">
        <v>1.9339176898442456</v>
      </c>
      <c r="AK30" s="97">
        <v>1.7435088770928961</v>
      </c>
      <c r="AL30" s="97">
        <v>1.8002703885080871</v>
      </c>
      <c r="AM30" s="97">
        <v>1.0504513103298712</v>
      </c>
      <c r="AN30" s="97">
        <v>1.0092749697764245</v>
      </c>
      <c r="AO30" s="97">
        <v>0.90896504214971519</v>
      </c>
      <c r="AP30" s="97">
        <v>0.57557371168456861</v>
      </c>
      <c r="AQ30" s="97">
        <v>0.57444394320900294</v>
      </c>
      <c r="AR30" s="97">
        <v>0.5720425136448819</v>
      </c>
      <c r="AS30" s="97">
        <v>0.93484094832661924</v>
      </c>
      <c r="AT30" s="97">
        <v>1.1987091797545868</v>
      </c>
      <c r="AU30" s="97">
        <v>1.2478658276736989</v>
      </c>
      <c r="AV30" s="97">
        <v>1.6154550438656288</v>
      </c>
      <c r="AW30" s="97">
        <v>1.9976666187622545</v>
      </c>
      <c r="AX30" s="97">
        <v>2.2981527111218076</v>
      </c>
      <c r="AY30" s="97">
        <v>2.2077322922375284</v>
      </c>
      <c r="AZ30" s="97">
        <v>2.1610634543026848</v>
      </c>
      <c r="BA30" s="97">
        <v>1.878688131431266</v>
      </c>
      <c r="BB30" s="97">
        <v>1.8873051541657888</v>
      </c>
      <c r="BC30" s="97">
        <v>1.7794186685276161</v>
      </c>
      <c r="BD30" s="97">
        <v>1.7544292246835527</v>
      </c>
      <c r="BE30" s="92"/>
    </row>
    <row r="31" spans="1:57">
      <c r="B31" s="1" t="str">
        <f t="shared" si="0"/>
        <v>OROtherNew</v>
      </c>
      <c r="C31" s="1" t="s">
        <v>70</v>
      </c>
      <c r="D31" s="196" t="s">
        <v>71</v>
      </c>
      <c r="E31" s="1" t="s">
        <v>8</v>
      </c>
      <c r="H31" s="96">
        <v>1.2930060000000001</v>
      </c>
      <c r="I31" s="96">
        <v>2.229282</v>
      </c>
      <c r="J31" s="96">
        <v>1.0725660000000001</v>
      </c>
      <c r="K31" s="96">
        <v>1.2571680000000001</v>
      </c>
      <c r="L31" s="96">
        <v>1.3362360000000002</v>
      </c>
      <c r="M31" s="96">
        <v>0.78838557600000003</v>
      </c>
      <c r="N31" s="96">
        <v>1.8948039000000001</v>
      </c>
      <c r="O31" s="96">
        <v>0.87245399999999995</v>
      </c>
      <c r="P31" s="96">
        <v>2.0177744400000002</v>
      </c>
      <c r="Q31" s="96">
        <v>3.7092554399999997</v>
      </c>
      <c r="R31" s="96">
        <v>3.9276137999999996</v>
      </c>
      <c r="S31" s="96">
        <v>3.0820020000000001</v>
      </c>
      <c r="T31" s="96">
        <v>2.6788740000000009</v>
      </c>
      <c r="U31" s="96">
        <v>2.7755639999999997</v>
      </c>
      <c r="V31" s="96">
        <v>2.5406699999999995</v>
      </c>
      <c r="W31" s="96">
        <v>1.5496500000000002</v>
      </c>
      <c r="X31" s="96">
        <v>3.1783999999999999</v>
      </c>
      <c r="Y31" s="96">
        <v>3.2438500000000001</v>
      </c>
      <c r="Z31" s="96">
        <v>1.3588</v>
      </c>
      <c r="AA31" s="96">
        <v>0.66200000000000003</v>
      </c>
      <c r="AB31" s="96">
        <v>1.2854712808283151</v>
      </c>
      <c r="AC31" s="96">
        <v>1.5350817518422488</v>
      </c>
      <c r="AD31" s="96">
        <v>1.3825302212329729</v>
      </c>
      <c r="AE31" s="96">
        <v>1.2973344781524432</v>
      </c>
      <c r="AF31" s="96">
        <v>1.2292386545826346</v>
      </c>
      <c r="AG31" s="96">
        <v>1.188699999999999</v>
      </c>
      <c r="AH31" s="96">
        <v>3.2954857141074561</v>
      </c>
      <c r="AI31" s="96">
        <v>4.0254961509055036</v>
      </c>
      <c r="AJ31" s="97">
        <v>5.0648370190925407</v>
      </c>
      <c r="AK31" s="97">
        <v>6.094360717863208</v>
      </c>
      <c r="AL31" s="97">
        <v>5.6416309098097415</v>
      </c>
      <c r="AM31" s="97">
        <v>5.6859284952966682</v>
      </c>
      <c r="AN31" s="97">
        <v>4.622870411308627</v>
      </c>
      <c r="AO31" s="97">
        <v>4.1982556427529927</v>
      </c>
      <c r="AP31" s="97">
        <v>4.3721682433652127</v>
      </c>
      <c r="AQ31" s="97">
        <v>4.2481142782326824</v>
      </c>
      <c r="AR31" s="97">
        <v>4.2199684279218346</v>
      </c>
      <c r="AS31" s="97">
        <v>4.7520052165725621</v>
      </c>
      <c r="AT31" s="97">
        <v>4.6272499416893194</v>
      </c>
      <c r="AU31" s="97">
        <v>4.9140329334641999</v>
      </c>
      <c r="AV31" s="97">
        <v>5.2163038605008021</v>
      </c>
      <c r="AW31" s="97">
        <v>5.3890384839271563</v>
      </c>
      <c r="AX31" s="97">
        <v>4.9653511155633776</v>
      </c>
      <c r="AY31" s="97">
        <v>5.3781650691967089</v>
      </c>
      <c r="AZ31" s="97">
        <v>4.5723262154053526</v>
      </c>
      <c r="BA31" s="97">
        <v>5.038448344628855</v>
      </c>
      <c r="BB31" s="97">
        <v>4.7430213861379515</v>
      </c>
      <c r="BC31" s="97">
        <v>4.5604446986241696</v>
      </c>
      <c r="BD31" s="97">
        <v>4.2272669097955013</v>
      </c>
      <c r="BE31" s="92"/>
    </row>
    <row r="32" spans="1:57">
      <c r="B32" s="1" t="str">
        <f t="shared" si="0"/>
        <v>ORLarge OffStock 2016</v>
      </c>
      <c r="C32" s="1" t="s">
        <v>72</v>
      </c>
      <c r="D32" s="196" t="s">
        <v>43</v>
      </c>
      <c r="E32" s="1" t="s">
        <v>5456</v>
      </c>
      <c r="F32" s="1" t="s">
        <v>73</v>
      </c>
      <c r="AJ32" s="92"/>
      <c r="AK32" s="92">
        <v>96.502934779596785</v>
      </c>
      <c r="AL32" s="92">
        <v>96.213425975257991</v>
      </c>
      <c r="AM32" s="92">
        <v>95.924785697332211</v>
      </c>
      <c r="AN32" s="92">
        <v>95.637011340240221</v>
      </c>
      <c r="AO32" s="92">
        <v>95.350100306219502</v>
      </c>
      <c r="AP32" s="92">
        <v>95.064050005300842</v>
      </c>
      <c r="AQ32" s="92">
        <v>94.77885785528494</v>
      </c>
      <c r="AR32" s="92">
        <v>94.494521281719088</v>
      </c>
      <c r="AS32" s="92">
        <v>94.211037717873936</v>
      </c>
      <c r="AT32" s="92">
        <v>93.928404604720313</v>
      </c>
      <c r="AU32" s="92">
        <v>93.646619390906153</v>
      </c>
      <c r="AV32" s="92">
        <v>93.365679532733438</v>
      </c>
      <c r="AW32" s="92">
        <v>93.085582494135238</v>
      </c>
      <c r="AX32" s="92">
        <v>92.806325746652831</v>
      </c>
      <c r="AY32" s="92">
        <v>92.527906769412866</v>
      </c>
      <c r="AZ32" s="92">
        <v>92.250323049104622</v>
      </c>
      <c r="BA32" s="92">
        <v>91.973572079957307</v>
      </c>
      <c r="BB32" s="92">
        <v>91.697651363717441</v>
      </c>
      <c r="BC32" s="92">
        <v>91.422558409626291</v>
      </c>
      <c r="BD32" s="92">
        <v>91.148290734397406</v>
      </c>
      <c r="BE32" s="92"/>
    </row>
    <row r="33" spans="2:57">
      <c r="B33" s="1" t="str">
        <f t="shared" si="0"/>
        <v>ORMedium OffStock 2016</v>
      </c>
      <c r="C33" s="1" t="s">
        <v>74</v>
      </c>
      <c r="D33" s="196" t="s">
        <v>45</v>
      </c>
      <c r="E33" s="1" t="s">
        <v>5456</v>
      </c>
      <c r="F33" s="1" t="s">
        <v>73</v>
      </c>
      <c r="AJ33" s="92"/>
      <c r="AK33" s="92">
        <v>49.469653370516959</v>
      </c>
      <c r="AL33" s="92">
        <v>49.321244410405406</v>
      </c>
      <c r="AM33" s="92">
        <v>49.173280677174191</v>
      </c>
      <c r="AN33" s="92">
        <v>49.02576083514267</v>
      </c>
      <c r="AO33" s="92">
        <v>48.878683552637241</v>
      </c>
      <c r="AP33" s="92">
        <v>48.732047501979331</v>
      </c>
      <c r="AQ33" s="92">
        <v>48.585851359473395</v>
      </c>
      <c r="AR33" s="92">
        <v>48.440093805394973</v>
      </c>
      <c r="AS33" s="92">
        <v>48.29477352397879</v>
      </c>
      <c r="AT33" s="92">
        <v>48.14988920340685</v>
      </c>
      <c r="AU33" s="92">
        <v>48.005439535796633</v>
      </c>
      <c r="AV33" s="92">
        <v>47.861423217189241</v>
      </c>
      <c r="AW33" s="92">
        <v>47.717838947537672</v>
      </c>
      <c r="AX33" s="92">
        <v>47.574685430695055</v>
      </c>
      <c r="AY33" s="92">
        <v>47.431961374402967</v>
      </c>
      <c r="AZ33" s="92">
        <v>47.289665490279759</v>
      </c>
      <c r="BA33" s="92">
        <v>47.147796493808919</v>
      </c>
      <c r="BB33" s="92">
        <v>47.006353104327495</v>
      </c>
      <c r="BC33" s="92">
        <v>46.865334045014514</v>
      </c>
      <c r="BD33" s="92">
        <v>46.724738042879473</v>
      </c>
      <c r="BE33" s="92"/>
    </row>
    <row r="34" spans="2:57">
      <c r="B34" s="1" t="str">
        <f t="shared" si="0"/>
        <v>ORSmall OffStock 2016</v>
      </c>
      <c r="C34" s="1" t="s">
        <v>75</v>
      </c>
      <c r="D34" s="196" t="s">
        <v>47</v>
      </c>
      <c r="E34" s="1" t="s">
        <v>5456</v>
      </c>
      <c r="F34" s="1" t="s">
        <v>73</v>
      </c>
      <c r="AJ34" s="92"/>
      <c r="AK34" s="92">
        <v>48.077004027515393</v>
      </c>
      <c r="AL34" s="92">
        <v>47.932773015432844</v>
      </c>
      <c r="AM34" s="92">
        <v>47.788974696386546</v>
      </c>
      <c r="AN34" s="92">
        <v>47.645607772297389</v>
      </c>
      <c r="AO34" s="92">
        <v>47.502670948980494</v>
      </c>
      <c r="AP34" s="92">
        <v>47.360162936133555</v>
      </c>
      <c r="AQ34" s="92">
        <v>47.218082447325152</v>
      </c>
      <c r="AR34" s="92">
        <v>47.076428199983177</v>
      </c>
      <c r="AS34" s="92">
        <v>46.935198915383225</v>
      </c>
      <c r="AT34" s="92">
        <v>46.794393318637077</v>
      </c>
      <c r="AU34" s="92">
        <v>46.654010138681166</v>
      </c>
      <c r="AV34" s="92">
        <v>46.514048108265122</v>
      </c>
      <c r="AW34" s="92">
        <v>46.374505963940329</v>
      </c>
      <c r="AX34" s="92">
        <v>46.235382446048511</v>
      </c>
      <c r="AY34" s="92">
        <v>46.096676298710364</v>
      </c>
      <c r="AZ34" s="92">
        <v>45.958386269814234</v>
      </c>
      <c r="BA34" s="92">
        <v>45.820511111004791</v>
      </c>
      <c r="BB34" s="92">
        <v>45.683049577671774</v>
      </c>
      <c r="BC34" s="92">
        <v>45.546000428938761</v>
      </c>
      <c r="BD34" s="92">
        <v>45.409362427651942</v>
      </c>
      <c r="BE34" s="92"/>
    </row>
    <row r="35" spans="2:57">
      <c r="B35" s="1" t="str">
        <f t="shared" si="0"/>
        <v>ORXLarge RetStock 2016</v>
      </c>
      <c r="C35" s="1" t="s">
        <v>48</v>
      </c>
      <c r="D35" s="197" t="s">
        <v>5467</v>
      </c>
      <c r="E35" s="1" t="s">
        <v>5456</v>
      </c>
      <c r="F35" s="1" t="s">
        <v>73</v>
      </c>
      <c r="AJ35" s="92"/>
      <c r="AK35" s="92">
        <v>35.948519623404252</v>
      </c>
      <c r="AL35" s="92">
        <v>35.78315643313659</v>
      </c>
      <c r="AM35" s="92">
        <v>35.618553913544162</v>
      </c>
      <c r="AN35" s="92">
        <v>35.454708565541857</v>
      </c>
      <c r="AO35" s="92">
        <v>35.291616906140362</v>
      </c>
      <c r="AP35" s="92">
        <v>35.129275468372114</v>
      </c>
      <c r="AQ35" s="92">
        <v>34.967680801217604</v>
      </c>
      <c r="AR35" s="92">
        <v>34.806829469531998</v>
      </c>
      <c r="AS35" s="92">
        <v>34.646718053972151</v>
      </c>
      <c r="AT35" s="92">
        <v>34.487343150923877</v>
      </c>
      <c r="AU35" s="92">
        <v>34.328701372429627</v>
      </c>
      <c r="AV35" s="92">
        <v>34.17078934611645</v>
      </c>
      <c r="AW35" s="92">
        <v>34.013603715124312</v>
      </c>
      <c r="AX35" s="92">
        <v>33.857141138034741</v>
      </c>
      <c r="AY35" s="92">
        <v>33.70139828879978</v>
      </c>
      <c r="AZ35" s="92">
        <v>33.5463718566713</v>
      </c>
      <c r="BA35" s="92">
        <v>33.392058546130613</v>
      </c>
      <c r="BB35" s="92">
        <v>33.238455076818411</v>
      </c>
      <c r="BC35" s="92">
        <v>33.085558183465047</v>
      </c>
      <c r="BD35" s="92">
        <v>32.933364615821105</v>
      </c>
      <c r="BE35" s="92"/>
    </row>
    <row r="36" spans="2:57">
      <c r="B36" s="1" t="str">
        <f t="shared" si="0"/>
        <v>ORLarge RetStock 2016</v>
      </c>
      <c r="C36" s="1" t="s">
        <v>49</v>
      </c>
      <c r="D36" s="197" t="s">
        <v>5464</v>
      </c>
      <c r="E36" s="1" t="s">
        <v>5456</v>
      </c>
      <c r="F36" s="1" t="s">
        <v>73</v>
      </c>
      <c r="AJ36" s="92"/>
      <c r="AK36" s="92">
        <v>53.49940996568175</v>
      </c>
      <c r="AL36" s="92">
        <v>53.25331267983961</v>
      </c>
      <c r="AM36" s="92">
        <v>53.008347441512342</v>
      </c>
      <c r="AN36" s="92">
        <v>52.764509043281386</v>
      </c>
      <c r="AO36" s="92">
        <v>52.521792301682289</v>
      </c>
      <c r="AP36" s="92">
        <v>52.280192057094546</v>
      </c>
      <c r="AQ36" s="92">
        <v>52.039703173631906</v>
      </c>
      <c r="AR36" s="92">
        <v>51.800320539033194</v>
      </c>
      <c r="AS36" s="92">
        <v>51.562039064553638</v>
      </c>
      <c r="AT36" s="92">
        <v>51.324853684856691</v>
      </c>
      <c r="AU36" s="92">
        <v>51.088759357906348</v>
      </c>
      <c r="AV36" s="92">
        <v>50.853751064859978</v>
      </c>
      <c r="AW36" s="92">
        <v>50.619823809961616</v>
      </c>
      <c r="AX36" s="92">
        <v>50.386972620435792</v>
      </c>
      <c r="AY36" s="92">
        <v>50.155192546381784</v>
      </c>
      <c r="AZ36" s="92">
        <v>49.924478660668427</v>
      </c>
      <c r="BA36" s="92">
        <v>49.694826058829349</v>
      </c>
      <c r="BB36" s="92">
        <v>49.466229858958734</v>
      </c>
      <c r="BC36" s="92">
        <v>49.238685201607524</v>
      </c>
      <c r="BD36" s="92">
        <v>49.012187249680125</v>
      </c>
      <c r="BE36" s="92"/>
    </row>
    <row r="37" spans="2:57">
      <c r="B37" s="1" t="str">
        <f t="shared" si="0"/>
        <v>ORMedium RetStock 2016</v>
      </c>
      <c r="C37" s="1" t="s">
        <v>50</v>
      </c>
      <c r="D37" s="197" t="s">
        <v>5465</v>
      </c>
      <c r="E37" s="1" t="s">
        <v>5456</v>
      </c>
      <c r="F37" s="1" t="s">
        <v>73</v>
      </c>
      <c r="AJ37" s="92"/>
      <c r="AK37" s="92">
        <v>26.779497271040629</v>
      </c>
      <c r="AL37" s="92">
        <v>26.65631158359384</v>
      </c>
      <c r="AM37" s="92">
        <v>26.533692550309308</v>
      </c>
      <c r="AN37" s="92">
        <v>26.411637564577884</v>
      </c>
      <c r="AO37" s="92">
        <v>26.290144031780823</v>
      </c>
      <c r="AP37" s="92">
        <v>26.169209369234629</v>
      </c>
      <c r="AQ37" s="92">
        <v>26.048831006136147</v>
      </c>
      <c r="AR37" s="92">
        <v>25.929006383507922</v>
      </c>
      <c r="AS37" s="92">
        <v>25.809732954143783</v>
      </c>
      <c r="AT37" s="92">
        <v>25.691008182554722</v>
      </c>
      <c r="AU37" s="92">
        <v>25.572829544914967</v>
      </c>
      <c r="AV37" s="92">
        <v>25.455194529008356</v>
      </c>
      <c r="AW37" s="92">
        <v>25.338100634174918</v>
      </c>
      <c r="AX37" s="92">
        <v>25.221545371257712</v>
      </c>
      <c r="AY37" s="92">
        <v>25.105526262549926</v>
      </c>
      <c r="AZ37" s="92">
        <v>24.990040841742196</v>
      </c>
      <c r="BA37" s="92">
        <v>24.875086653870181</v>
      </c>
      <c r="BB37" s="92">
        <v>24.760661255262377</v>
      </c>
      <c r="BC37" s="92">
        <v>24.64676221348817</v>
      </c>
      <c r="BD37" s="92">
        <v>24.533387107306122</v>
      </c>
      <c r="BE37" s="92"/>
    </row>
    <row r="38" spans="2:57">
      <c r="B38" s="1" t="str">
        <f t="shared" si="0"/>
        <v>ORSmall RetStock 2016</v>
      </c>
      <c r="C38" s="1" t="s">
        <v>51</v>
      </c>
      <c r="D38" s="197" t="s">
        <v>5466</v>
      </c>
      <c r="E38" s="1" t="s">
        <v>5456</v>
      </c>
      <c r="F38" s="1" t="s">
        <v>73</v>
      </c>
      <c r="AJ38" s="92"/>
      <c r="AK38" s="92">
        <v>29.024707017656947</v>
      </c>
      <c r="AL38" s="92">
        <v>28.891193365375724</v>
      </c>
      <c r="AM38" s="92">
        <v>28.758293875894996</v>
      </c>
      <c r="AN38" s="92">
        <v>28.626005724065877</v>
      </c>
      <c r="AO38" s="92">
        <v>28.494326097735172</v>
      </c>
      <c r="AP38" s="92">
        <v>28.36325219768559</v>
      </c>
      <c r="AQ38" s="92">
        <v>28.232781237576233</v>
      </c>
      <c r="AR38" s="92">
        <v>28.102910443883381</v>
      </c>
      <c r="AS38" s="92">
        <v>27.973637055841515</v>
      </c>
      <c r="AT38" s="92">
        <v>27.844958325384642</v>
      </c>
      <c r="AU38" s="92">
        <v>27.716871517087871</v>
      </c>
      <c r="AV38" s="92">
        <v>27.589373908109266</v>
      </c>
      <c r="AW38" s="92">
        <v>27.462462788131962</v>
      </c>
      <c r="AX38" s="92">
        <v>27.336135459306554</v>
      </c>
      <c r="AY38" s="92">
        <v>27.210389236193741</v>
      </c>
      <c r="AZ38" s="92">
        <v>27.085221445707248</v>
      </c>
      <c r="BA38" s="92">
        <v>26.960629427056993</v>
      </c>
      <c r="BB38" s="92">
        <v>26.836610531692529</v>
      </c>
      <c r="BC38" s="92">
        <v>26.713162123246743</v>
      </c>
      <c r="BD38" s="92">
        <v>26.590281577479807</v>
      </c>
      <c r="BE38" s="92"/>
    </row>
    <row r="39" spans="2:57">
      <c r="B39" s="1" t="str">
        <f t="shared" si="0"/>
        <v>ORSchool K-12Stock 2016</v>
      </c>
      <c r="C39" s="1" t="s">
        <v>52</v>
      </c>
      <c r="D39" s="197" t="s">
        <v>5468</v>
      </c>
      <c r="E39" s="1" t="s">
        <v>5456</v>
      </c>
      <c r="F39" s="1" t="s">
        <v>73</v>
      </c>
      <c r="AJ39" s="92"/>
      <c r="AK39" s="92">
        <v>80.664601668961396</v>
      </c>
      <c r="AL39" s="92">
        <v>80.333876802118652</v>
      </c>
      <c r="AM39" s="92">
        <v>80.004507907229964</v>
      </c>
      <c r="AN39" s="92">
        <v>79.676489424810327</v>
      </c>
      <c r="AO39" s="92">
        <v>79.349815818168608</v>
      </c>
      <c r="AP39" s="92">
        <v>79.024481573314119</v>
      </c>
      <c r="AQ39" s="92">
        <v>78.700481198863528</v>
      </c>
      <c r="AR39" s="92">
        <v>78.377809225948184</v>
      </c>
      <c r="AS39" s="92">
        <v>78.056460208121791</v>
      </c>
      <c r="AT39" s="92">
        <v>77.736428721268496</v>
      </c>
      <c r="AU39" s="92">
        <v>77.417709363511293</v>
      </c>
      <c r="AV39" s="92">
        <v>77.100296755120894</v>
      </c>
      <c r="AW39" s="92">
        <v>76.784185538424893</v>
      </c>
      <c r="AX39" s="92">
        <v>76.469370377717354</v>
      </c>
      <c r="AY39" s="92">
        <v>76.155845959168715</v>
      </c>
      <c r="AZ39" s="92">
        <v>75.84360699073612</v>
      </c>
      <c r="BA39" s="92">
        <v>75.5326482020741</v>
      </c>
      <c r="BB39" s="92">
        <v>75.2229643444456</v>
      </c>
      <c r="BC39" s="92">
        <v>74.914550190633378</v>
      </c>
      <c r="BD39" s="92">
        <v>74.607400534851777</v>
      </c>
      <c r="BE39" s="92"/>
    </row>
    <row r="40" spans="2:57">
      <c r="B40" s="1" t="str">
        <f t="shared" si="0"/>
        <v>ORUniversityStock 2016</v>
      </c>
      <c r="C40" s="1" t="s">
        <v>53</v>
      </c>
      <c r="D40" s="196" t="s">
        <v>54</v>
      </c>
      <c r="E40" s="1" t="s">
        <v>5456</v>
      </c>
      <c r="F40" s="1" t="s">
        <v>73</v>
      </c>
      <c r="AJ40" s="92"/>
      <c r="AK40" s="92">
        <v>37.170804240274919</v>
      </c>
      <c r="AL40" s="92">
        <v>37.01840394288979</v>
      </c>
      <c r="AM40" s="92">
        <v>36.86662848672394</v>
      </c>
      <c r="AN40" s="92">
        <v>36.715475309928372</v>
      </c>
      <c r="AO40" s="92">
        <v>36.564941861157664</v>
      </c>
      <c r="AP40" s="92">
        <v>36.415025599526921</v>
      </c>
      <c r="AQ40" s="92">
        <v>36.265723994568859</v>
      </c>
      <c r="AR40" s="92">
        <v>36.117034526191127</v>
      </c>
      <c r="AS40" s="92">
        <v>35.968954684633744</v>
      </c>
      <c r="AT40" s="92">
        <v>35.821481970426746</v>
      </c>
      <c r="AU40" s="92">
        <v>35.674613894347999</v>
      </c>
      <c r="AV40" s="92">
        <v>35.528347977381173</v>
      </c>
      <c r="AW40" s="92">
        <v>35.38268175067391</v>
      </c>
      <c r="AX40" s="92">
        <v>35.237612755496144</v>
      </c>
      <c r="AY40" s="92">
        <v>35.093138543198613</v>
      </c>
      <c r="AZ40" s="92">
        <v>34.949256675171497</v>
      </c>
      <c r="BA40" s="92">
        <v>34.805964722803296</v>
      </c>
      <c r="BB40" s="92">
        <v>34.663260267439803</v>
      </c>
      <c r="BC40" s="92">
        <v>34.521140900343298</v>
      </c>
      <c r="BD40" s="92">
        <v>34.379604222651892</v>
      </c>
      <c r="BE40" s="92"/>
    </row>
    <row r="41" spans="2:57">
      <c r="B41" s="1" t="str">
        <f t="shared" si="0"/>
        <v>ORWarehouseStock 2016</v>
      </c>
      <c r="C41" s="1" t="s">
        <v>55</v>
      </c>
      <c r="D41" s="196" t="s">
        <v>56</v>
      </c>
      <c r="E41" s="1" t="s">
        <v>5456</v>
      </c>
      <c r="F41" s="1" t="s">
        <v>73</v>
      </c>
      <c r="AJ41" s="92"/>
      <c r="AK41" s="92">
        <v>141.68949555794063</v>
      </c>
      <c r="AL41" s="92">
        <v>141.16524442437625</v>
      </c>
      <c r="AM41" s="92">
        <v>140.64293302000607</v>
      </c>
      <c r="AN41" s="92">
        <v>140.12255416783205</v>
      </c>
      <c r="AO41" s="92">
        <v>139.60410071741106</v>
      </c>
      <c r="AP41" s="92">
        <v>139.08756554475664</v>
      </c>
      <c r="AQ41" s="92">
        <v>138.57294155224105</v>
      </c>
      <c r="AR41" s="92">
        <v>138.06022166849775</v>
      </c>
      <c r="AS41" s="92">
        <v>137.5493988483243</v>
      </c>
      <c r="AT41" s="92">
        <v>137.0404660725855</v>
      </c>
      <c r="AU41" s="92">
        <v>136.53341634811693</v>
      </c>
      <c r="AV41" s="92">
        <v>136.02824270762889</v>
      </c>
      <c r="AW41" s="92">
        <v>135.52493820961067</v>
      </c>
      <c r="AX41" s="92">
        <v>135.0234959382351</v>
      </c>
      <c r="AY41" s="92">
        <v>134.52390900326364</v>
      </c>
      <c r="AZ41" s="92">
        <v>134.02617053995155</v>
      </c>
      <c r="BA41" s="92">
        <v>133.53027370895373</v>
      </c>
      <c r="BB41" s="92">
        <v>133.03621169623059</v>
      </c>
      <c r="BC41" s="92">
        <v>132.54397771295453</v>
      </c>
      <c r="BD41" s="92">
        <v>132.05356499541659</v>
      </c>
      <c r="BE41" s="92"/>
    </row>
    <row r="42" spans="2:57">
      <c r="B42" s="1" t="str">
        <f t="shared" si="0"/>
        <v>ORSupermarketStock 2016</v>
      </c>
      <c r="C42" s="1" t="s">
        <v>57</v>
      </c>
      <c r="D42" s="196" t="s">
        <v>58</v>
      </c>
      <c r="E42" s="1" t="s">
        <v>5456</v>
      </c>
      <c r="F42" s="1" t="s">
        <v>73</v>
      </c>
      <c r="AJ42" s="92"/>
      <c r="AK42" s="92">
        <v>15.491399887006917</v>
      </c>
      <c r="AL42" s="92">
        <v>15.351977288023855</v>
      </c>
      <c r="AM42" s="92">
        <v>15.21380949243164</v>
      </c>
      <c r="AN42" s="92">
        <v>15.076885206999755</v>
      </c>
      <c r="AO42" s="92">
        <v>14.941193240136757</v>
      </c>
      <c r="AP42" s="92">
        <v>14.806722500975527</v>
      </c>
      <c r="AQ42" s="92">
        <v>14.673461998466747</v>
      </c>
      <c r="AR42" s="92">
        <v>14.541400840480547</v>
      </c>
      <c r="AS42" s="92">
        <v>14.410528232916223</v>
      </c>
      <c r="AT42" s="92">
        <v>14.280833478819977</v>
      </c>
      <c r="AU42" s="92">
        <v>14.152305977510597</v>
      </c>
      <c r="AV42" s="92">
        <v>14.024935223713001</v>
      </c>
      <c r="AW42" s="92">
        <v>13.898710806699585</v>
      </c>
      <c r="AX42" s="92">
        <v>13.773622409439289</v>
      </c>
      <c r="AY42" s="92">
        <v>13.649659807754336</v>
      </c>
      <c r="AZ42" s="92">
        <v>13.526812869484546</v>
      </c>
      <c r="BA42" s="92">
        <v>13.405071553659186</v>
      </c>
      <c r="BB42" s="92">
        <v>13.284425909676253</v>
      </c>
      <c r="BC42" s="92">
        <v>13.164866076489167</v>
      </c>
      <c r="BD42" s="92">
        <v>13.046382281800764</v>
      </c>
      <c r="BE42" s="92"/>
    </row>
    <row r="43" spans="2:57">
      <c r="B43" s="1" t="str">
        <f t="shared" si="0"/>
        <v>ORMiniMartStock 2016</v>
      </c>
      <c r="C43" s="1" t="s">
        <v>59</v>
      </c>
      <c r="D43" s="196" t="s">
        <v>60</v>
      </c>
      <c r="E43" s="1" t="s">
        <v>5456</v>
      </c>
      <c r="F43" s="1" t="s">
        <v>73</v>
      </c>
      <c r="AJ43" s="92"/>
      <c r="AK43" s="92">
        <v>6.5116345835233336</v>
      </c>
      <c r="AL43" s="92">
        <v>6.480899668289104</v>
      </c>
      <c r="AM43" s="92">
        <v>6.4503098218547796</v>
      </c>
      <c r="AN43" s="92">
        <v>6.4198643594956257</v>
      </c>
      <c r="AO43" s="92">
        <v>6.3895625997188068</v>
      </c>
      <c r="AP43" s="92">
        <v>6.3594038642481348</v>
      </c>
      <c r="AQ43" s="92">
        <v>6.3293874780088837</v>
      </c>
      <c r="AR43" s="92">
        <v>6.299512769112682</v>
      </c>
      <c r="AS43" s="92">
        <v>6.2697790688424702</v>
      </c>
      <c r="AT43" s="92">
        <v>6.2401857116375341</v>
      </c>
      <c r="AU43" s="92">
        <v>6.2107320350786051</v>
      </c>
      <c r="AV43" s="92">
        <v>6.1814173798730341</v>
      </c>
      <c r="AW43" s="92">
        <v>6.1522410898400333</v>
      </c>
      <c r="AX43" s="92">
        <v>6.1232025118959887</v>
      </c>
      <c r="AY43" s="92">
        <v>6.0943009960398404</v>
      </c>
      <c r="AZ43" s="92">
        <v>6.0655358953385328</v>
      </c>
      <c r="BA43" s="92">
        <v>6.0369065659125356</v>
      </c>
      <c r="BB43" s="92">
        <v>6.0084123669214291</v>
      </c>
      <c r="BC43" s="92">
        <v>5.9800526605495605</v>
      </c>
      <c r="BD43" s="92">
        <v>5.9518268119917668</v>
      </c>
      <c r="BE43" s="92"/>
    </row>
    <row r="44" spans="2:57">
      <c r="B44" s="1" t="str">
        <f t="shared" si="0"/>
        <v>ORRestaurantStock 2016</v>
      </c>
      <c r="C44" s="1" t="s">
        <v>61</v>
      </c>
      <c r="D44" s="196" t="s">
        <v>62</v>
      </c>
      <c r="E44" s="1" t="s">
        <v>5456</v>
      </c>
      <c r="F44" s="1" t="s">
        <v>73</v>
      </c>
      <c r="AJ44" s="92"/>
      <c r="AK44" s="92">
        <v>13.909281960422188</v>
      </c>
      <c r="AL44" s="92">
        <v>13.843630149568996</v>
      </c>
      <c r="AM44" s="92">
        <v>13.778288215263032</v>
      </c>
      <c r="AN44" s="92">
        <v>13.713254694886992</v>
      </c>
      <c r="AO44" s="92">
        <v>13.648528132727126</v>
      </c>
      <c r="AP44" s="92">
        <v>13.584107079940654</v>
      </c>
      <c r="AQ44" s="92">
        <v>13.519990094523335</v>
      </c>
      <c r="AR44" s="92">
        <v>13.456175741277185</v>
      </c>
      <c r="AS44" s="92">
        <v>13.392662591778357</v>
      </c>
      <c r="AT44" s="92">
        <v>13.329449224345165</v>
      </c>
      <c r="AU44" s="92">
        <v>13.266534224006257</v>
      </c>
      <c r="AV44" s="92">
        <v>13.203916182468948</v>
      </c>
      <c r="AW44" s="92">
        <v>13.141593698087695</v>
      </c>
      <c r="AX44" s="92">
        <v>13.079565375832722</v>
      </c>
      <c r="AY44" s="92">
        <v>13.017829827258792</v>
      </c>
      <c r="AZ44" s="92">
        <v>12.95638567047413</v>
      </c>
      <c r="BA44" s="92">
        <v>12.895231530109493</v>
      </c>
      <c r="BB44" s="92">
        <v>12.834366037287378</v>
      </c>
      <c r="BC44" s="92">
        <v>12.773787829591383</v>
      </c>
      <c r="BD44" s="92">
        <v>12.713495551035711</v>
      </c>
      <c r="BE44" s="92"/>
    </row>
    <row r="45" spans="2:57">
      <c r="B45" s="1" t="str">
        <f t="shared" si="0"/>
        <v>ORLodgingStock 2016</v>
      </c>
      <c r="C45" s="1" t="s">
        <v>63</v>
      </c>
      <c r="D45" s="196" t="s">
        <v>64</v>
      </c>
      <c r="E45" s="1" t="s">
        <v>5456</v>
      </c>
      <c r="F45" s="1" t="s">
        <v>73</v>
      </c>
      <c r="AJ45" s="92"/>
      <c r="AK45" s="92">
        <v>34.991292680774777</v>
      </c>
      <c r="AL45" s="92">
        <v>34.907313578340919</v>
      </c>
      <c r="AM45" s="92">
        <v>34.823536025752901</v>
      </c>
      <c r="AN45" s="92">
        <v>34.739959539291092</v>
      </c>
      <c r="AO45" s="92">
        <v>34.656583636396796</v>
      </c>
      <c r="AP45" s="92">
        <v>34.573407835669443</v>
      </c>
      <c r="AQ45" s="92">
        <v>34.490431656863841</v>
      </c>
      <c r="AR45" s="92">
        <v>34.407654620887371</v>
      </c>
      <c r="AS45" s="92">
        <v>34.325076249797242</v>
      </c>
      <c r="AT45" s="92">
        <v>34.242696066797727</v>
      </c>
      <c r="AU45" s="92">
        <v>34.160513596237415</v>
      </c>
      <c r="AV45" s="92">
        <v>34.078528363606445</v>
      </c>
      <c r="AW45" s="92">
        <v>33.996739895533793</v>
      </c>
      <c r="AX45" s="92">
        <v>33.915147719784514</v>
      </c>
      <c r="AY45" s="92">
        <v>33.833751365257029</v>
      </c>
      <c r="AZ45" s="92">
        <v>33.752550361980411</v>
      </c>
      <c r="BA45" s="92">
        <v>33.671544241111661</v>
      </c>
      <c r="BB45" s="92">
        <v>33.590732534932997</v>
      </c>
      <c r="BC45" s="92">
        <v>33.510114776849157</v>
      </c>
      <c r="BD45" s="92">
        <v>33.429690501384719</v>
      </c>
      <c r="BE45" s="92"/>
    </row>
    <row r="46" spans="2:57">
      <c r="B46" s="1" t="str">
        <f t="shared" si="0"/>
        <v>ORHospitalStock 2016</v>
      </c>
      <c r="C46" s="1" t="s">
        <v>65</v>
      </c>
      <c r="D46" s="196" t="s">
        <v>66</v>
      </c>
      <c r="E46" s="1" t="s">
        <v>5456</v>
      </c>
      <c r="F46" s="1" t="s">
        <v>73</v>
      </c>
      <c r="AJ46" s="92"/>
      <c r="AK46" s="92">
        <v>27.164910335756822</v>
      </c>
      <c r="AL46" s="92">
        <v>27.107864024051732</v>
      </c>
      <c r="AM46" s="92">
        <v>27.050937509601223</v>
      </c>
      <c r="AN46" s="92">
        <v>26.994130540831062</v>
      </c>
      <c r="AO46" s="92">
        <v>26.937442866695317</v>
      </c>
      <c r="AP46" s="92">
        <v>26.880874236675258</v>
      </c>
      <c r="AQ46" s="92">
        <v>26.824424400778241</v>
      </c>
      <c r="AR46" s="92">
        <v>26.768093109536608</v>
      </c>
      <c r="AS46" s="92">
        <v>26.711880114006583</v>
      </c>
      <c r="AT46" s="92">
        <v>26.65578516576717</v>
      </c>
      <c r="AU46" s="92">
        <v>26.599808016919059</v>
      </c>
      <c r="AV46" s="92">
        <v>26.543948420083531</v>
      </c>
      <c r="AW46" s="92">
        <v>26.488206128401355</v>
      </c>
      <c r="AX46" s="92">
        <v>26.432580895531714</v>
      </c>
      <c r="AY46" s="92">
        <v>26.377072475651097</v>
      </c>
      <c r="AZ46" s="92">
        <v>26.321680623452231</v>
      </c>
      <c r="BA46" s="92">
        <v>26.266405094142982</v>
      </c>
      <c r="BB46" s="92">
        <v>26.211245643445281</v>
      </c>
      <c r="BC46" s="92">
        <v>26.156202027594045</v>
      </c>
      <c r="BD46" s="92">
        <v>26.101274003336098</v>
      </c>
      <c r="BE46" s="92"/>
    </row>
    <row r="47" spans="2:57">
      <c r="B47" s="1" t="str">
        <f t="shared" si="0"/>
        <v>ORResidential CareStock 2016</v>
      </c>
      <c r="C47" s="1" t="s">
        <v>67</v>
      </c>
      <c r="D47" s="197" t="s">
        <v>5469</v>
      </c>
      <c r="E47" s="1" t="s">
        <v>5456</v>
      </c>
      <c r="F47" s="1" t="s">
        <v>73</v>
      </c>
      <c r="AJ47" s="92"/>
      <c r="AK47" s="92">
        <v>46.772707197924746</v>
      </c>
      <c r="AL47" s="92">
        <v>46.660452700649728</v>
      </c>
      <c r="AM47" s="92">
        <v>46.548467614168167</v>
      </c>
      <c r="AN47" s="92">
        <v>46.436751291894169</v>
      </c>
      <c r="AO47" s="92">
        <v>46.325303088793625</v>
      </c>
      <c r="AP47" s="92">
        <v>46.214122361380525</v>
      </c>
      <c r="AQ47" s="92">
        <v>46.103208467713216</v>
      </c>
      <c r="AR47" s="92">
        <v>45.992560767390707</v>
      </c>
      <c r="AS47" s="92">
        <v>45.882178621548974</v>
      </c>
      <c r="AT47" s="92">
        <v>45.77206139285726</v>
      </c>
      <c r="AU47" s="92">
        <v>45.662208445514402</v>
      </c>
      <c r="AV47" s="92">
        <v>45.552619145245167</v>
      </c>
      <c r="AW47" s="92">
        <v>45.443292859296584</v>
      </c>
      <c r="AX47" s="92">
        <v>45.334228956434274</v>
      </c>
      <c r="AY47" s="92">
        <v>45.225426806938835</v>
      </c>
      <c r="AZ47" s="92">
        <v>45.116885782602182</v>
      </c>
      <c r="BA47" s="92">
        <v>45.008605256723939</v>
      </c>
      <c r="BB47" s="92">
        <v>44.900584604107806</v>
      </c>
      <c r="BC47" s="92">
        <v>44.792823201057949</v>
      </c>
      <c r="BD47" s="92">
        <v>44.685320425375409</v>
      </c>
      <c r="BE47" s="92"/>
    </row>
    <row r="48" spans="2:57">
      <c r="B48" s="1" t="str">
        <f t="shared" si="0"/>
        <v>ORAssemblyStock 2016</v>
      </c>
      <c r="C48" s="1" t="s">
        <v>68</v>
      </c>
      <c r="D48" s="196" t="s">
        <v>69</v>
      </c>
      <c r="E48" s="1" t="s">
        <v>5456</v>
      </c>
      <c r="F48" s="1" t="s">
        <v>73</v>
      </c>
      <c r="AJ48" s="92"/>
      <c r="AK48" s="92">
        <v>130.60525800097963</v>
      </c>
      <c r="AL48" s="92">
        <v>130.01927574341525</v>
      </c>
      <c r="AM48" s="92">
        <v>129.43592259291313</v>
      </c>
      <c r="AN48" s="92">
        <v>128.85518675354626</v>
      </c>
      <c r="AO48" s="92">
        <v>128.27705648231202</v>
      </c>
      <c r="AP48" s="92">
        <v>127.70152008889471</v>
      </c>
      <c r="AQ48" s="92">
        <v>127.12856593542921</v>
      </c>
      <c r="AR48" s="92">
        <v>126.55818243626558</v>
      </c>
      <c r="AS48" s="92">
        <v>125.99035805773488</v>
      </c>
      <c r="AT48" s="92">
        <v>125.42508131791584</v>
      </c>
      <c r="AU48" s="92">
        <v>124.8623407864028</v>
      </c>
      <c r="AV48" s="92">
        <v>124.30212508407448</v>
      </c>
      <c r="AW48" s="92">
        <v>123.74442288286393</v>
      </c>
      <c r="AX48" s="92">
        <v>123.18922290552949</v>
      </c>
      <c r="AY48" s="92">
        <v>122.63651392542668</v>
      </c>
      <c r="AZ48" s="92">
        <v>122.08628476628127</v>
      </c>
      <c r="BA48" s="92">
        <v>121.53852430196322</v>
      </c>
      <c r="BB48" s="92">
        <v>120.99322145626175</v>
      </c>
      <c r="BC48" s="92">
        <v>120.45036520266133</v>
      </c>
      <c r="BD48" s="92">
        <v>119.90994456411873</v>
      </c>
      <c r="BE48" s="92"/>
    </row>
    <row r="49" spans="1:57">
      <c r="B49" s="1" t="str">
        <f t="shared" si="0"/>
        <v>OROtherStock 2016</v>
      </c>
      <c r="C49" s="1" t="s">
        <v>70</v>
      </c>
      <c r="D49" s="196" t="s">
        <v>71</v>
      </c>
      <c r="E49" s="1" t="s">
        <v>5456</v>
      </c>
      <c r="F49" s="1" t="s">
        <v>73</v>
      </c>
      <c r="AJ49" s="92"/>
      <c r="AK49" s="92">
        <v>157.54938899993078</v>
      </c>
      <c r="AL49" s="92">
        <v>156.13144449893142</v>
      </c>
      <c r="AM49" s="92">
        <v>154.72626149844103</v>
      </c>
      <c r="AN49" s="92">
        <v>153.33372514495505</v>
      </c>
      <c r="AO49" s="92">
        <v>151.95372161865046</v>
      </c>
      <c r="AP49" s="92">
        <v>150.58613812408259</v>
      </c>
      <c r="AQ49" s="92">
        <v>149.23086288096584</v>
      </c>
      <c r="AR49" s="92">
        <v>147.88778511503716</v>
      </c>
      <c r="AS49" s="92">
        <v>146.55679504900183</v>
      </c>
      <c r="AT49" s="92">
        <v>145.23778389356082</v>
      </c>
      <c r="AU49" s="92">
        <v>143.93064383851876</v>
      </c>
      <c r="AV49" s="92">
        <v>142.6352680439721</v>
      </c>
      <c r="AW49" s="92">
        <v>141.35155063157634</v>
      </c>
      <c r="AX49" s="92">
        <v>140.07938667589215</v>
      </c>
      <c r="AY49" s="92">
        <v>138.81867219580911</v>
      </c>
      <c r="AZ49" s="92">
        <v>137.56930414604682</v>
      </c>
      <c r="BA49" s="92">
        <v>136.33118040873239</v>
      </c>
      <c r="BB49" s="92">
        <v>135.10419978505379</v>
      </c>
      <c r="BC49" s="92">
        <v>133.88826198698831</v>
      </c>
      <c r="BD49" s="92">
        <v>132.68326762910542</v>
      </c>
      <c r="BE49" s="92"/>
    </row>
    <row r="50" spans="1:57">
      <c r="AZ50" s="92"/>
      <c r="BA50" s="92"/>
      <c r="BB50" s="92"/>
      <c r="BC50" s="92"/>
      <c r="BD50" s="92"/>
      <c r="BE50" s="92"/>
    </row>
    <row r="51" spans="1:57">
      <c r="AZ51" s="92"/>
      <c r="BA51" s="92"/>
      <c r="BB51" s="92"/>
      <c r="BC51" s="92"/>
      <c r="BD51" s="92"/>
      <c r="BE51" s="92"/>
    </row>
    <row r="52" spans="1:57">
      <c r="D52" s="4" t="s">
        <v>76</v>
      </c>
      <c r="E52" s="4"/>
      <c r="AZ52" s="92"/>
      <c r="BA52" s="92"/>
      <c r="BB52" s="92"/>
      <c r="BC52" s="92"/>
      <c r="BD52" s="92"/>
      <c r="BE52" s="92"/>
    </row>
    <row r="53" spans="1:57">
      <c r="B53" s="1" t="str">
        <f>CONCATENATE("WA",D53,E53)</f>
        <v>WALarge OffNew</v>
      </c>
      <c r="C53" s="1" t="s">
        <v>77</v>
      </c>
      <c r="D53" s="196" t="s">
        <v>43</v>
      </c>
      <c r="E53" s="1" t="s">
        <v>8</v>
      </c>
      <c r="H53" s="17">
        <v>4.6720565328458212</v>
      </c>
      <c r="I53" s="17">
        <v>1.5093528080297529</v>
      </c>
      <c r="J53" s="17">
        <v>1.6326353993862486</v>
      </c>
      <c r="K53" s="17">
        <v>2.6697249363466713</v>
      </c>
      <c r="L53" s="17">
        <v>1.9057770751539596</v>
      </c>
      <c r="M53" s="17">
        <v>1.3124038157725313</v>
      </c>
      <c r="N53" s="17">
        <v>1.0072288765130091</v>
      </c>
      <c r="O53" s="17">
        <v>1.7837576251023464</v>
      </c>
      <c r="P53" s="17">
        <v>1.8651544507889506</v>
      </c>
      <c r="Q53" s="17">
        <v>2.2166108874593542</v>
      </c>
      <c r="R53" s="17">
        <v>2.5878733797903091</v>
      </c>
      <c r="S53" s="17">
        <v>4.1569475087148886</v>
      </c>
      <c r="T53" s="17">
        <v>5.6567509684797317</v>
      </c>
      <c r="U53" s="17">
        <v>5.4289813283833865</v>
      </c>
      <c r="V53" s="17">
        <v>3.5235074071425996</v>
      </c>
      <c r="W53" s="17">
        <v>2.4352050691170355</v>
      </c>
      <c r="X53" s="17">
        <v>2.1414388221232086</v>
      </c>
      <c r="Y53" s="17">
        <v>2.302555021843534</v>
      </c>
      <c r="Z53" s="17">
        <v>1.4488319999999999</v>
      </c>
      <c r="AA53" s="17">
        <v>4.2056000000000004</v>
      </c>
      <c r="AB53" s="17">
        <v>2.5994797107084047</v>
      </c>
      <c r="AC53" s="17">
        <v>2.6698126381317313</v>
      </c>
      <c r="AD53" s="17">
        <v>2.4533274635786939</v>
      </c>
      <c r="AE53" s="17">
        <v>2.3671787571438605</v>
      </c>
      <c r="AF53" s="17">
        <v>2.4929445565970005</v>
      </c>
      <c r="AG53" s="17">
        <v>1.528254</v>
      </c>
      <c r="AH53" s="17">
        <v>3.4426177226381811</v>
      </c>
      <c r="AI53" s="17">
        <v>6.2494566534592844</v>
      </c>
      <c r="AJ53" s="97">
        <v>5.329133264431424</v>
      </c>
      <c r="AK53" s="97">
        <v>4.7914286739610015</v>
      </c>
      <c r="AL53" s="97">
        <v>3.9015029262986562</v>
      </c>
      <c r="AM53" s="97">
        <v>3.4458831950034865</v>
      </c>
      <c r="AN53" s="97">
        <v>4.179257742928602</v>
      </c>
      <c r="AO53" s="97">
        <v>4.0320890887054173</v>
      </c>
      <c r="AP53" s="97">
        <v>3.6275640981671882</v>
      </c>
      <c r="AQ53" s="97">
        <v>4.232261930026807</v>
      </c>
      <c r="AR53" s="97">
        <v>3.6327749952767161</v>
      </c>
      <c r="AS53" s="97">
        <v>3.7407644657662242</v>
      </c>
      <c r="AT53" s="97">
        <v>4.1437617098146857</v>
      </c>
      <c r="AU53" s="97">
        <v>4.1850106856901323</v>
      </c>
      <c r="AV53" s="97">
        <v>4.7967202388402361</v>
      </c>
      <c r="AW53" s="97">
        <v>5.3589793230665244</v>
      </c>
      <c r="AX53" s="97">
        <v>4.6618607976627295</v>
      </c>
      <c r="AY53" s="97">
        <v>4.864835633050979</v>
      </c>
      <c r="AZ53" s="97">
        <v>5.2206994988657316</v>
      </c>
      <c r="BA53" s="97">
        <v>4.6309694246600515</v>
      </c>
      <c r="BB53" s="97">
        <v>4.8295045955979479</v>
      </c>
      <c r="BC53" s="97">
        <v>4.71575409637863</v>
      </c>
      <c r="BD53" s="97">
        <v>4.7154119801896126</v>
      </c>
      <c r="BE53" s="92"/>
    </row>
    <row r="54" spans="1:57">
      <c r="B54" s="1" t="str">
        <f t="shared" ref="B54:B88" si="1">CONCATENATE("WA",D54,E54)</f>
        <v>WAMedium OffNew</v>
      </c>
      <c r="C54" s="1" t="s">
        <v>78</v>
      </c>
      <c r="D54" s="196" t="s">
        <v>45</v>
      </c>
      <c r="E54" s="1" t="s">
        <v>8</v>
      </c>
      <c r="H54" s="17">
        <v>2.1049529227503614</v>
      </c>
      <c r="I54" s="17">
        <v>0.68002529130110145</v>
      </c>
      <c r="J54" s="17">
        <v>0.7355691506648977</v>
      </c>
      <c r="K54" s="17">
        <v>1.2028204856244402</v>
      </c>
      <c r="L54" s="17">
        <v>0.85863066858321024</v>
      </c>
      <c r="M54" s="17">
        <v>0.59129169957975791</v>
      </c>
      <c r="N54" s="17">
        <v>0.45379788377757357</v>
      </c>
      <c r="O54" s="17">
        <v>0.80365590613912508</v>
      </c>
      <c r="P54" s="17">
        <v>0.84032851164530364</v>
      </c>
      <c r="Q54" s="17">
        <v>0.99867403858570003</v>
      </c>
      <c r="R54" s="17">
        <v>1.1659430052271653</v>
      </c>
      <c r="S54" s="17">
        <v>1.8728751988922039</v>
      </c>
      <c r="T54" s="17">
        <v>2.5485981174802896</v>
      </c>
      <c r="U54" s="17">
        <v>2.4459785609179971</v>
      </c>
      <c r="V54" s="17">
        <v>1.587484475595518</v>
      </c>
      <c r="W54" s="17">
        <v>1.0971596751232116</v>
      </c>
      <c r="X54" s="17">
        <v>0.96480594269985731</v>
      </c>
      <c r="Y54" s="17">
        <v>1.0373953930028383</v>
      </c>
      <c r="Z54" s="17">
        <v>0.90551999999999988</v>
      </c>
      <c r="AA54" s="17">
        <v>2.6284999999999998</v>
      </c>
      <c r="AB54" s="17">
        <v>1.6246748191927527</v>
      </c>
      <c r="AC54" s="17">
        <v>1.668632898832332</v>
      </c>
      <c r="AD54" s="17">
        <v>1.5333296647366834</v>
      </c>
      <c r="AE54" s="17">
        <v>1.4794867232149127</v>
      </c>
      <c r="AF54" s="17">
        <v>1.5580903478731252</v>
      </c>
      <c r="AG54" s="17">
        <v>1.9201140000000001</v>
      </c>
      <c r="AH54" s="17">
        <v>2.1516360766488631</v>
      </c>
      <c r="AI54" s="17">
        <v>3.9059104084120517</v>
      </c>
      <c r="AJ54" s="97">
        <v>3.3307082902696394</v>
      </c>
      <c r="AK54" s="97">
        <v>2.9946429212256254</v>
      </c>
      <c r="AL54" s="97">
        <v>2.4384393289366599</v>
      </c>
      <c r="AM54" s="97">
        <v>2.1536769968771785</v>
      </c>
      <c r="AN54" s="97">
        <v>2.6120360893303762</v>
      </c>
      <c r="AO54" s="97">
        <v>2.5200556804408856</v>
      </c>
      <c r="AP54" s="97">
        <v>2.2672275613544919</v>
      </c>
      <c r="AQ54" s="97">
        <v>2.6451637062667541</v>
      </c>
      <c r="AR54" s="97">
        <v>2.2704843720479473</v>
      </c>
      <c r="AS54" s="97">
        <v>2.3379777911038899</v>
      </c>
      <c r="AT54" s="97">
        <v>2.5898510686341782</v>
      </c>
      <c r="AU54" s="97">
        <v>2.6156316785563321</v>
      </c>
      <c r="AV54" s="97">
        <v>2.9979501492751472</v>
      </c>
      <c r="AW54" s="97">
        <v>3.3493620769165768</v>
      </c>
      <c r="AX54" s="97">
        <v>2.9136629985392055</v>
      </c>
      <c r="AY54" s="97">
        <v>3.0405222706568606</v>
      </c>
      <c r="AZ54" s="97">
        <v>3.2629371867910817</v>
      </c>
      <c r="BA54" s="97">
        <v>2.8943558904125317</v>
      </c>
      <c r="BB54" s="97">
        <v>3.0184403722487172</v>
      </c>
      <c r="BC54" s="97">
        <v>2.9473463102366435</v>
      </c>
      <c r="BD54" s="97">
        <v>2.9471324876185072</v>
      </c>
      <c r="BE54" s="92"/>
    </row>
    <row r="55" spans="1:57">
      <c r="B55" s="1" t="str">
        <f t="shared" si="1"/>
        <v>WASmall OffNew</v>
      </c>
      <c r="C55" s="1" t="s">
        <v>79</v>
      </c>
      <c r="D55" s="196" t="s">
        <v>47</v>
      </c>
      <c r="E55" s="1" t="s">
        <v>8</v>
      </c>
      <c r="H55" s="17">
        <v>2.4698905444038184</v>
      </c>
      <c r="I55" s="17">
        <v>0.79792190066914614</v>
      </c>
      <c r="J55" s="17">
        <v>0.86309544994885412</v>
      </c>
      <c r="K55" s="17">
        <v>1.4113545780288896</v>
      </c>
      <c r="L55" s="17">
        <v>1.0074922562628299</v>
      </c>
      <c r="M55" s="17">
        <v>0.69380448464771105</v>
      </c>
      <c r="N55" s="17">
        <v>0.53247323970941751</v>
      </c>
      <c r="O55" s="17">
        <v>0.94298646875852898</v>
      </c>
      <c r="P55" s="17">
        <v>0.98601703756574599</v>
      </c>
      <c r="Q55" s="17">
        <v>1.1718150739549462</v>
      </c>
      <c r="R55" s="17">
        <v>1.368083614982526</v>
      </c>
      <c r="S55" s="17">
        <v>2.1975772923929076</v>
      </c>
      <c r="T55" s="17">
        <v>2.9904509140399775</v>
      </c>
      <c r="U55" s="17">
        <v>2.8700401106986155</v>
      </c>
      <c r="V55" s="17">
        <v>1.8627081172618836</v>
      </c>
      <c r="W55" s="17">
        <v>1.2873752557597529</v>
      </c>
      <c r="X55" s="17">
        <v>1.1320752351769341</v>
      </c>
      <c r="Y55" s="17">
        <v>1.2172495851536278</v>
      </c>
      <c r="Z55" s="17">
        <v>0.23284799999999997</v>
      </c>
      <c r="AA55" s="17">
        <v>0.67589999999999995</v>
      </c>
      <c r="AB55" s="17">
        <v>0.41777352493527931</v>
      </c>
      <c r="AC55" s="17">
        <v>0.42907703112831391</v>
      </c>
      <c r="AD55" s="17">
        <v>0.39428477093229003</v>
      </c>
      <c r="AE55" s="17">
        <v>0.38043944311240613</v>
      </c>
      <c r="AF55" s="17">
        <v>0.4006518037388036</v>
      </c>
      <c r="AG55" s="17">
        <v>0.47023199999999998</v>
      </c>
      <c r="AH55" s="17">
        <v>0.55327784828113624</v>
      </c>
      <c r="AI55" s="17">
        <v>1.0043769621630991</v>
      </c>
      <c r="AJ55" s="97">
        <v>0.85646784606933579</v>
      </c>
      <c r="AK55" s="97">
        <v>0.77005103688658949</v>
      </c>
      <c r="AL55" s="97">
        <v>0.62702725601228393</v>
      </c>
      <c r="AM55" s="97">
        <v>0.55380265633984593</v>
      </c>
      <c r="AN55" s="97">
        <v>0.67166642297066825</v>
      </c>
      <c r="AO55" s="97">
        <v>0.64801431782765628</v>
      </c>
      <c r="AP55" s="97">
        <v>0.58300137291972665</v>
      </c>
      <c r="AQ55" s="97">
        <v>0.68018495304002258</v>
      </c>
      <c r="AR55" s="97">
        <v>0.583838838526615</v>
      </c>
      <c r="AS55" s="97">
        <v>0.60119428914100026</v>
      </c>
      <c r="AT55" s="97">
        <v>0.66596170336307436</v>
      </c>
      <c r="AU55" s="97">
        <v>0.67259100305734254</v>
      </c>
      <c r="AV55" s="97">
        <v>0.77090146695646655</v>
      </c>
      <c r="AW55" s="97">
        <v>0.86126453406426262</v>
      </c>
      <c r="AX55" s="97">
        <v>0.74922762819579569</v>
      </c>
      <c r="AY55" s="97">
        <v>0.78184858388319278</v>
      </c>
      <c r="AZ55" s="97">
        <v>0.83904099088913531</v>
      </c>
      <c r="BA55" s="97">
        <v>0.74426294324893683</v>
      </c>
      <c r="BB55" s="97">
        <v>0.77617038143538442</v>
      </c>
      <c r="BC55" s="97">
        <v>0.75788905120370842</v>
      </c>
      <c r="BD55" s="97">
        <v>0.75783406824475907</v>
      </c>
      <c r="BE55" s="92"/>
    </row>
    <row r="56" spans="1:57">
      <c r="A56" s="21" t="s">
        <v>5463</v>
      </c>
      <c r="B56" s="1" t="str">
        <f t="shared" si="1"/>
        <v>WAXLarge RetNew</v>
      </c>
      <c r="C56" s="1" t="s">
        <v>80</v>
      </c>
      <c r="D56" s="197" t="s">
        <v>5467</v>
      </c>
      <c r="E56" s="1" t="s">
        <v>8</v>
      </c>
      <c r="H56" s="17">
        <v>1.1645465043915073</v>
      </c>
      <c r="I56" s="17">
        <v>1.1001820295846425</v>
      </c>
      <c r="J56" s="17">
        <v>0.77513011814390298</v>
      </c>
      <c r="K56" s="17">
        <v>0.68998963836582305</v>
      </c>
      <c r="L56" s="17">
        <v>0.47628477138962716</v>
      </c>
      <c r="M56" s="17">
        <v>0.72979317264235954</v>
      </c>
      <c r="N56" s="17">
        <v>1.1207523315363412</v>
      </c>
      <c r="O56" s="17">
        <v>1.7296949802124721</v>
      </c>
      <c r="P56" s="17">
        <v>1.2091017784188862</v>
      </c>
      <c r="Q56" s="17">
        <v>0.64730626181604856</v>
      </c>
      <c r="R56" s="17">
        <v>0.79226517966966792</v>
      </c>
      <c r="S56" s="17">
        <v>1.1545493376429821</v>
      </c>
      <c r="T56" s="17">
        <v>1.6151595389454148</v>
      </c>
      <c r="U56" s="17">
        <v>1.1894365697530624</v>
      </c>
      <c r="V56" s="17">
        <v>1.2257225823958589</v>
      </c>
      <c r="W56" s="17">
        <v>1.0573849449768578</v>
      </c>
      <c r="X56" s="17">
        <v>0.72875294390060763</v>
      </c>
      <c r="Y56" s="17">
        <v>0.92132453975849626</v>
      </c>
      <c r="Z56" s="17">
        <v>1.6346550000000002</v>
      </c>
      <c r="AA56" s="17">
        <v>2.0905169999999997</v>
      </c>
      <c r="AB56" s="17">
        <v>1.7691131441651935</v>
      </c>
      <c r="AC56" s="17">
        <v>1.7050112905317358</v>
      </c>
      <c r="AD56" s="17">
        <v>1.6258923167686812</v>
      </c>
      <c r="AE56" s="17">
        <v>1.7031142550524103</v>
      </c>
      <c r="AF56" s="17">
        <v>1.7922187054531598</v>
      </c>
      <c r="AG56" s="17">
        <v>3.2384038400000015</v>
      </c>
      <c r="AH56" s="17">
        <v>1.0467596458801405</v>
      </c>
      <c r="AI56" s="17">
        <v>1.1303874397435516</v>
      </c>
      <c r="AJ56" s="97">
        <v>0.46755566229756051</v>
      </c>
      <c r="AK56" s="97">
        <v>0.96099667991894544</v>
      </c>
      <c r="AL56" s="97">
        <v>0.75933662592153095</v>
      </c>
      <c r="AM56" s="97">
        <v>0.41340980631363061</v>
      </c>
      <c r="AN56" s="97">
        <v>0.41194141871969575</v>
      </c>
      <c r="AO56" s="97">
        <v>0.4109443035593584</v>
      </c>
      <c r="AP56" s="97">
        <v>0.40899911823329321</v>
      </c>
      <c r="AQ56" s="97">
        <v>0.40627219158586092</v>
      </c>
      <c r="AR56" s="97">
        <v>0.40418889906927524</v>
      </c>
      <c r="AS56" s="97">
        <v>0.40209653380840643</v>
      </c>
      <c r="AT56" s="97">
        <v>0.40124192760530014</v>
      </c>
      <c r="AU56" s="97">
        <v>0.45562874940397108</v>
      </c>
      <c r="AV56" s="97">
        <v>0.78705050850798708</v>
      </c>
      <c r="AW56" s="97">
        <v>0.90994427343544637</v>
      </c>
      <c r="AX56" s="97">
        <v>0.79197775029992157</v>
      </c>
      <c r="AY56" s="97">
        <v>0.74793196378377824</v>
      </c>
      <c r="AZ56" s="97">
        <v>0.72162442892450396</v>
      </c>
      <c r="BA56" s="97">
        <v>0.5904551756418871</v>
      </c>
      <c r="BB56" s="97">
        <v>0.61400609345414636</v>
      </c>
      <c r="BC56" s="97">
        <v>0.56985453151274501</v>
      </c>
      <c r="BD56" s="97">
        <v>0.63392014423347742</v>
      </c>
      <c r="BE56" s="92"/>
    </row>
    <row r="57" spans="1:57">
      <c r="A57" s="21" t="s">
        <v>5464</v>
      </c>
      <c r="B57" s="1" t="str">
        <f t="shared" si="1"/>
        <v>WALarge RetNew</v>
      </c>
      <c r="C57" s="1" t="s">
        <v>81</v>
      </c>
      <c r="D57" s="197" t="s">
        <v>5464</v>
      </c>
      <c r="E57" s="1" t="s">
        <v>8</v>
      </c>
      <c r="H57" s="17">
        <v>2.1508979819924536</v>
      </c>
      <c r="I57" s="17">
        <v>2.0320178699041631</v>
      </c>
      <c r="J57" s="17">
        <v>1.4316524077056443</v>
      </c>
      <c r="K57" s="17">
        <v>1.2743993607470525</v>
      </c>
      <c r="L57" s="17">
        <v>0.87969003365045617</v>
      </c>
      <c r="M57" s="17">
        <v>1.3479158250777785</v>
      </c>
      <c r="N57" s="17">
        <v>2.0700108747262438</v>
      </c>
      <c r="O57" s="17">
        <v>3.1947177964742988</v>
      </c>
      <c r="P57" s="17">
        <v>2.2331908304370804</v>
      </c>
      <c r="Q57" s="17">
        <v>1.195563875741235</v>
      </c>
      <c r="R57" s="17">
        <v>1.4633005807224375</v>
      </c>
      <c r="S57" s="17">
        <v>2.1324333816489229</v>
      </c>
      <c r="T57" s="17">
        <v>2.983172745624953</v>
      </c>
      <c r="U57" s="17">
        <v>2.1968695178271713</v>
      </c>
      <c r="V57" s="17">
        <v>2.2638891783333217</v>
      </c>
      <c r="W57" s="17">
        <v>1.9529723680105797</v>
      </c>
      <c r="X57" s="17">
        <v>1.3459945399311508</v>
      </c>
      <c r="Y57" s="17">
        <v>1.701671067538973</v>
      </c>
      <c r="Z57" s="17">
        <v>0.59441999999999995</v>
      </c>
      <c r="AA57" s="17">
        <v>0.76018799999999986</v>
      </c>
      <c r="AB57" s="17">
        <v>0.64331387060552492</v>
      </c>
      <c r="AC57" s="17">
        <v>0.62000410564790387</v>
      </c>
      <c r="AD57" s="17">
        <v>0.59123356973406582</v>
      </c>
      <c r="AE57" s="17">
        <v>0.61931427456451282</v>
      </c>
      <c r="AF57" s="17">
        <v>0.651715892892058</v>
      </c>
      <c r="AG57" s="17">
        <v>1.5035446400000005</v>
      </c>
      <c r="AH57" s="17">
        <v>0.380639871229142</v>
      </c>
      <c r="AI57" s="17">
        <v>0.41104997808856419</v>
      </c>
      <c r="AJ57" s="97">
        <v>0.17002024083547654</v>
      </c>
      <c r="AK57" s="97">
        <v>0.34945333815234375</v>
      </c>
      <c r="AL57" s="97">
        <v>0.27612240942601118</v>
      </c>
      <c r="AM57" s="97">
        <v>0.15033083865950203</v>
      </c>
      <c r="AN57" s="97">
        <v>0.14979687953443482</v>
      </c>
      <c r="AO57" s="97">
        <v>0.14943429220340304</v>
      </c>
      <c r="AP57" s="97">
        <v>0.14872695208483389</v>
      </c>
      <c r="AQ57" s="97">
        <v>0.1477353423948585</v>
      </c>
      <c r="AR57" s="97">
        <v>0.14697778147973645</v>
      </c>
      <c r="AS57" s="97">
        <v>0.14621692138487505</v>
      </c>
      <c r="AT57" s="97">
        <v>0.14590615549283642</v>
      </c>
      <c r="AU57" s="97">
        <v>0.16568318160144402</v>
      </c>
      <c r="AV57" s="97">
        <v>0.28620018491199528</v>
      </c>
      <c r="AW57" s="97">
        <v>0.33088882670379866</v>
      </c>
      <c r="AX57" s="97">
        <v>0.28799190919997142</v>
      </c>
      <c r="AY57" s="97">
        <v>0.27197525955773755</v>
      </c>
      <c r="AZ57" s="97">
        <v>0.26240888324527417</v>
      </c>
      <c r="BA57" s="97">
        <v>0.21471097296068622</v>
      </c>
      <c r="BB57" s="97">
        <v>0.22327494307423504</v>
      </c>
      <c r="BC57" s="97">
        <v>0.20721982964099814</v>
      </c>
      <c r="BD57" s="97">
        <v>0.23051641608490087</v>
      </c>
      <c r="BE57" s="92"/>
    </row>
    <row r="58" spans="1:57">
      <c r="A58" s="21" t="s">
        <v>5465</v>
      </c>
      <c r="B58" s="1" t="str">
        <f t="shared" si="1"/>
        <v>WAMedium RetNew</v>
      </c>
      <c r="C58" s="1" t="s">
        <v>82</v>
      </c>
      <c r="D58" s="197" t="s">
        <v>5465</v>
      </c>
      <c r="E58" s="1" t="s">
        <v>8</v>
      </c>
      <c r="H58" s="17">
        <v>0.53772449549811341</v>
      </c>
      <c r="I58" s="17">
        <v>0.50800446747604078</v>
      </c>
      <c r="J58" s="17">
        <v>0.35791310192641107</v>
      </c>
      <c r="K58" s="17">
        <v>0.31859984018676313</v>
      </c>
      <c r="L58" s="17">
        <v>0.21992250841261404</v>
      </c>
      <c r="M58" s="17">
        <v>0.33697895626944463</v>
      </c>
      <c r="N58" s="17">
        <v>0.51750271868156095</v>
      </c>
      <c r="O58" s="17">
        <v>0.79867944911857469</v>
      </c>
      <c r="P58" s="17">
        <v>0.55829770760927011</v>
      </c>
      <c r="Q58" s="17">
        <v>0.29889096893530875</v>
      </c>
      <c r="R58" s="17">
        <v>0.36582514518060938</v>
      </c>
      <c r="S58" s="17">
        <v>0.53310834541223073</v>
      </c>
      <c r="T58" s="17">
        <v>0.74579318640623826</v>
      </c>
      <c r="U58" s="17">
        <v>0.54921737945679283</v>
      </c>
      <c r="V58" s="17">
        <v>0.56597229458333043</v>
      </c>
      <c r="W58" s="17">
        <v>0.48824309200264493</v>
      </c>
      <c r="X58" s="17">
        <v>0.3364986349827877</v>
      </c>
      <c r="Y58" s="17">
        <v>0.42541776688474325</v>
      </c>
      <c r="Z58" s="17">
        <v>2.1300050000000001</v>
      </c>
      <c r="AA58" s="17">
        <v>2.7240069999999998</v>
      </c>
      <c r="AB58" s="17">
        <v>2.305208036336464</v>
      </c>
      <c r="AC58" s="17">
        <v>2.2216813785716556</v>
      </c>
      <c r="AD58" s="17">
        <v>2.118586958213736</v>
      </c>
      <c r="AE58" s="17">
        <v>2.2192094838561709</v>
      </c>
      <c r="AF58" s="17">
        <v>2.335315282863208</v>
      </c>
      <c r="AG58" s="17">
        <v>5.2045776000000012</v>
      </c>
      <c r="AH58" s="17">
        <v>1.3639595385710921</v>
      </c>
      <c r="AI58" s="17">
        <v>1.4729290881506885</v>
      </c>
      <c r="AJ58" s="97">
        <v>0.6092391963271242</v>
      </c>
      <c r="AK58" s="97">
        <v>1.2522077950458985</v>
      </c>
      <c r="AL58" s="97">
        <v>0.98943863377654029</v>
      </c>
      <c r="AM58" s="97">
        <v>0.5386855051965489</v>
      </c>
      <c r="AN58" s="97">
        <v>0.53677215166505809</v>
      </c>
      <c r="AO58" s="97">
        <v>0.53547288039552754</v>
      </c>
      <c r="AP58" s="97">
        <v>0.53293824497065467</v>
      </c>
      <c r="AQ58" s="97">
        <v>0.5293849769149096</v>
      </c>
      <c r="AR58" s="97">
        <v>0.52667038363572216</v>
      </c>
      <c r="AS58" s="97">
        <v>0.52394396829580225</v>
      </c>
      <c r="AT58" s="97">
        <v>0.52283039051599722</v>
      </c>
      <c r="AU58" s="97">
        <v>0.59369806740517439</v>
      </c>
      <c r="AV58" s="97">
        <v>1.0255506626013164</v>
      </c>
      <c r="AW58" s="97">
        <v>1.1856849623552783</v>
      </c>
      <c r="AX58" s="97">
        <v>1.0319710079665645</v>
      </c>
      <c r="AY58" s="97">
        <v>0.97457801341522621</v>
      </c>
      <c r="AZ58" s="97">
        <v>0.94029849829556567</v>
      </c>
      <c r="BA58" s="97">
        <v>0.769380986442459</v>
      </c>
      <c r="BB58" s="97">
        <v>0.80006854601600896</v>
      </c>
      <c r="BC58" s="97">
        <v>0.74253772288024333</v>
      </c>
      <c r="BD58" s="97">
        <v>0.82601715763756145</v>
      </c>
      <c r="BE58" s="92"/>
    </row>
    <row r="59" spans="1:57">
      <c r="A59" s="21" t="s">
        <v>5466</v>
      </c>
      <c r="B59" s="1" t="str">
        <f t="shared" si="1"/>
        <v>WASmall RetNew</v>
      </c>
      <c r="C59" s="1" t="s">
        <v>83</v>
      </c>
      <c r="D59" s="197" t="s">
        <v>5466</v>
      </c>
      <c r="E59" s="1" t="s">
        <v>8</v>
      </c>
      <c r="H59" s="17">
        <v>1.0381942181179253</v>
      </c>
      <c r="I59" s="17">
        <v>0.980813233035153</v>
      </c>
      <c r="J59" s="17">
        <v>0.69102917222404159</v>
      </c>
      <c r="K59" s="17">
        <v>0.61512636070036175</v>
      </c>
      <c r="L59" s="17">
        <v>0.42460828654730265</v>
      </c>
      <c r="M59" s="17">
        <v>0.65061124601041742</v>
      </c>
      <c r="N59" s="17">
        <v>0.99915167505585367</v>
      </c>
      <c r="O59" s="17">
        <v>1.542024574194655</v>
      </c>
      <c r="P59" s="17">
        <v>1.077915283534763</v>
      </c>
      <c r="Q59" s="17">
        <v>0.57707409350740779</v>
      </c>
      <c r="R59" s="17">
        <v>0.70630509442728517</v>
      </c>
      <c r="S59" s="17">
        <v>1.029281735295865</v>
      </c>
      <c r="T59" s="17">
        <v>1.4399161290233935</v>
      </c>
      <c r="U59" s="17">
        <v>1.0603837329629731</v>
      </c>
      <c r="V59" s="17">
        <v>1.092732744687489</v>
      </c>
      <c r="W59" s="17">
        <v>0.94265959500991836</v>
      </c>
      <c r="X59" s="17">
        <v>0.64968388118545384</v>
      </c>
      <c r="Y59" s="17">
        <v>0.82136162581778727</v>
      </c>
      <c r="Z59" s="17">
        <v>0.59441999999999995</v>
      </c>
      <c r="AA59" s="17">
        <v>0.76018799999999986</v>
      </c>
      <c r="AB59" s="17">
        <v>0.64331387060552492</v>
      </c>
      <c r="AC59" s="17">
        <v>0.62000410564790387</v>
      </c>
      <c r="AD59" s="17">
        <v>0.59123356973406582</v>
      </c>
      <c r="AE59" s="17">
        <v>0.61931427456451282</v>
      </c>
      <c r="AF59" s="17">
        <v>0.651715892892058</v>
      </c>
      <c r="AG59" s="17">
        <v>1.6192019200000007</v>
      </c>
      <c r="AH59" s="17">
        <v>0.380639871229142</v>
      </c>
      <c r="AI59" s="17">
        <v>0.41104997808856419</v>
      </c>
      <c r="AJ59" s="97">
        <v>0.17002024083547654</v>
      </c>
      <c r="AK59" s="97">
        <v>0.34945333815234375</v>
      </c>
      <c r="AL59" s="97">
        <v>0.27612240942601118</v>
      </c>
      <c r="AM59" s="97">
        <v>0.15033083865950203</v>
      </c>
      <c r="AN59" s="97">
        <v>0.14979687953443482</v>
      </c>
      <c r="AO59" s="97">
        <v>0.14943429220340304</v>
      </c>
      <c r="AP59" s="97">
        <v>0.14872695208483389</v>
      </c>
      <c r="AQ59" s="97">
        <v>0.1477353423948585</v>
      </c>
      <c r="AR59" s="97">
        <v>0.14697778147973645</v>
      </c>
      <c r="AS59" s="97">
        <v>0.14621692138487505</v>
      </c>
      <c r="AT59" s="97">
        <v>0.14590615549283642</v>
      </c>
      <c r="AU59" s="97">
        <v>0.16568318160144402</v>
      </c>
      <c r="AV59" s="97">
        <v>0.28620018491199528</v>
      </c>
      <c r="AW59" s="97">
        <v>0.33088882670379866</v>
      </c>
      <c r="AX59" s="97">
        <v>0.28799190919997142</v>
      </c>
      <c r="AY59" s="97">
        <v>0.27197525955773755</v>
      </c>
      <c r="AZ59" s="97">
        <v>0.26240888324527417</v>
      </c>
      <c r="BA59" s="97">
        <v>0.21471097296068622</v>
      </c>
      <c r="BB59" s="97">
        <v>0.22327494307423504</v>
      </c>
      <c r="BC59" s="97">
        <v>0.20721982964099814</v>
      </c>
      <c r="BD59" s="97">
        <v>0.23051641608490087</v>
      </c>
      <c r="BE59" s="92"/>
    </row>
    <row r="60" spans="1:57">
      <c r="B60" s="1" t="str">
        <f t="shared" si="1"/>
        <v>WASchool K-12New</v>
      </c>
      <c r="C60" s="1" t="s">
        <v>84</v>
      </c>
      <c r="D60" s="197" t="s">
        <v>5468</v>
      </c>
      <c r="E60" s="1" t="s">
        <v>8</v>
      </c>
      <c r="H60" s="17">
        <v>1.6924380000000001</v>
      </c>
      <c r="I60" s="17">
        <v>1.484802</v>
      </c>
      <c r="J60" s="17">
        <v>2.0873819999999998</v>
      </c>
      <c r="K60" s="17">
        <v>2.0856660000000002</v>
      </c>
      <c r="L60" s="17">
        <v>2.3110560000000002</v>
      </c>
      <c r="M60" s="17">
        <v>3.1661519999999999</v>
      </c>
      <c r="N60" s="17">
        <v>2.39778</v>
      </c>
      <c r="O60" s="17">
        <v>1.4201721599999999</v>
      </c>
      <c r="P60" s="17">
        <v>2.9824739999999998</v>
      </c>
      <c r="Q60" s="17">
        <v>1.9324140000000003</v>
      </c>
      <c r="R60" s="17">
        <v>1.907796</v>
      </c>
      <c r="S60" s="17">
        <v>2.3078220000000003</v>
      </c>
      <c r="T60" s="17">
        <v>2.4817980000000004</v>
      </c>
      <c r="U60" s="17">
        <v>2.3626019999999999</v>
      </c>
      <c r="V60" s="17">
        <v>2.16249</v>
      </c>
      <c r="W60" s="17">
        <v>2.6243000000000003</v>
      </c>
      <c r="X60" s="17">
        <v>3.7761</v>
      </c>
      <c r="Y60" s="17">
        <v>2.5621999999999998</v>
      </c>
      <c r="Z60" s="17">
        <v>3.0191999999999997</v>
      </c>
      <c r="AA60" s="17">
        <v>2.9931000000000001</v>
      </c>
      <c r="AB60" s="17">
        <v>2.8918301090794269</v>
      </c>
      <c r="AC60" s="17">
        <v>3.782360064278282</v>
      </c>
      <c r="AD60" s="17">
        <v>3.4705377413257055</v>
      </c>
      <c r="AE60" s="17">
        <v>3.2160116321090824</v>
      </c>
      <c r="AF60" s="17">
        <v>3.051869368429998</v>
      </c>
      <c r="AG60" s="17">
        <v>0.85760000000000003</v>
      </c>
      <c r="AH60" s="17">
        <v>0.17771225130884208</v>
      </c>
      <c r="AI60" s="17">
        <v>0.29523063878320072</v>
      </c>
      <c r="AJ60" s="97">
        <v>0.28808617199038589</v>
      </c>
      <c r="AK60" s="97">
        <v>0.28149984590786742</v>
      </c>
      <c r="AL60" s="97">
        <v>0.2762646978512811</v>
      </c>
      <c r="AM60" s="97">
        <v>0.27112215796450689</v>
      </c>
      <c r="AN60" s="97">
        <v>0.26651621445379847</v>
      </c>
      <c r="AO60" s="97">
        <v>0.26262627298496072</v>
      </c>
      <c r="AP60" s="97">
        <v>0.25901238688950246</v>
      </c>
      <c r="AQ60" s="97">
        <v>0.25604440663196815</v>
      </c>
      <c r="AR60" s="97">
        <v>0.25267568573729204</v>
      </c>
      <c r="AS60" s="97">
        <v>0.24940018292057248</v>
      </c>
      <c r="AT60" s="97">
        <v>0.24537094741894955</v>
      </c>
      <c r="AU60" s="97">
        <v>0.24207030904068041</v>
      </c>
      <c r="AV60" s="97">
        <v>0.23896235640924249</v>
      </c>
      <c r="AW60" s="97">
        <v>0.23615664129226746</v>
      </c>
      <c r="AX60" s="97">
        <v>0.21055106798969175</v>
      </c>
      <c r="AY60" s="97">
        <v>0.23157400150395371</v>
      </c>
      <c r="AZ60" s="97">
        <v>0.22872452781346475</v>
      </c>
      <c r="BA60" s="97">
        <v>0.22648423754197042</v>
      </c>
      <c r="BB60" s="97">
        <v>0.22408637505654558</v>
      </c>
      <c r="BC60" s="97">
        <v>0.22253078900133555</v>
      </c>
      <c r="BD60" s="97">
        <v>0.22058998115222436</v>
      </c>
      <c r="BE60" s="92"/>
    </row>
    <row r="61" spans="1:57">
      <c r="B61" s="1" t="str">
        <f t="shared" si="1"/>
        <v>WAUniversityNew</v>
      </c>
      <c r="C61" s="1" t="s">
        <v>85</v>
      </c>
      <c r="D61" s="196" t="s">
        <v>54</v>
      </c>
      <c r="E61" s="1" t="s">
        <v>8</v>
      </c>
      <c r="H61" s="17">
        <v>0.87186200000000003</v>
      </c>
      <c r="I61" s="17">
        <v>0.76489800000000008</v>
      </c>
      <c r="J61" s="17">
        <v>1.075318</v>
      </c>
      <c r="K61" s="17">
        <v>1.0744339999999999</v>
      </c>
      <c r="L61" s="17">
        <v>1.190544</v>
      </c>
      <c r="M61" s="17">
        <v>1.6310480000000001</v>
      </c>
      <c r="N61" s="17">
        <v>1.23522</v>
      </c>
      <c r="O61" s="17">
        <v>0.73160384000000001</v>
      </c>
      <c r="P61" s="17">
        <v>1.5364259999999998</v>
      </c>
      <c r="Q61" s="17">
        <v>0.99548600000000009</v>
      </c>
      <c r="R61" s="17">
        <v>0.98280400000000012</v>
      </c>
      <c r="S61" s="17">
        <v>1.1888779999999999</v>
      </c>
      <c r="T61" s="17">
        <v>1.2785020000000002</v>
      </c>
      <c r="U61" s="17">
        <v>1.217098</v>
      </c>
      <c r="V61" s="17">
        <v>1.1140099999999999</v>
      </c>
      <c r="W61" s="17">
        <v>1.2012</v>
      </c>
      <c r="X61" s="17">
        <v>1.5534000000000001</v>
      </c>
      <c r="Y61" s="17">
        <v>0.81710000000000005</v>
      </c>
      <c r="Z61" s="17">
        <v>1.2970999999999999</v>
      </c>
      <c r="AA61" s="17">
        <v>1.4250999999999998</v>
      </c>
      <c r="AB61" s="17">
        <v>1.3376018689940781</v>
      </c>
      <c r="AC61" s="17">
        <v>1.4693053926132156</v>
      </c>
      <c r="AD61" s="17">
        <v>1.3354667382339562</v>
      </c>
      <c r="AE61" s="17">
        <v>1.249250206816515</v>
      </c>
      <c r="AF61" s="17">
        <v>1.1945016318338744</v>
      </c>
      <c r="AG61" s="17">
        <v>0.85760000000000003</v>
      </c>
      <c r="AH61" s="17">
        <v>0.74910033479178939</v>
      </c>
      <c r="AI61" s="17">
        <v>0.69457314165882078</v>
      </c>
      <c r="AJ61" s="97">
        <v>0.55034644569336055</v>
      </c>
      <c r="AK61" s="97">
        <v>0.19708889517626973</v>
      </c>
      <c r="AL61" s="97">
        <v>0.21527982846651836</v>
      </c>
      <c r="AM61" s="97">
        <v>0.49781121136292339</v>
      </c>
      <c r="AN61" s="97">
        <v>0.74468313329494606</v>
      </c>
      <c r="AO61" s="97">
        <v>0.57980000188699998</v>
      </c>
      <c r="AP61" s="97">
        <v>0.60951112815262887</v>
      </c>
      <c r="AQ61" s="97">
        <v>0.47020840231284527</v>
      </c>
      <c r="AR61" s="97">
        <v>0.61079591926439625</v>
      </c>
      <c r="AS61" s="97">
        <v>0.70330661974835829</v>
      </c>
      <c r="AT61" s="97">
        <v>0.65087929509394671</v>
      </c>
      <c r="AU61" s="97">
        <v>0.74741786713672553</v>
      </c>
      <c r="AV61" s="97">
        <v>0.80129568660920225</v>
      </c>
      <c r="AW61" s="97">
        <v>0.79791715228158988</v>
      </c>
      <c r="AX61" s="97">
        <v>0.80671054720442814</v>
      </c>
      <c r="AY61" s="97">
        <v>0.79467848938774477</v>
      </c>
      <c r="AZ61" s="97">
        <v>0.68874453498918264</v>
      </c>
      <c r="BA61" s="97">
        <v>0.7879557534226117</v>
      </c>
      <c r="BB61" s="97">
        <v>0.67284346574235232</v>
      </c>
      <c r="BC61" s="97">
        <v>0.67263997758535998</v>
      </c>
      <c r="BD61" s="97">
        <v>0.72680772494250956</v>
      </c>
      <c r="BE61" s="92"/>
    </row>
    <row r="62" spans="1:57">
      <c r="B62" s="1" t="str">
        <f t="shared" si="1"/>
        <v>WAWarehouseNew</v>
      </c>
      <c r="C62" s="1" t="s">
        <v>86</v>
      </c>
      <c r="D62" s="196" t="s">
        <v>56</v>
      </c>
      <c r="E62" s="1" t="s">
        <v>8</v>
      </c>
      <c r="H62" s="17">
        <v>5.2438000000000002</v>
      </c>
      <c r="I62" s="17">
        <v>3.0779999999999998</v>
      </c>
      <c r="J62" s="17">
        <v>3.5724999999999998</v>
      </c>
      <c r="K62" s="17">
        <v>4.5848000000000004</v>
      </c>
      <c r="L62" s="17">
        <v>3.4581999999999997</v>
      </c>
      <c r="M62" s="17">
        <v>3.2988000000000004</v>
      </c>
      <c r="N62" s="17">
        <v>3.1168</v>
      </c>
      <c r="O62" s="17">
        <v>3.8371</v>
      </c>
      <c r="P62" s="17">
        <v>5.0454999999999997</v>
      </c>
      <c r="Q62" s="17">
        <v>6.3580129999999997</v>
      </c>
      <c r="R62" s="17">
        <v>4.7816999999999998</v>
      </c>
      <c r="S62" s="17">
        <v>6.0843999999999996</v>
      </c>
      <c r="T62" s="17">
        <v>5.7608000000000006</v>
      </c>
      <c r="U62" s="17">
        <v>5.1916000000000002</v>
      </c>
      <c r="V62" s="17">
        <v>6.0718000000000005</v>
      </c>
      <c r="W62" s="17">
        <v>2.7429000000000001</v>
      </c>
      <c r="X62" s="17">
        <v>4.8205</v>
      </c>
      <c r="Y62" s="17">
        <v>3.1579999999999999</v>
      </c>
      <c r="Z62" s="17">
        <v>4.7521000000000004</v>
      </c>
      <c r="AA62" s="17">
        <v>4.5863000000000005</v>
      </c>
      <c r="AB62" s="17">
        <v>4.2521218800000069</v>
      </c>
      <c r="AC62" s="17">
        <v>4.1643903399999962</v>
      </c>
      <c r="AD62" s="17">
        <v>4.2213762000000035</v>
      </c>
      <c r="AE62" s="17">
        <v>4.5285378099999987</v>
      </c>
      <c r="AF62" s="17">
        <v>4.8078776500000027</v>
      </c>
      <c r="AG62" s="17">
        <v>0</v>
      </c>
      <c r="AH62" s="17">
        <v>1.7166651224787417</v>
      </c>
      <c r="AI62" s="17">
        <v>2.8599618715137547</v>
      </c>
      <c r="AJ62" s="97">
        <v>3.3522334198038153</v>
      </c>
      <c r="AK62" s="97">
        <v>3.3638216378345662</v>
      </c>
      <c r="AL62" s="97">
        <v>3.2066039909001924</v>
      </c>
      <c r="AM62" s="97">
        <v>1.606426041244851</v>
      </c>
      <c r="AN62" s="97">
        <v>1.4666005542454845</v>
      </c>
      <c r="AO62" s="97">
        <v>1.0770156580870986</v>
      </c>
      <c r="AP62" s="97">
        <v>1.0748695490758178</v>
      </c>
      <c r="AQ62" s="97">
        <v>1.0696752258435263</v>
      </c>
      <c r="AR62" s="97">
        <v>1.065296740110993</v>
      </c>
      <c r="AS62" s="97">
        <v>1.4654448760540348</v>
      </c>
      <c r="AT62" s="97">
        <v>1.578709887546027</v>
      </c>
      <c r="AU62" s="97">
        <v>1.5280288901922863</v>
      </c>
      <c r="AV62" s="97">
        <v>1.3041022602749619</v>
      </c>
      <c r="AW62" s="97">
        <v>1.0580018473463091</v>
      </c>
      <c r="AX62" s="97">
        <v>0.94803232060323039</v>
      </c>
      <c r="AY62" s="97">
        <v>1.047727027251365</v>
      </c>
      <c r="AZ62" s="97">
        <v>1.0406436415803682</v>
      </c>
      <c r="BA62" s="97">
        <v>1.035584946713171</v>
      </c>
      <c r="BB62" s="97">
        <v>1.0288244745365906</v>
      </c>
      <c r="BC62" s="97">
        <v>1.0215987899291299</v>
      </c>
      <c r="BD62" s="97">
        <v>1.0146159594773891</v>
      </c>
      <c r="BE62" s="92"/>
    </row>
    <row r="63" spans="1:57">
      <c r="B63" s="1" t="str">
        <f t="shared" si="1"/>
        <v>WASupermarketNew</v>
      </c>
      <c r="C63" s="1" t="s">
        <v>87</v>
      </c>
      <c r="D63" s="196" t="s">
        <v>58</v>
      </c>
      <c r="E63" s="1" t="s">
        <v>8</v>
      </c>
      <c r="H63" s="17">
        <v>0.5481317139383739</v>
      </c>
      <c r="I63" s="17">
        <v>0.5178364790468617</v>
      </c>
      <c r="J63" s="17">
        <v>0.36484021769957081</v>
      </c>
      <c r="K63" s="17">
        <v>0.32476607988686124</v>
      </c>
      <c r="L63" s="17">
        <v>0.22417892894792907</v>
      </c>
      <c r="M63" s="17">
        <v>0.34350090875073974</v>
      </c>
      <c r="N63" s="17">
        <v>0.52751856114705731</v>
      </c>
      <c r="O63" s="17">
        <v>0.81413723755914813</v>
      </c>
      <c r="P63" s="17">
        <v>0.56910310376739748</v>
      </c>
      <c r="Q63" s="17">
        <v>0.30467575952895537</v>
      </c>
      <c r="R63" s="17">
        <v>0.37290539208903378</v>
      </c>
      <c r="S63" s="17">
        <v>0.54342622203767876</v>
      </c>
      <c r="T63" s="17">
        <v>0.76022740442525871</v>
      </c>
      <c r="U63" s="17">
        <v>0.55984703327961061</v>
      </c>
      <c r="V63" s="17">
        <v>0.57692622610435551</v>
      </c>
      <c r="W63" s="17">
        <v>0.37201976634398637</v>
      </c>
      <c r="X63" s="17">
        <v>0.26963174813441793</v>
      </c>
      <c r="Y63" s="17">
        <v>0.34990048025184839</v>
      </c>
      <c r="Z63" s="17">
        <v>0.25180000000000002</v>
      </c>
      <c r="AA63" s="17">
        <v>0.24840000000000001</v>
      </c>
      <c r="AB63" s="17">
        <v>0.2696633082872934</v>
      </c>
      <c r="AC63" s="17">
        <v>0.33187896960079466</v>
      </c>
      <c r="AD63" s="17">
        <v>0.24932755554944439</v>
      </c>
      <c r="AE63" s="17">
        <v>0.2462404319623952</v>
      </c>
      <c r="AF63" s="17">
        <v>0.25827766589951878</v>
      </c>
      <c r="AG63" s="17">
        <v>1.4294720000000003</v>
      </c>
      <c r="AH63" s="17">
        <v>0.61374152974904594</v>
      </c>
      <c r="AI63" s="17">
        <v>0.58409120867190978</v>
      </c>
      <c r="AJ63" s="97">
        <v>0.17716890093288287</v>
      </c>
      <c r="AK63" s="97">
        <v>0.17637943285402144</v>
      </c>
      <c r="AL63" s="97">
        <v>0.17606142053844148</v>
      </c>
      <c r="AM63" s="97">
        <v>0.17545479083057955</v>
      </c>
      <c r="AN63" s="97">
        <v>0.17366925570823355</v>
      </c>
      <c r="AO63" s="97">
        <v>0.17172485871947762</v>
      </c>
      <c r="AP63" s="97">
        <v>0.16921406010087978</v>
      </c>
      <c r="AQ63" s="97">
        <v>0.1660975843351625</v>
      </c>
      <c r="AR63" s="97">
        <v>0.16327370747139056</v>
      </c>
      <c r="AS63" s="97">
        <v>0.16045454113101745</v>
      </c>
      <c r="AT63" s="97">
        <v>0.15843716333519781</v>
      </c>
      <c r="AU63" s="97">
        <v>0.15651370894536412</v>
      </c>
      <c r="AV63" s="97">
        <v>0.15438079496291676</v>
      </c>
      <c r="AW63" s="97">
        <v>0.1525892301450005</v>
      </c>
      <c r="AX63" s="97">
        <v>0.13584645111700414</v>
      </c>
      <c r="AY63" s="97">
        <v>0.14949230581063314</v>
      </c>
      <c r="AZ63" s="97">
        <v>0.14760072975020333</v>
      </c>
      <c r="BA63" s="97">
        <v>0.14634747859199035</v>
      </c>
      <c r="BB63" s="97">
        <v>0.14497621344499409</v>
      </c>
      <c r="BC63" s="97">
        <v>0.14345354038705316</v>
      </c>
      <c r="BD63" s="97">
        <v>0.14226042473012515</v>
      </c>
      <c r="BE63" s="92"/>
    </row>
    <row r="64" spans="1:57">
      <c r="B64" s="1" t="str">
        <f t="shared" si="1"/>
        <v>WAMiniMartNew</v>
      </c>
      <c r="C64" s="1" t="s">
        <v>88</v>
      </c>
      <c r="D64" s="196" t="s">
        <v>60</v>
      </c>
      <c r="E64" s="1" t="s">
        <v>8</v>
      </c>
      <c r="H64" s="17">
        <v>0.22180508606162622</v>
      </c>
      <c r="I64" s="17">
        <v>0.20954592095313826</v>
      </c>
      <c r="J64" s="17">
        <v>0.14763498230042921</v>
      </c>
      <c r="K64" s="17">
        <v>0.13141872011313882</v>
      </c>
      <c r="L64" s="17">
        <v>9.0715471052070965E-2</v>
      </c>
      <c r="M64" s="17">
        <v>0.13899989124926035</v>
      </c>
      <c r="N64" s="17">
        <v>0.21346383885294262</v>
      </c>
      <c r="O64" s="17">
        <v>0.32944596244085222</v>
      </c>
      <c r="P64" s="17">
        <v>0.23029129623260253</v>
      </c>
      <c r="Q64" s="17">
        <v>0.12328904047104472</v>
      </c>
      <c r="R64" s="17">
        <v>0.15089860791096629</v>
      </c>
      <c r="S64" s="17">
        <v>0.2199009779623213</v>
      </c>
      <c r="T64" s="17">
        <v>0.30763099557474127</v>
      </c>
      <c r="U64" s="17">
        <v>0.22654576672038956</v>
      </c>
      <c r="V64" s="17">
        <v>0.23345697389564446</v>
      </c>
      <c r="W64" s="17">
        <v>0.15054023365601354</v>
      </c>
      <c r="X64" s="17">
        <v>0.1091082518655821</v>
      </c>
      <c r="Y64" s="17">
        <v>0.14158951974815162</v>
      </c>
      <c r="Z64" s="17">
        <v>0.25180000000000002</v>
      </c>
      <c r="AA64" s="17">
        <v>0.24840000000000001</v>
      </c>
      <c r="AB64" s="17">
        <v>0.2696633082872934</v>
      </c>
      <c r="AC64" s="17">
        <v>0.33187896960079466</v>
      </c>
      <c r="AD64" s="17">
        <v>0.24932755554944439</v>
      </c>
      <c r="AE64" s="17">
        <v>0.2462404319623952</v>
      </c>
      <c r="AF64" s="17">
        <v>0.25827766589951878</v>
      </c>
      <c r="AG64" s="17">
        <v>0</v>
      </c>
      <c r="AH64" s="17">
        <v>9.8364812459684189E-2</v>
      </c>
      <c r="AI64" s="17">
        <v>0.15546107780299659</v>
      </c>
      <c r="AJ64" s="97">
        <v>8.679204904145886E-2</v>
      </c>
      <c r="AK64" s="97">
        <v>0.1027764443549654</v>
      </c>
      <c r="AL64" s="97">
        <v>9.8120761113589028E-2</v>
      </c>
      <c r="AM64" s="97">
        <v>3.7477762967093382E-2</v>
      </c>
      <c r="AN64" s="97">
        <v>4.0771171221515953E-2</v>
      </c>
      <c r="AO64" s="97">
        <v>2.6746069662067357E-2</v>
      </c>
      <c r="AP64" s="97">
        <v>1.6407707493548133E-2</v>
      </c>
      <c r="AQ64" s="97">
        <v>1.6362605330652619E-2</v>
      </c>
      <c r="AR64" s="97">
        <v>1.6329228258826857E-2</v>
      </c>
      <c r="AS64" s="97">
        <v>2.4918806706214828E-2</v>
      </c>
      <c r="AT64" s="97">
        <v>3.246944591610141E-2</v>
      </c>
      <c r="AU64" s="97">
        <v>4.3980489480382183E-2</v>
      </c>
      <c r="AV64" s="97">
        <v>7.6367576778924098E-2</v>
      </c>
      <c r="AW64" s="97">
        <v>7.8724739422577392E-2</v>
      </c>
      <c r="AX64" s="97">
        <v>6.8798855365565847E-2</v>
      </c>
      <c r="AY64" s="97">
        <v>7.7169970095951751E-2</v>
      </c>
      <c r="AZ64" s="97">
        <v>6.63931607771579E-2</v>
      </c>
      <c r="BA64" s="97">
        <v>5.1402343752977392E-2</v>
      </c>
      <c r="BB64" s="97">
        <v>5.4276608940825741E-2</v>
      </c>
      <c r="BC64" s="97">
        <v>5.2061845922958115E-2</v>
      </c>
      <c r="BD64" s="97">
        <v>5.2269411563652668E-2</v>
      </c>
      <c r="BE64" s="92"/>
    </row>
    <row r="65" spans="2:57">
      <c r="B65" s="1" t="str">
        <f t="shared" si="1"/>
        <v>WARestaurantNew</v>
      </c>
      <c r="C65" s="1" t="s">
        <v>89</v>
      </c>
      <c r="D65" s="196" t="s">
        <v>62</v>
      </c>
      <c r="E65" s="1" t="s">
        <v>8</v>
      </c>
      <c r="H65" s="17">
        <v>0.23799999999999999</v>
      </c>
      <c r="I65" s="17">
        <v>0.17499999999999999</v>
      </c>
      <c r="J65" s="17">
        <v>0.22190000000000001</v>
      </c>
      <c r="K65" s="17">
        <v>0.18659999999999999</v>
      </c>
      <c r="L65" s="17">
        <v>0.33439999999999998</v>
      </c>
      <c r="M65" s="17">
        <v>0.22409999999999999</v>
      </c>
      <c r="N65" s="17">
        <v>0.1966</v>
      </c>
      <c r="O65" s="17">
        <v>0.28989999999999999</v>
      </c>
      <c r="P65" s="17">
        <v>0.19939999999999999</v>
      </c>
      <c r="Q65" s="17">
        <v>0.25030000000000002</v>
      </c>
      <c r="R65" s="17">
        <v>0.33189999999999997</v>
      </c>
      <c r="S65" s="17">
        <v>0.25900000000000001</v>
      </c>
      <c r="T65" s="17">
        <v>0.33539999999999998</v>
      </c>
      <c r="U65" s="17">
        <v>0.30019999999999997</v>
      </c>
      <c r="V65" s="17">
        <v>0.20430000000000001</v>
      </c>
      <c r="W65" s="17">
        <v>0.76816319999999993</v>
      </c>
      <c r="X65" s="17">
        <v>0.55674780000000001</v>
      </c>
      <c r="Y65" s="17">
        <v>0.72249029999999992</v>
      </c>
      <c r="Z65" s="17">
        <v>4.9535</v>
      </c>
      <c r="AA65" s="17">
        <v>6.3348999999999993</v>
      </c>
      <c r="AB65" s="17">
        <v>5.3609489217127075</v>
      </c>
      <c r="AC65" s="17">
        <v>5.1667008803991994</v>
      </c>
      <c r="AD65" s="17">
        <v>4.9269464144505486</v>
      </c>
      <c r="AE65" s="17">
        <v>5.1609522880376071</v>
      </c>
      <c r="AF65" s="17">
        <v>5.4309657741004838</v>
      </c>
      <c r="AG65" s="17">
        <v>0</v>
      </c>
      <c r="AH65" s="17">
        <v>0.48464381181769711</v>
      </c>
      <c r="AI65" s="17">
        <v>0.69505414062810278</v>
      </c>
      <c r="AJ65" s="97">
        <v>0.36760706383961089</v>
      </c>
      <c r="AK65" s="97">
        <v>0.25167784759459438</v>
      </c>
      <c r="AL65" s="97">
        <v>0.25133671164073118</v>
      </c>
      <c r="AM65" s="97">
        <v>0.25064386894831081</v>
      </c>
      <c r="AN65" s="97">
        <v>0.24910264850548328</v>
      </c>
      <c r="AO65" s="97">
        <v>0.24780915599799852</v>
      </c>
      <c r="AP65" s="97">
        <v>0.24611066277748886</v>
      </c>
      <c r="AQ65" s="97">
        <v>0.24440312970840666</v>
      </c>
      <c r="AR65" s="97">
        <v>0.24284455225019114</v>
      </c>
      <c r="AS65" s="97">
        <v>0.24152268368077351</v>
      </c>
      <c r="AT65" s="97">
        <v>0.24039055956430502</v>
      </c>
      <c r="AU65" s="97">
        <v>0.23940204118102729</v>
      </c>
      <c r="AV65" s="97">
        <v>0.30818014104823394</v>
      </c>
      <c r="AW65" s="97">
        <v>0.3431937109846312</v>
      </c>
      <c r="AX65" s="97">
        <v>0.34227039600701087</v>
      </c>
      <c r="AY65" s="97">
        <v>0.34990723819451591</v>
      </c>
      <c r="AZ65" s="97">
        <v>0.35223983146941779</v>
      </c>
      <c r="BA65" s="97">
        <v>0.30376724907059782</v>
      </c>
      <c r="BB65" s="97">
        <v>0.30751951874247374</v>
      </c>
      <c r="BC65" s="97">
        <v>0.28401171643188083</v>
      </c>
      <c r="BD65" s="97">
        <v>0.30715039988206716</v>
      </c>
      <c r="BE65" s="92"/>
    </row>
    <row r="66" spans="2:57">
      <c r="B66" s="1" t="str">
        <f t="shared" si="1"/>
        <v>WALodgingNew</v>
      </c>
      <c r="C66" s="1" t="s">
        <v>90</v>
      </c>
      <c r="D66" s="196" t="s">
        <v>64</v>
      </c>
      <c r="E66" s="1" t="s">
        <v>8</v>
      </c>
      <c r="H66" s="17">
        <v>0.61850000000000005</v>
      </c>
      <c r="I66" s="17">
        <v>2.2084999999999999</v>
      </c>
      <c r="J66" s="17">
        <v>1.4847000000000001</v>
      </c>
      <c r="K66" s="17">
        <v>0.95320000000000005</v>
      </c>
      <c r="L66" s="17">
        <v>0.90810000000000002</v>
      </c>
      <c r="M66" s="17">
        <v>0.42230000000000001</v>
      </c>
      <c r="N66" s="17">
        <v>0.60639999999999994</v>
      </c>
      <c r="O66" s="17">
        <v>0.6167999999999999</v>
      </c>
      <c r="P66" s="17">
        <v>1.0635999999999999</v>
      </c>
      <c r="Q66" s="17">
        <v>1.0459000000000001</v>
      </c>
      <c r="R66" s="17">
        <v>2.0405000000000002</v>
      </c>
      <c r="S66" s="17">
        <v>2.3144</v>
      </c>
      <c r="T66" s="17">
        <v>1.7478</v>
      </c>
      <c r="U66" s="17">
        <v>1.9861</v>
      </c>
      <c r="V66" s="17">
        <v>1.1522000000000001</v>
      </c>
      <c r="W66" s="17">
        <v>0.38150000000000001</v>
      </c>
      <c r="X66" s="17">
        <v>0.92549999999999999</v>
      </c>
      <c r="Y66" s="17">
        <v>1.1422999999999999</v>
      </c>
      <c r="Z66" s="17">
        <v>1.5630999999999999</v>
      </c>
      <c r="AA66" s="17">
        <v>1.7925</v>
      </c>
      <c r="AB66" s="17">
        <v>1.7621433593581584</v>
      </c>
      <c r="AC66" s="17">
        <v>1.4336343163011998</v>
      </c>
      <c r="AD66" s="17">
        <v>1.3691762784064214</v>
      </c>
      <c r="AE66" s="17">
        <v>1.5800612145564872</v>
      </c>
      <c r="AF66" s="17">
        <v>1.6433892859138417</v>
      </c>
      <c r="AG66" s="17">
        <v>0.35549999999999998</v>
      </c>
      <c r="AH66" s="17">
        <v>1.0639850370082145</v>
      </c>
      <c r="AI66" s="17">
        <v>1.5273545655345808</v>
      </c>
      <c r="AJ66" s="97">
        <v>0.6395932404768403</v>
      </c>
      <c r="AK66" s="97">
        <v>0.41128276793951279</v>
      </c>
      <c r="AL66" s="97">
        <v>0.4108426012884101</v>
      </c>
      <c r="AM66" s="97">
        <v>0.40981988478892167</v>
      </c>
      <c r="AN66" s="97">
        <v>0.40652515047776883</v>
      </c>
      <c r="AO66" s="97">
        <v>0.40393387818692411</v>
      </c>
      <c r="AP66" s="97">
        <v>0.40115250084984655</v>
      </c>
      <c r="AQ66" s="97">
        <v>0.39833839256993803</v>
      </c>
      <c r="AR66" s="97">
        <v>0.39585198266603694</v>
      </c>
      <c r="AS66" s="97">
        <v>0.39353662891894836</v>
      </c>
      <c r="AT66" s="97">
        <v>0.39206311336065958</v>
      </c>
      <c r="AU66" s="97">
        <v>0.39043527484273016</v>
      </c>
      <c r="AV66" s="97">
        <v>0.74083879513330153</v>
      </c>
      <c r="AW66" s="97">
        <v>0.88961756059606367</v>
      </c>
      <c r="AX66" s="97">
        <v>0.94049270723310019</v>
      </c>
      <c r="AY66" s="97">
        <v>0.93794542080076437</v>
      </c>
      <c r="AZ66" s="97">
        <v>0.97088336978483714</v>
      </c>
      <c r="BA66" s="97">
        <v>0.79690497960732121</v>
      </c>
      <c r="BB66" s="97">
        <v>0.75482596895311205</v>
      </c>
      <c r="BC66" s="97">
        <v>0.72477457159624226</v>
      </c>
      <c r="BD66" s="97">
        <v>0.77404676882411749</v>
      </c>
      <c r="BE66" s="92"/>
    </row>
    <row r="67" spans="2:57">
      <c r="B67" s="1" t="str">
        <f t="shared" si="1"/>
        <v>WAHospitalNew</v>
      </c>
      <c r="C67" s="1" t="s">
        <v>91</v>
      </c>
      <c r="D67" s="196" t="s">
        <v>66</v>
      </c>
      <c r="E67" s="1" t="s">
        <v>8</v>
      </c>
      <c r="H67" s="17">
        <v>0.43003140000000001</v>
      </c>
      <c r="I67" s="17">
        <v>0.38538420000000001</v>
      </c>
      <c r="J67" s="17">
        <v>0.66239400000000004</v>
      </c>
      <c r="K67" s="17">
        <v>0.43521479999999996</v>
      </c>
      <c r="L67" s="17">
        <v>0.36477779999999993</v>
      </c>
      <c r="M67" s="17">
        <v>0.67629059999999996</v>
      </c>
      <c r="N67" s="17">
        <v>0.52988339999999989</v>
      </c>
      <c r="O67" s="17">
        <v>0.50167679999999992</v>
      </c>
      <c r="P67" s="17">
        <v>0.38506620000000003</v>
      </c>
      <c r="Q67" s="17">
        <v>0.32744460000000003</v>
      </c>
      <c r="R67" s="17">
        <v>0.54336660000000003</v>
      </c>
      <c r="S67" s="17">
        <v>0.64827480000000004</v>
      </c>
      <c r="T67" s="17">
        <v>0.97781820000000008</v>
      </c>
      <c r="U67" s="17">
        <v>0.78724080000000007</v>
      </c>
      <c r="V67" s="17">
        <v>0.68166479999999996</v>
      </c>
      <c r="W67" s="17">
        <v>0.47345219999999999</v>
      </c>
      <c r="X67" s="17">
        <v>0.48302279999999997</v>
      </c>
      <c r="Y67" s="17">
        <v>0.4790682</v>
      </c>
      <c r="Z67" s="17">
        <v>3.056</v>
      </c>
      <c r="AA67" s="17">
        <v>2.3259000000000003</v>
      </c>
      <c r="AB67" s="17">
        <v>2.0441822700000003</v>
      </c>
      <c r="AC67" s="17">
        <v>2.0585218499999991</v>
      </c>
      <c r="AD67" s="17">
        <v>2.2333007499999997</v>
      </c>
      <c r="AE67" s="17">
        <v>2.33822785</v>
      </c>
      <c r="AF67" s="17">
        <v>2.370502619999999</v>
      </c>
      <c r="AG67" s="17">
        <v>0.38439999999999996</v>
      </c>
      <c r="AH67" s="17">
        <v>0.83801454449276436</v>
      </c>
      <c r="AI67" s="17">
        <v>1.5907025154292489</v>
      </c>
      <c r="AJ67" s="97">
        <v>1.6880714595801016</v>
      </c>
      <c r="AK67" s="97">
        <v>2.2286814178119836</v>
      </c>
      <c r="AL67" s="97">
        <v>1.8956970967555529</v>
      </c>
      <c r="AM67" s="97">
        <v>1.7260068249969038</v>
      </c>
      <c r="AN67" s="97">
        <v>1.4524840001424757</v>
      </c>
      <c r="AO67" s="97">
        <v>1.1589654637730595</v>
      </c>
      <c r="AP67" s="97">
        <v>0.9930702471441194</v>
      </c>
      <c r="AQ67" s="97">
        <v>0.92086513975332096</v>
      </c>
      <c r="AR67" s="97">
        <v>0.79324068975141693</v>
      </c>
      <c r="AS67" s="97">
        <v>0.81640949502728499</v>
      </c>
      <c r="AT67" s="97">
        <v>0.85434057588725554</v>
      </c>
      <c r="AU67" s="97">
        <v>0.98476533225013585</v>
      </c>
      <c r="AV67" s="97">
        <v>1.1366502254183353</v>
      </c>
      <c r="AW67" s="97">
        <v>1.2384579346511064</v>
      </c>
      <c r="AX67" s="97">
        <v>1.1030956896468507</v>
      </c>
      <c r="AY67" s="97">
        <v>1.1070715111940883</v>
      </c>
      <c r="AZ67" s="97">
        <v>1.0312296444702131</v>
      </c>
      <c r="BA67" s="97">
        <v>0.90198489313562236</v>
      </c>
      <c r="BB67" s="97">
        <v>0.88038563295484196</v>
      </c>
      <c r="BC67" s="97">
        <v>0.8460636351596742</v>
      </c>
      <c r="BD67" s="97">
        <v>0.83397437424043885</v>
      </c>
      <c r="BE67" s="92"/>
    </row>
    <row r="68" spans="2:57">
      <c r="B68" s="1" t="str">
        <f t="shared" si="1"/>
        <v>WAResidential CareNew</v>
      </c>
      <c r="C68" s="1" t="s">
        <v>92</v>
      </c>
      <c r="D68" s="197" t="s">
        <v>5469</v>
      </c>
      <c r="E68" s="1" t="s">
        <v>8</v>
      </c>
      <c r="H68" s="17">
        <v>0.92226859999999999</v>
      </c>
      <c r="I68" s="17">
        <v>0.82651580000000013</v>
      </c>
      <c r="J68" s="17">
        <v>1.420606</v>
      </c>
      <c r="K68" s="17">
        <v>0.93338520000000003</v>
      </c>
      <c r="L68" s="17">
        <v>0.78232219999999997</v>
      </c>
      <c r="M68" s="17">
        <v>1.4504094000000001</v>
      </c>
      <c r="N68" s="17">
        <v>1.1364166</v>
      </c>
      <c r="O68" s="17">
        <v>1.0759231999999999</v>
      </c>
      <c r="P68" s="17">
        <v>0.82583380000000006</v>
      </c>
      <c r="Q68" s="17">
        <v>0.70225540000000009</v>
      </c>
      <c r="R68" s="17">
        <v>1.1653334000000002</v>
      </c>
      <c r="S68" s="17">
        <v>1.3903251999999999</v>
      </c>
      <c r="T68" s="17">
        <v>2.0970818000000002</v>
      </c>
      <c r="U68" s="17">
        <v>1.6883592000000001</v>
      </c>
      <c r="V68" s="17">
        <v>1.4619352000000001</v>
      </c>
      <c r="W68" s="17">
        <v>1.5498478</v>
      </c>
      <c r="X68" s="17">
        <v>1.5811771999999999</v>
      </c>
      <c r="Y68" s="17">
        <v>1.5682318</v>
      </c>
      <c r="Z68" s="17">
        <v>3.056</v>
      </c>
      <c r="AA68" s="17">
        <v>2.3259000000000003</v>
      </c>
      <c r="AB68" s="17">
        <v>2.0441822700000003</v>
      </c>
      <c r="AC68" s="17">
        <v>2.0585218499999991</v>
      </c>
      <c r="AD68" s="17">
        <v>2.2333007499999997</v>
      </c>
      <c r="AE68" s="17">
        <v>2.33822785</v>
      </c>
      <c r="AF68" s="17">
        <v>2.370502619999999</v>
      </c>
      <c r="AG68" s="17">
        <v>0.67769999999999997</v>
      </c>
      <c r="AH68" s="17">
        <v>0.63975199899416346</v>
      </c>
      <c r="AI68" s="17">
        <v>1.2773327068867719</v>
      </c>
      <c r="AJ68" s="97">
        <v>1.5785822943918728</v>
      </c>
      <c r="AK68" s="97">
        <v>2.4319395193544908</v>
      </c>
      <c r="AL68" s="97">
        <v>2.1291077541750831</v>
      </c>
      <c r="AM68" s="97">
        <v>1.8016430781133181</v>
      </c>
      <c r="AN68" s="97">
        <v>1.4684206070966006</v>
      </c>
      <c r="AO68" s="97">
        <v>1.1783030544149813</v>
      </c>
      <c r="AP68" s="97">
        <v>1.0229217616718633</v>
      </c>
      <c r="AQ68" s="97">
        <v>0.94434476922751975</v>
      </c>
      <c r="AR68" s="97">
        <v>0.83817462541220633</v>
      </c>
      <c r="AS68" s="97">
        <v>0.89423696429285127</v>
      </c>
      <c r="AT68" s="97">
        <v>0.96395328349953735</v>
      </c>
      <c r="AU68" s="97">
        <v>1.1298478736162942</v>
      </c>
      <c r="AV68" s="97">
        <v>1.3785757123289217</v>
      </c>
      <c r="AW68" s="97">
        <v>1.5018230090220432</v>
      </c>
      <c r="AX68" s="97">
        <v>1.3659570683439504</v>
      </c>
      <c r="AY68" s="97">
        <v>1.4001935081119736</v>
      </c>
      <c r="AZ68" s="97">
        <v>1.2996381380804523</v>
      </c>
      <c r="BA68" s="97">
        <v>1.1623500041263097</v>
      </c>
      <c r="BB68" s="97">
        <v>1.1306661362729398</v>
      </c>
      <c r="BC68" s="97">
        <v>1.1136055450432074</v>
      </c>
      <c r="BD68" s="97">
        <v>1.1101401975458471</v>
      </c>
      <c r="BE68" s="92"/>
    </row>
    <row r="69" spans="2:57">
      <c r="B69" s="1" t="str">
        <f t="shared" si="1"/>
        <v>WAAssemblyNew</v>
      </c>
      <c r="C69" s="1" t="s">
        <v>93</v>
      </c>
      <c r="D69" s="196" t="s">
        <v>69</v>
      </c>
      <c r="E69" s="1" t="s">
        <v>8</v>
      </c>
      <c r="H69" s="17">
        <v>1.112582</v>
      </c>
      <c r="I69" s="17">
        <v>0.80331799999999998</v>
      </c>
      <c r="J69" s="17">
        <v>0.79209799999999997</v>
      </c>
      <c r="K69" s="17">
        <v>1.4170180000000003</v>
      </c>
      <c r="L69" s="17">
        <v>2.0118140000000002</v>
      </c>
      <c r="M69" s="17">
        <v>1.9682630600000002</v>
      </c>
      <c r="N69" s="17">
        <v>1.356931568</v>
      </c>
      <c r="O69" s="17">
        <v>1.6115660000000003</v>
      </c>
      <c r="P69" s="17">
        <v>2.0560044800000004</v>
      </c>
      <c r="Q69" s="17">
        <v>2.2904100000000001</v>
      </c>
      <c r="R69" s="17">
        <v>2.4596072599999999</v>
      </c>
      <c r="S69" s="17">
        <v>3.8090502600000002</v>
      </c>
      <c r="T69" s="17">
        <v>4.7729200000000009</v>
      </c>
      <c r="U69" s="17">
        <v>4.5525319999999994</v>
      </c>
      <c r="V69" s="17">
        <v>3.3850400000000009</v>
      </c>
      <c r="W69" s="17">
        <v>2.8653000000000004</v>
      </c>
      <c r="X69" s="17">
        <v>1.9470999999999998</v>
      </c>
      <c r="Y69" s="17">
        <v>3.2425000000000002</v>
      </c>
      <c r="Z69" s="17">
        <v>1.5354000000000001</v>
      </c>
      <c r="AA69" s="17">
        <v>1.9370000000000001</v>
      </c>
      <c r="AB69" s="17">
        <v>2.3703669220352253</v>
      </c>
      <c r="AC69" s="17">
        <v>1.9890497993605087</v>
      </c>
      <c r="AD69" s="17">
        <v>2.1600621794832904</v>
      </c>
      <c r="AE69" s="17">
        <v>2.2621435716444833</v>
      </c>
      <c r="AF69" s="17">
        <v>2.1876060984594141</v>
      </c>
      <c r="AG69" s="17">
        <v>1.3685999999999998</v>
      </c>
      <c r="AH69" s="17">
        <v>2.3200010876287362</v>
      </c>
      <c r="AI69" s="17">
        <v>3.9587811549843615</v>
      </c>
      <c r="AJ69" s="97">
        <v>1.6110333704151583</v>
      </c>
      <c r="AK69" s="97">
        <v>0.68438694030124569</v>
      </c>
      <c r="AL69" s="97">
        <v>0.74127015581669731</v>
      </c>
      <c r="AM69" s="97">
        <v>0.68205870419140668</v>
      </c>
      <c r="AN69" s="97">
        <v>0.90128464629339056</v>
      </c>
      <c r="AO69" s="97">
        <v>0.6805821127575864</v>
      </c>
      <c r="AP69" s="97">
        <v>0.88371723988289674</v>
      </c>
      <c r="AQ69" s="97">
        <v>0.67978776893346315</v>
      </c>
      <c r="AR69" s="97">
        <v>0.67756005181574741</v>
      </c>
      <c r="AS69" s="97">
        <v>0.70115434013112954</v>
      </c>
      <c r="AT69" s="97">
        <v>1.2620962294176936</v>
      </c>
      <c r="AU69" s="97">
        <v>1.3335448686753808</v>
      </c>
      <c r="AV69" s="97">
        <v>1.776092369571231</v>
      </c>
      <c r="AW69" s="97">
        <v>2.3861993471188265</v>
      </c>
      <c r="AX69" s="97">
        <v>2.7454721598338239</v>
      </c>
      <c r="AY69" s="97">
        <v>3.12932019136323</v>
      </c>
      <c r="AZ69" s="97">
        <v>2.8054207892348311</v>
      </c>
      <c r="BA69" s="97">
        <v>2.9865750415842962</v>
      </c>
      <c r="BB69" s="97">
        <v>2.7014805448402512</v>
      </c>
      <c r="BC69" s="97">
        <v>2.6918198772979323</v>
      </c>
      <c r="BD69" s="97">
        <v>2.7396953365912688</v>
      </c>
      <c r="BE69" s="92"/>
    </row>
    <row r="70" spans="2:57">
      <c r="B70" s="1" t="str">
        <f t="shared" si="1"/>
        <v>WAOtherNew</v>
      </c>
      <c r="C70" s="1" t="s">
        <v>94</v>
      </c>
      <c r="D70" s="196" t="s">
        <v>71</v>
      </c>
      <c r="E70" s="1" t="s">
        <v>8</v>
      </c>
      <c r="H70" s="17">
        <v>2.1597179999999998</v>
      </c>
      <c r="I70" s="17">
        <v>1.559382</v>
      </c>
      <c r="J70" s="17">
        <v>1.5376019999999999</v>
      </c>
      <c r="K70" s="17">
        <v>2.7506820000000007</v>
      </c>
      <c r="L70" s="17">
        <v>3.9052860000000007</v>
      </c>
      <c r="M70" s="17">
        <v>3.8207459400000001</v>
      </c>
      <c r="N70" s="17">
        <v>2.634043632</v>
      </c>
      <c r="O70" s="17">
        <v>3.1283340000000002</v>
      </c>
      <c r="P70" s="17">
        <v>3.991067520000001</v>
      </c>
      <c r="Q70" s="17">
        <v>4.446089999999999</v>
      </c>
      <c r="R70" s="17">
        <v>4.7745317399999996</v>
      </c>
      <c r="S70" s="17">
        <v>7.3940387400000001</v>
      </c>
      <c r="T70" s="17">
        <v>9.2650800000000011</v>
      </c>
      <c r="U70" s="17">
        <v>8.8372679999999981</v>
      </c>
      <c r="V70" s="17">
        <v>6.5709600000000021</v>
      </c>
      <c r="W70" s="17">
        <v>4.5552000000000001</v>
      </c>
      <c r="X70" s="17">
        <v>5.4093999999999998</v>
      </c>
      <c r="Y70" s="17">
        <v>5.1186000000000007</v>
      </c>
      <c r="Z70" s="17">
        <v>1.7812999999999999</v>
      </c>
      <c r="AA70" s="17">
        <v>2.95</v>
      </c>
      <c r="AB70" s="17">
        <v>2.2861592609503698</v>
      </c>
      <c r="AC70" s="17">
        <v>2.5053125556405771</v>
      </c>
      <c r="AD70" s="17">
        <v>2.4712945670254456</v>
      </c>
      <c r="AE70" s="17">
        <v>2.4438312461536253</v>
      </c>
      <c r="AF70" s="17">
        <v>2.3899364054041059</v>
      </c>
      <c r="AG70" s="17">
        <v>3.4875999999999947</v>
      </c>
      <c r="AH70" s="17">
        <v>2.218925715906761</v>
      </c>
      <c r="AI70" s="17">
        <v>1.8507388509202221</v>
      </c>
      <c r="AJ70" s="97">
        <v>2.8867552132258991</v>
      </c>
      <c r="AK70" s="97">
        <v>3.6569538800915415</v>
      </c>
      <c r="AL70" s="97">
        <v>2.8812400284342488</v>
      </c>
      <c r="AM70" s="97">
        <v>2.3193964051483755</v>
      </c>
      <c r="AN70" s="97">
        <v>2.7052961507700362</v>
      </c>
      <c r="AO70" s="97">
        <v>1.946631569607183</v>
      </c>
      <c r="AP70" s="97">
        <v>1.8144015018588957</v>
      </c>
      <c r="AQ70" s="97">
        <v>1.357517443604572</v>
      </c>
      <c r="AR70" s="97">
        <v>1.9836894629150317</v>
      </c>
      <c r="AS70" s="97">
        <v>2.124851232527468</v>
      </c>
      <c r="AT70" s="97">
        <v>2.2316296924790713</v>
      </c>
      <c r="AU70" s="97">
        <v>2.3450157044481372</v>
      </c>
      <c r="AV70" s="97">
        <v>2.518000653680748</v>
      </c>
      <c r="AW70" s="97">
        <v>2.5465096832563843</v>
      </c>
      <c r="AX70" s="97">
        <v>2.4586480541084756</v>
      </c>
      <c r="AY70" s="97">
        <v>2.6836456735268981</v>
      </c>
      <c r="AZ70" s="97">
        <v>2.5481046463699819</v>
      </c>
      <c r="BA70" s="97">
        <v>2.3538265140727872</v>
      </c>
      <c r="BB70" s="97">
        <v>2.2595228933240263</v>
      </c>
      <c r="BC70" s="97">
        <v>2.1452564792376672</v>
      </c>
      <c r="BD70" s="97">
        <v>2.1712003490522984</v>
      </c>
      <c r="BE70" s="92"/>
    </row>
    <row r="71" spans="2:57">
      <c r="B71" s="1" t="str">
        <f t="shared" si="1"/>
        <v>WALarge OffStock 2016</v>
      </c>
      <c r="C71" s="1" t="s">
        <v>95</v>
      </c>
      <c r="D71" s="196" t="s">
        <v>43</v>
      </c>
      <c r="E71" s="1" t="s">
        <v>5456</v>
      </c>
      <c r="F71" s="1" t="s">
        <v>73</v>
      </c>
      <c r="AJ71" s="92"/>
      <c r="AK71" s="92">
        <v>237.88323522777119</v>
      </c>
      <c r="AL71" s="92">
        <v>237.16958552208789</v>
      </c>
      <c r="AM71" s="92">
        <v>236.45807676552161</v>
      </c>
      <c r="AN71" s="92">
        <v>235.74870253522505</v>
      </c>
      <c r="AO71" s="92">
        <v>235.04145642761938</v>
      </c>
      <c r="AP71" s="92">
        <v>234.33633205833652</v>
      </c>
      <c r="AQ71" s="92">
        <v>233.63332306216151</v>
      </c>
      <c r="AR71" s="92">
        <v>232.93242309297503</v>
      </c>
      <c r="AS71" s="92">
        <v>232.23362582369612</v>
      </c>
      <c r="AT71" s="92">
        <v>231.53692494622501</v>
      </c>
      <c r="AU71" s="92">
        <v>230.84231417138633</v>
      </c>
      <c r="AV71" s="92">
        <v>230.14978722887219</v>
      </c>
      <c r="AW71" s="92">
        <v>229.45933786718558</v>
      </c>
      <c r="AX71" s="92">
        <v>228.77095985358403</v>
      </c>
      <c r="AY71" s="92">
        <v>228.08464697402329</v>
      </c>
      <c r="AZ71" s="92">
        <v>227.40039303310121</v>
      </c>
      <c r="BA71" s="92">
        <v>226.7181918540019</v>
      </c>
      <c r="BB71" s="92">
        <v>226.0380372784399</v>
      </c>
      <c r="BC71" s="92">
        <v>225.35992316660457</v>
      </c>
      <c r="BD71" s="92">
        <v>224.68384339710477</v>
      </c>
      <c r="BE71" s="92"/>
    </row>
    <row r="72" spans="2:57">
      <c r="B72" s="1" t="str">
        <f t="shared" si="1"/>
        <v>WAMedium OffStock 2016</v>
      </c>
      <c r="C72" s="1" t="s">
        <v>96</v>
      </c>
      <c r="D72" s="196" t="s">
        <v>45</v>
      </c>
      <c r="E72" s="1" t="s">
        <v>5456</v>
      </c>
      <c r="F72" s="1" t="s">
        <v>73</v>
      </c>
      <c r="AJ72" s="92"/>
      <c r="AK72" s="92">
        <v>114.09141997190439</v>
      </c>
      <c r="AL72" s="92">
        <v>113.74914571198867</v>
      </c>
      <c r="AM72" s="92">
        <v>113.40789827485271</v>
      </c>
      <c r="AN72" s="92">
        <v>113.06767458002815</v>
      </c>
      <c r="AO72" s="92">
        <v>112.72847155628807</v>
      </c>
      <c r="AP72" s="92">
        <v>112.3902861416192</v>
      </c>
      <c r="AQ72" s="92">
        <v>112.05311528319434</v>
      </c>
      <c r="AR72" s="92">
        <v>111.71695593734476</v>
      </c>
      <c r="AS72" s="92">
        <v>111.38180506953273</v>
      </c>
      <c r="AT72" s="92">
        <v>111.04765965432414</v>
      </c>
      <c r="AU72" s="92">
        <v>110.71451667536117</v>
      </c>
      <c r="AV72" s="92">
        <v>110.38237312533508</v>
      </c>
      <c r="AW72" s="92">
        <v>110.05122600595908</v>
      </c>
      <c r="AX72" s="92">
        <v>109.7210723279412</v>
      </c>
      <c r="AY72" s="92">
        <v>109.39190911095737</v>
      </c>
      <c r="AZ72" s="92">
        <v>109.06373338362449</v>
      </c>
      <c r="BA72" s="92">
        <v>108.73654218347362</v>
      </c>
      <c r="BB72" s="92">
        <v>108.41033255692319</v>
      </c>
      <c r="BC72" s="92">
        <v>108.08510155925242</v>
      </c>
      <c r="BD72" s="92">
        <v>107.76084625457466</v>
      </c>
      <c r="BE72" s="92"/>
    </row>
    <row r="73" spans="2:57">
      <c r="B73" s="1" t="str">
        <f t="shared" si="1"/>
        <v>WASmall OffStock 2016</v>
      </c>
      <c r="C73" s="1" t="s">
        <v>97</v>
      </c>
      <c r="D73" s="196" t="s">
        <v>47</v>
      </c>
      <c r="E73" s="1" t="s">
        <v>5456</v>
      </c>
      <c r="F73" s="1" t="s">
        <v>73</v>
      </c>
      <c r="AJ73" s="92"/>
      <c r="AK73" s="92">
        <v>113.38981111028951</v>
      </c>
      <c r="AL73" s="92">
        <v>113.04964167695864</v>
      </c>
      <c r="AM73" s="92">
        <v>112.71049275192777</v>
      </c>
      <c r="AN73" s="92">
        <v>112.37236127367198</v>
      </c>
      <c r="AO73" s="92">
        <v>112.03524418985097</v>
      </c>
      <c r="AP73" s="92">
        <v>111.69913845728142</v>
      </c>
      <c r="AQ73" s="92">
        <v>111.36404104190957</v>
      </c>
      <c r="AR73" s="92">
        <v>111.02994891878384</v>
      </c>
      <c r="AS73" s="92">
        <v>110.69685907202749</v>
      </c>
      <c r="AT73" s="92">
        <v>110.36476849481141</v>
      </c>
      <c r="AU73" s="92">
        <v>110.03367418932697</v>
      </c>
      <c r="AV73" s="92">
        <v>109.70357316675899</v>
      </c>
      <c r="AW73" s="92">
        <v>109.37446244725871</v>
      </c>
      <c r="AX73" s="92">
        <v>109.04633905991693</v>
      </c>
      <c r="AY73" s="92">
        <v>108.71920004273719</v>
      </c>
      <c r="AZ73" s="92">
        <v>108.39304244260897</v>
      </c>
      <c r="BA73" s="92">
        <v>108.06786331528114</v>
      </c>
      <c r="BB73" s="92">
        <v>107.74365972533531</v>
      </c>
      <c r="BC73" s="92">
        <v>107.4204287461593</v>
      </c>
      <c r="BD73" s="92">
        <v>107.09816745992083</v>
      </c>
      <c r="BE73" s="92"/>
    </row>
    <row r="74" spans="2:57">
      <c r="B74" s="1" t="str">
        <f t="shared" si="1"/>
        <v>WAXLarge RetStock 2016</v>
      </c>
      <c r="C74" s="1" t="s">
        <v>80</v>
      </c>
      <c r="D74" s="197" t="s">
        <v>5467</v>
      </c>
      <c r="E74" s="1" t="s">
        <v>5456</v>
      </c>
      <c r="F74" s="1" t="s">
        <v>73</v>
      </c>
      <c r="AJ74" s="92"/>
      <c r="AK74" s="92">
        <v>77.959823469749907</v>
      </c>
      <c r="AL74" s="92">
        <v>77.601208281789056</v>
      </c>
      <c r="AM74" s="92">
        <v>77.244242723692821</v>
      </c>
      <c r="AN74" s="92">
        <v>76.888919207163823</v>
      </c>
      <c r="AO74" s="92">
        <v>76.535230178810863</v>
      </c>
      <c r="AP74" s="92">
        <v>76.183168119988323</v>
      </c>
      <c r="AQ74" s="92">
        <v>75.832725546636368</v>
      </c>
      <c r="AR74" s="92">
        <v>75.483895009121838</v>
      </c>
      <c r="AS74" s="92">
        <v>75.13666909207987</v>
      </c>
      <c r="AT74" s="92">
        <v>74.791040414256301</v>
      </c>
      <c r="AU74" s="92">
        <v>74.447001628350719</v>
      </c>
      <c r="AV74" s="92">
        <v>74.104545420860305</v>
      </c>
      <c r="AW74" s="92">
        <v>73.763664511924347</v>
      </c>
      <c r="AX74" s="92">
        <v>73.424351655169488</v>
      </c>
      <c r="AY74" s="92">
        <v>73.086599637555707</v>
      </c>
      <c r="AZ74" s="92">
        <v>72.750401279222942</v>
      </c>
      <c r="BA74" s="92">
        <v>72.415749433338519</v>
      </c>
      <c r="BB74" s="92">
        <v>72.082636985945157</v>
      </c>
      <c r="BC74" s="92">
        <v>71.751056855809807</v>
      </c>
      <c r="BD74" s="92">
        <v>71.421001994273084</v>
      </c>
      <c r="BE74" s="92"/>
    </row>
    <row r="75" spans="2:57">
      <c r="B75" s="1" t="str">
        <f t="shared" si="1"/>
        <v>WALarge RetStock 2016</v>
      </c>
      <c r="C75" s="1" t="s">
        <v>81</v>
      </c>
      <c r="D75" s="197" t="s">
        <v>5464</v>
      </c>
      <c r="E75" s="1" t="s">
        <v>5456</v>
      </c>
      <c r="F75" s="1" t="s">
        <v>73</v>
      </c>
      <c r="AJ75" s="92"/>
      <c r="AK75" s="92">
        <v>117.85252332395336</v>
      </c>
      <c r="AL75" s="92">
        <v>117.31040171666318</v>
      </c>
      <c r="AM75" s="92">
        <v>116.77077386876653</v>
      </c>
      <c r="AN75" s="92">
        <v>116.2336283089702</v>
      </c>
      <c r="AO75" s="92">
        <v>115.69895361874893</v>
      </c>
      <c r="AP75" s="92">
        <v>115.16673843210268</v>
      </c>
      <c r="AQ75" s="92">
        <v>114.636971435315</v>
      </c>
      <c r="AR75" s="92">
        <v>114.10964136671255</v>
      </c>
      <c r="AS75" s="92">
        <v>113.58473701642566</v>
      </c>
      <c r="AT75" s="92">
        <v>113.06224722615011</v>
      </c>
      <c r="AU75" s="92">
        <v>112.54216088890981</v>
      </c>
      <c r="AV75" s="92">
        <v>112.02446694882082</v>
      </c>
      <c r="AW75" s="92">
        <v>111.50915440085623</v>
      </c>
      <c r="AX75" s="92">
        <v>110.99621229061229</v>
      </c>
      <c r="AY75" s="92">
        <v>110.48562971407547</v>
      </c>
      <c r="AZ75" s="92">
        <v>109.97739581739071</v>
      </c>
      <c r="BA75" s="92">
        <v>109.47149979663071</v>
      </c>
      <c r="BB75" s="92">
        <v>108.96793089756621</v>
      </c>
      <c r="BC75" s="92">
        <v>108.4666784154374</v>
      </c>
      <c r="BD75" s="92">
        <v>107.96773169472638</v>
      </c>
      <c r="BE75" s="92"/>
    </row>
    <row r="76" spans="2:57">
      <c r="B76" s="1" t="str">
        <f t="shared" si="1"/>
        <v>WAMedium RetStock 2016</v>
      </c>
      <c r="C76" s="1" t="s">
        <v>82</v>
      </c>
      <c r="D76" s="197" t="s">
        <v>5465</v>
      </c>
      <c r="E76" s="1" t="s">
        <v>5456</v>
      </c>
      <c r="F76" s="1" t="s">
        <v>73</v>
      </c>
      <c r="AJ76" s="92"/>
      <c r="AK76" s="92">
        <v>51.967454130275605</v>
      </c>
      <c r="AL76" s="92">
        <v>51.728403841276332</v>
      </c>
      <c r="AM76" s="92">
        <v>51.490453183606462</v>
      </c>
      <c r="AN76" s="92">
        <v>51.253597098961869</v>
      </c>
      <c r="AO76" s="92">
        <v>51.017830552306641</v>
      </c>
      <c r="AP76" s="92">
        <v>50.783148531766031</v>
      </c>
      <c r="AQ76" s="92">
        <v>50.549546048519908</v>
      </c>
      <c r="AR76" s="92">
        <v>50.31701813669671</v>
      </c>
      <c r="AS76" s="92">
        <v>50.085559853267902</v>
      </c>
      <c r="AT76" s="92">
        <v>49.855166277942871</v>
      </c>
      <c r="AU76" s="92">
        <v>49.625832513064331</v>
      </c>
      <c r="AV76" s="92">
        <v>49.397553683504235</v>
      </c>
      <c r="AW76" s="92">
        <v>49.170324936560114</v>
      </c>
      <c r="AX76" s="92">
        <v>48.944141441851933</v>
      </c>
      <c r="AY76" s="92">
        <v>48.718998391219415</v>
      </c>
      <c r="AZ76" s="92">
        <v>48.494890998619802</v>
      </c>
      <c r="BA76" s="92">
        <v>48.271814500026146</v>
      </c>
      <c r="BB76" s="92">
        <v>48.049764153326024</v>
      </c>
      <c r="BC76" s="92">
        <v>47.828735238220723</v>
      </c>
      <c r="BD76" s="92">
        <v>47.608723056124909</v>
      </c>
      <c r="BE76" s="92"/>
    </row>
    <row r="77" spans="2:57">
      <c r="B77" s="1" t="str">
        <f t="shared" si="1"/>
        <v>WASmall RetStock 2016</v>
      </c>
      <c r="C77" s="1" t="s">
        <v>83</v>
      </c>
      <c r="D77" s="197" t="s">
        <v>5466</v>
      </c>
      <c r="E77" s="1" t="s">
        <v>5456</v>
      </c>
      <c r="F77" s="1" t="s">
        <v>73</v>
      </c>
      <c r="AJ77" s="92"/>
      <c r="AK77" s="92">
        <v>60.518683638510872</v>
      </c>
      <c r="AL77" s="92">
        <v>60.240297693773719</v>
      </c>
      <c r="AM77" s="92">
        <v>59.963192324382355</v>
      </c>
      <c r="AN77" s="92">
        <v>59.687361639690195</v>
      </c>
      <c r="AO77" s="92">
        <v>59.412799776147615</v>
      </c>
      <c r="AP77" s="92">
        <v>59.139500897177335</v>
      </c>
      <c r="AQ77" s="92">
        <v>58.867459193050315</v>
      </c>
      <c r="AR77" s="92">
        <v>58.59666888076228</v>
      </c>
      <c r="AS77" s="92">
        <v>58.32712420391077</v>
      </c>
      <c r="AT77" s="92">
        <v>58.058819432572776</v>
      </c>
      <c r="AU77" s="92">
        <v>57.791748863182939</v>
      </c>
      <c r="AV77" s="92">
        <v>57.525906818412295</v>
      </c>
      <c r="AW77" s="92">
        <v>57.261287647047595</v>
      </c>
      <c r="AX77" s="92">
        <v>56.997885723871171</v>
      </c>
      <c r="AY77" s="92">
        <v>56.73569544954136</v>
      </c>
      <c r="AZ77" s="92">
        <v>56.474711250473469</v>
      </c>
      <c r="BA77" s="92">
        <v>56.214927578721287</v>
      </c>
      <c r="BB77" s="92">
        <v>55.95633891185917</v>
      </c>
      <c r="BC77" s="92">
        <v>55.698939752864618</v>
      </c>
      <c r="BD77" s="92">
        <v>55.442724630001436</v>
      </c>
      <c r="BE77" s="92"/>
    </row>
    <row r="78" spans="2:57">
      <c r="B78" s="1" t="str">
        <f t="shared" si="1"/>
        <v>WASchool K-12Stock 2016</v>
      </c>
      <c r="C78" s="1" t="s">
        <v>84</v>
      </c>
      <c r="D78" s="197" t="s">
        <v>5468</v>
      </c>
      <c r="E78" s="1" t="s">
        <v>5456</v>
      </c>
      <c r="F78" s="1" t="s">
        <v>73</v>
      </c>
      <c r="AJ78" s="92"/>
      <c r="AK78" s="92">
        <v>139.23128731562221</v>
      </c>
      <c r="AL78" s="92">
        <v>138.66043903762815</v>
      </c>
      <c r="AM78" s="92">
        <v>138.09193123757387</v>
      </c>
      <c r="AN78" s="92">
        <v>137.52575431949981</v>
      </c>
      <c r="AO78" s="92">
        <v>136.96189872678985</v>
      </c>
      <c r="AP78" s="92">
        <v>136.40035494201001</v>
      </c>
      <c r="AQ78" s="92">
        <v>135.84111348674776</v>
      </c>
      <c r="AR78" s="92">
        <v>135.28416492145209</v>
      </c>
      <c r="AS78" s="92">
        <v>134.72949984527415</v>
      </c>
      <c r="AT78" s="92">
        <v>134.17710889590853</v>
      </c>
      <c r="AU78" s="92">
        <v>133.62698274943531</v>
      </c>
      <c r="AV78" s="92">
        <v>133.07911212016262</v>
      </c>
      <c r="AW78" s="92">
        <v>132.53348776046997</v>
      </c>
      <c r="AX78" s="92">
        <v>131.99010046065203</v>
      </c>
      <c r="AY78" s="92">
        <v>131.44894104876334</v>
      </c>
      <c r="AZ78" s="92">
        <v>130.91000039046341</v>
      </c>
      <c r="BA78" s="92">
        <v>130.3732693888625</v>
      </c>
      <c r="BB78" s="92">
        <v>129.83873898436815</v>
      </c>
      <c r="BC78" s="92">
        <v>129.30640015453224</v>
      </c>
      <c r="BD78" s="92">
        <v>128.77624391389867</v>
      </c>
      <c r="BE78" s="92"/>
    </row>
    <row r="79" spans="2:57">
      <c r="B79" s="1" t="str">
        <f t="shared" si="1"/>
        <v>WAUniversityStock 2016</v>
      </c>
      <c r="C79" s="1" t="s">
        <v>85</v>
      </c>
      <c r="D79" s="196" t="s">
        <v>54</v>
      </c>
      <c r="E79" s="1" t="s">
        <v>5456</v>
      </c>
      <c r="F79" s="1" t="s">
        <v>73</v>
      </c>
      <c r="AJ79" s="92"/>
      <c r="AK79" s="92">
        <v>61.912706249785586</v>
      </c>
      <c r="AL79" s="92">
        <v>61.658864154161463</v>
      </c>
      <c r="AM79" s="92">
        <v>61.406062811129402</v>
      </c>
      <c r="AN79" s="92">
        <v>61.154297953603773</v>
      </c>
      <c r="AO79" s="92">
        <v>60.903565331993995</v>
      </c>
      <c r="AP79" s="92">
        <v>60.653860714132819</v>
      </c>
      <c r="AQ79" s="92">
        <v>60.405179885204873</v>
      </c>
      <c r="AR79" s="92">
        <v>60.157518647675531</v>
      </c>
      <c r="AS79" s="92">
        <v>59.91087282122006</v>
      </c>
      <c r="AT79" s="92">
        <v>59.665238242653061</v>
      </c>
      <c r="AU79" s="92">
        <v>59.420610765858186</v>
      </c>
      <c r="AV79" s="92">
        <v>59.17698626171817</v>
      </c>
      <c r="AW79" s="92">
        <v>58.934360618045126</v>
      </c>
      <c r="AX79" s="92">
        <v>58.692729739511144</v>
      </c>
      <c r="AY79" s="92">
        <v>58.452089547579149</v>
      </c>
      <c r="AZ79" s="92">
        <v>58.212435980434073</v>
      </c>
      <c r="BA79" s="92">
        <v>57.97376499291429</v>
      </c>
      <c r="BB79" s="92">
        <v>57.736072556443339</v>
      </c>
      <c r="BC79" s="92">
        <v>57.49935465896192</v>
      </c>
      <c r="BD79" s="92">
        <v>57.263607304860173</v>
      </c>
      <c r="BE79" s="92"/>
    </row>
    <row r="80" spans="2:57">
      <c r="B80" s="1" t="str">
        <f t="shared" si="1"/>
        <v>WAWarehouseStock 2016</v>
      </c>
      <c r="C80" s="1" t="s">
        <v>86</v>
      </c>
      <c r="D80" s="196" t="s">
        <v>56</v>
      </c>
      <c r="E80" s="1" t="s">
        <v>5456</v>
      </c>
      <c r="F80" s="1" t="s">
        <v>73</v>
      </c>
      <c r="AJ80" s="92"/>
      <c r="AK80" s="92">
        <v>247.81724109474234</v>
      </c>
      <c r="AL80" s="92">
        <v>246.90031730269178</v>
      </c>
      <c r="AM80" s="92">
        <v>245.98678612867181</v>
      </c>
      <c r="AN80" s="92">
        <v>245.07663501999571</v>
      </c>
      <c r="AO80" s="92">
        <v>244.16985147042172</v>
      </c>
      <c r="AP80" s="92">
        <v>243.26642301998115</v>
      </c>
      <c r="AQ80" s="92">
        <v>242.36633725480721</v>
      </c>
      <c r="AR80" s="92">
        <v>241.46958180696441</v>
      </c>
      <c r="AS80" s="92">
        <v>240.57614435427863</v>
      </c>
      <c r="AT80" s="92">
        <v>239.68601262016779</v>
      </c>
      <c r="AU80" s="92">
        <v>238.79917437347316</v>
      </c>
      <c r="AV80" s="92">
        <v>237.91561742829131</v>
      </c>
      <c r="AW80" s="92">
        <v>237.03532964380662</v>
      </c>
      <c r="AX80" s="92">
        <v>236.15829892412452</v>
      </c>
      <c r="AY80" s="92">
        <v>235.28451321810525</v>
      </c>
      <c r="AZ80" s="92">
        <v>234.41396051919824</v>
      </c>
      <c r="BA80" s="92">
        <v>233.5466288652772</v>
      </c>
      <c r="BB80" s="92">
        <v>232.68250633847566</v>
      </c>
      <c r="BC80" s="92">
        <v>231.82158106502328</v>
      </c>
      <c r="BD80" s="92">
        <v>230.96384121508268</v>
      </c>
      <c r="BE80" s="92"/>
    </row>
    <row r="81" spans="1:57">
      <c r="B81" s="1" t="str">
        <f t="shared" si="1"/>
        <v>WASupermarketStock 2016</v>
      </c>
      <c r="C81" s="1" t="s">
        <v>87</v>
      </c>
      <c r="D81" s="196" t="s">
        <v>58</v>
      </c>
      <c r="E81" s="1" t="s">
        <v>5456</v>
      </c>
      <c r="F81" s="1" t="s">
        <v>73</v>
      </c>
      <c r="AJ81" s="92"/>
      <c r="AK81" s="92">
        <v>32.294726694822572</v>
      </c>
      <c r="AL81" s="92">
        <v>32.004074154569167</v>
      </c>
      <c r="AM81" s="92">
        <v>31.716037487178045</v>
      </c>
      <c r="AN81" s="92">
        <v>31.430593149793442</v>
      </c>
      <c r="AO81" s="92">
        <v>31.1477178114453</v>
      </c>
      <c r="AP81" s="92">
        <v>30.867388351142292</v>
      </c>
      <c r="AQ81" s="92">
        <v>30.589581855982011</v>
      </c>
      <c r="AR81" s="92">
        <v>30.314275619278174</v>
      </c>
      <c r="AS81" s="92">
        <v>30.041447138704669</v>
      </c>
      <c r="AT81" s="92">
        <v>29.771074114456326</v>
      </c>
      <c r="AU81" s="92">
        <v>29.50313444742622</v>
      </c>
      <c r="AV81" s="92">
        <v>29.237606237399383</v>
      </c>
      <c r="AW81" s="92">
        <v>28.974467781262788</v>
      </c>
      <c r="AX81" s="92">
        <v>28.713697571231425</v>
      </c>
      <c r="AY81" s="92">
        <v>28.455274293090341</v>
      </c>
      <c r="AZ81" s="92">
        <v>28.199176824452529</v>
      </c>
      <c r="BA81" s="92">
        <v>27.945384233032456</v>
      </c>
      <c r="BB81" s="92">
        <v>27.693875774935165</v>
      </c>
      <c r="BC81" s="92">
        <v>27.444630892960749</v>
      </c>
      <c r="BD81" s="92">
        <v>27.197629214924103</v>
      </c>
      <c r="BE81" s="92"/>
    </row>
    <row r="82" spans="1:57">
      <c r="B82" s="1" t="str">
        <f t="shared" si="1"/>
        <v>WAMiniMartStock 2016</v>
      </c>
      <c r="C82" s="1" t="s">
        <v>88</v>
      </c>
      <c r="D82" s="196" t="s">
        <v>60</v>
      </c>
      <c r="E82" s="1" t="s">
        <v>5456</v>
      </c>
      <c r="F82" s="1" t="s">
        <v>73</v>
      </c>
      <c r="AJ82" s="92"/>
      <c r="AK82" s="92">
        <v>13.351734487357366</v>
      </c>
      <c r="AL82" s="92">
        <v>13.288714300577039</v>
      </c>
      <c r="AM82" s="92">
        <v>13.225991569078316</v>
      </c>
      <c r="AN82" s="92">
        <v>13.163564888872267</v>
      </c>
      <c r="AO82" s="92">
        <v>13.101432862596791</v>
      </c>
      <c r="AP82" s="92">
        <v>13.039594099485335</v>
      </c>
      <c r="AQ82" s="92">
        <v>12.978047215335765</v>
      </c>
      <c r="AR82" s="92">
        <v>12.916790832479382</v>
      </c>
      <c r="AS82" s="92">
        <v>12.85582357975008</v>
      </c>
      <c r="AT82" s="92">
        <v>12.795144092453659</v>
      </c>
      <c r="AU82" s="92">
        <v>12.734751012337279</v>
      </c>
      <c r="AV82" s="92">
        <v>12.674642987559048</v>
      </c>
      <c r="AW82" s="92">
        <v>12.614818672657771</v>
      </c>
      <c r="AX82" s="92">
        <v>12.555276728522827</v>
      </c>
      <c r="AY82" s="92">
        <v>12.4960158223642</v>
      </c>
      <c r="AZ82" s="92">
        <v>12.437034627682641</v>
      </c>
      <c r="BA82" s="92">
        <v>12.378331824239979</v>
      </c>
      <c r="BB82" s="92">
        <v>12.319906098029566</v>
      </c>
      <c r="BC82" s="92">
        <v>12.261756141246867</v>
      </c>
      <c r="BD82" s="92">
        <v>12.203880652260182</v>
      </c>
      <c r="BE82" s="92"/>
    </row>
    <row r="83" spans="1:57">
      <c r="B83" s="1" t="str">
        <f t="shared" si="1"/>
        <v>WARestaurantStock 2016</v>
      </c>
      <c r="C83" s="1" t="s">
        <v>89</v>
      </c>
      <c r="D83" s="196" t="s">
        <v>62</v>
      </c>
      <c r="E83" s="1" t="s">
        <v>5456</v>
      </c>
      <c r="F83" s="1" t="s">
        <v>73</v>
      </c>
      <c r="AJ83" s="92"/>
      <c r="AK83" s="92">
        <v>28.769418852828959</v>
      </c>
      <c r="AL83" s="92">
        <v>28.633627195843609</v>
      </c>
      <c r="AM83" s="92">
        <v>28.498476475479229</v>
      </c>
      <c r="AN83" s="92">
        <v>28.363963666514969</v>
      </c>
      <c r="AO83" s="92">
        <v>28.230085758009022</v>
      </c>
      <c r="AP83" s="92">
        <v>28.096839753231219</v>
      </c>
      <c r="AQ83" s="92">
        <v>27.964222669595969</v>
      </c>
      <c r="AR83" s="92">
        <v>27.832231538595479</v>
      </c>
      <c r="AS83" s="92">
        <v>27.700863405733312</v>
      </c>
      <c r="AT83" s="92">
        <v>27.57011533045825</v>
      </c>
      <c r="AU83" s="92">
        <v>27.439984386098487</v>
      </c>
      <c r="AV83" s="92">
        <v>27.310467659796103</v>
      </c>
      <c r="AW83" s="92">
        <v>27.181562252441868</v>
      </c>
      <c r="AX83" s="92">
        <v>27.053265278610343</v>
      </c>
      <c r="AY83" s="92">
        <v>26.925573866495306</v>
      </c>
      <c r="AZ83" s="92">
        <v>26.798485157845448</v>
      </c>
      <c r="BA83" s="92">
        <v>26.671996307900418</v>
      </c>
      <c r="BB83" s="92">
        <v>26.546104485327131</v>
      </c>
      <c r="BC83" s="92">
        <v>26.420806872156387</v>
      </c>
      <c r="BD83" s="92">
        <v>26.296100663719809</v>
      </c>
      <c r="BE83" s="92"/>
    </row>
    <row r="84" spans="1:57">
      <c r="B84" s="1" t="str">
        <f t="shared" si="1"/>
        <v>WALodgingStock 2016</v>
      </c>
      <c r="C84" s="1" t="s">
        <v>90</v>
      </c>
      <c r="D84" s="196" t="s">
        <v>64</v>
      </c>
      <c r="E84" s="1" t="s">
        <v>5456</v>
      </c>
      <c r="F84" s="1" t="s">
        <v>73</v>
      </c>
      <c r="AJ84" s="92"/>
      <c r="AK84" s="92">
        <v>113.64588454098738</v>
      </c>
      <c r="AL84" s="92">
        <v>113.37313441808902</v>
      </c>
      <c r="AM84" s="92">
        <v>113.10103889548562</v>
      </c>
      <c r="AN84" s="92">
        <v>112.82959640213646</v>
      </c>
      <c r="AO84" s="92">
        <v>112.55880537077134</v>
      </c>
      <c r="AP84" s="92">
        <v>112.28866423788149</v>
      </c>
      <c r="AQ84" s="92">
        <v>112.01917144371058</v>
      </c>
      <c r="AR84" s="92">
        <v>111.75032543224567</v>
      </c>
      <c r="AS84" s="92">
        <v>111.4821246512083</v>
      </c>
      <c r="AT84" s="92">
        <v>111.21456755204539</v>
      </c>
      <c r="AU84" s="92">
        <v>110.94765258992049</v>
      </c>
      <c r="AV84" s="92">
        <v>110.68137822370468</v>
      </c>
      <c r="AW84" s="92">
        <v>110.4157429159678</v>
      </c>
      <c r="AX84" s="92">
        <v>110.15074513296948</v>
      </c>
      <c r="AY84" s="92">
        <v>109.88638334465035</v>
      </c>
      <c r="AZ84" s="92">
        <v>109.6226560246232</v>
      </c>
      <c r="BA84" s="92">
        <v>109.35956165016411</v>
      </c>
      <c r="BB84" s="92">
        <v>109.09709870220372</v>
      </c>
      <c r="BC84" s="92">
        <v>108.83526566531845</v>
      </c>
      <c r="BD84" s="92">
        <v>108.57406102772168</v>
      </c>
      <c r="BE84" s="92"/>
    </row>
    <row r="85" spans="1:57">
      <c r="B85" s="1" t="str">
        <f t="shared" si="1"/>
        <v>WAHospitalStock 2016</v>
      </c>
      <c r="C85" s="1" t="s">
        <v>91</v>
      </c>
      <c r="D85" s="196" t="s">
        <v>66</v>
      </c>
      <c r="E85" s="1" t="s">
        <v>5456</v>
      </c>
      <c r="F85" s="1" t="s">
        <v>73</v>
      </c>
      <c r="AJ85" s="92"/>
      <c r="AK85" s="92">
        <v>52.747616279544992</v>
      </c>
      <c r="AL85" s="92">
        <v>52.636846285357947</v>
      </c>
      <c r="AM85" s="92">
        <v>52.526308908158697</v>
      </c>
      <c r="AN85" s="92">
        <v>52.416003659451562</v>
      </c>
      <c r="AO85" s="92">
        <v>52.305930051766715</v>
      </c>
      <c r="AP85" s="92">
        <v>52.196087598658004</v>
      </c>
      <c r="AQ85" s="92">
        <v>52.086475814700819</v>
      </c>
      <c r="AR85" s="92">
        <v>51.977094215489949</v>
      </c>
      <c r="AS85" s="92">
        <v>51.867942317637421</v>
      </c>
      <c r="AT85" s="92">
        <v>51.759019638770383</v>
      </c>
      <c r="AU85" s="92">
        <v>51.650325697528963</v>
      </c>
      <c r="AV85" s="92">
        <v>51.541860013564154</v>
      </c>
      <c r="AW85" s="92">
        <v>51.433622107535669</v>
      </c>
      <c r="AX85" s="92">
        <v>51.325611501109847</v>
      </c>
      <c r="AY85" s="92">
        <v>51.217827716957515</v>
      </c>
      <c r="AZ85" s="92">
        <v>51.110270278751905</v>
      </c>
      <c r="BA85" s="92">
        <v>51.002938711166529</v>
      </c>
      <c r="BB85" s="92">
        <v>50.895832539873076</v>
      </c>
      <c r="BC85" s="92">
        <v>50.788951291539341</v>
      </c>
      <c r="BD85" s="92">
        <v>50.682294493827108</v>
      </c>
      <c r="BE85" s="92"/>
    </row>
    <row r="86" spans="1:57">
      <c r="B86" s="1" t="str">
        <f t="shared" si="1"/>
        <v>WAResidential CareStock 2016</v>
      </c>
      <c r="C86" s="1" t="s">
        <v>92</v>
      </c>
      <c r="D86" s="197" t="s">
        <v>5469</v>
      </c>
      <c r="E86" s="1" t="s">
        <v>5456</v>
      </c>
      <c r="F86" s="1" t="s">
        <v>73</v>
      </c>
      <c r="AJ86" s="92"/>
      <c r="AK86" s="92">
        <v>70.07297335306491</v>
      </c>
      <c r="AL86" s="92">
        <v>69.904798217017557</v>
      </c>
      <c r="AM86" s="92">
        <v>69.737026701296713</v>
      </c>
      <c r="AN86" s="92">
        <v>69.569657837213597</v>
      </c>
      <c r="AO86" s="92">
        <v>69.402690658404282</v>
      </c>
      <c r="AP86" s="92">
        <v>69.236124200824108</v>
      </c>
      <c r="AQ86" s="92">
        <v>69.069957502742128</v>
      </c>
      <c r="AR86" s="92">
        <v>68.904189604735549</v>
      </c>
      <c r="AS86" s="92">
        <v>68.73881954968418</v>
      </c>
      <c r="AT86" s="92">
        <v>68.573846382764941</v>
      </c>
      <c r="AU86" s="92">
        <v>68.40926915144631</v>
      </c>
      <c r="AV86" s="92">
        <v>68.245086905482836</v>
      </c>
      <c r="AW86" s="92">
        <v>68.081298696909684</v>
      </c>
      <c r="AX86" s="92">
        <v>67.917903580037105</v>
      </c>
      <c r="AY86" s="92">
        <v>67.754900611445024</v>
      </c>
      <c r="AZ86" s="92">
        <v>67.592288849977564</v>
      </c>
      <c r="BA86" s="92">
        <v>67.430067356737624</v>
      </c>
      <c r="BB86" s="92">
        <v>67.268235195081459</v>
      </c>
      <c r="BC86" s="92">
        <v>67.106791430613271</v>
      </c>
      <c r="BD86" s="92">
        <v>66.945735131179802</v>
      </c>
      <c r="BE86" s="92"/>
    </row>
    <row r="87" spans="1:57">
      <c r="B87" s="1" t="str">
        <f t="shared" si="1"/>
        <v>WAAssemblyStock 2016</v>
      </c>
      <c r="C87" s="1" t="s">
        <v>93</v>
      </c>
      <c r="D87" s="196" t="s">
        <v>69</v>
      </c>
      <c r="E87" s="1" t="s">
        <v>5456</v>
      </c>
      <c r="F87" s="1" t="s">
        <v>73</v>
      </c>
      <c r="AJ87" s="92"/>
      <c r="AK87" s="92">
        <v>200.77578449565536</v>
      </c>
      <c r="AL87" s="92">
        <v>199.87497047588485</v>
      </c>
      <c r="AM87" s="92">
        <v>198.97819810834972</v>
      </c>
      <c r="AN87" s="92">
        <v>198.0854492595036</v>
      </c>
      <c r="AO87" s="92">
        <v>197.1967058771593</v>
      </c>
      <c r="AP87" s="92">
        <v>196.31194999012379</v>
      </c>
      <c r="AQ87" s="92">
        <v>195.43116370783477</v>
      </c>
      <c r="AR87" s="92">
        <v>194.55432921999895</v>
      </c>
      <c r="AS87" s="92">
        <v>193.6814287962319</v>
      </c>
      <c r="AT87" s="92">
        <v>192.81244478569948</v>
      </c>
      <c r="AU87" s="92">
        <v>191.94735961676099</v>
      </c>
      <c r="AV87" s="92">
        <v>191.08615579661381</v>
      </c>
      <c r="AW87" s="92">
        <v>190.22881591093969</v>
      </c>
      <c r="AX87" s="92">
        <v>189.37532262355262</v>
      </c>
      <c r="AY87" s="92">
        <v>188.52565867604829</v>
      </c>
      <c r="AZ87" s="92">
        <v>187.6798068874551</v>
      </c>
      <c r="BA87" s="92">
        <v>186.83775015388673</v>
      </c>
      <c r="BB87" s="92">
        <v>185.99947144819629</v>
      </c>
      <c r="BC87" s="92">
        <v>185.16495381963205</v>
      </c>
      <c r="BD87" s="92">
        <v>184.33418039349465</v>
      </c>
      <c r="BE87" s="92"/>
    </row>
    <row r="88" spans="1:57">
      <c r="B88" s="1" t="str">
        <f t="shared" si="1"/>
        <v>WAOtherStock 2016</v>
      </c>
      <c r="C88" s="1" t="s">
        <v>94</v>
      </c>
      <c r="D88" s="196" t="s">
        <v>71</v>
      </c>
      <c r="E88" s="1" t="s">
        <v>5456</v>
      </c>
      <c r="F88" s="1" t="s">
        <v>73</v>
      </c>
      <c r="AJ88" s="92"/>
      <c r="AK88" s="92">
        <v>124.70486986400022</v>
      </c>
      <c r="AL88" s="92">
        <v>123.58252603522422</v>
      </c>
      <c r="AM88" s="92">
        <v>122.4702833009072</v>
      </c>
      <c r="AN88" s="92">
        <v>121.36805075119904</v>
      </c>
      <c r="AO88" s="92">
        <v>120.27573829443824</v>
      </c>
      <c r="AP88" s="92">
        <v>119.1932566497883</v>
      </c>
      <c r="AQ88" s="92">
        <v>118.12051733994021</v>
      </c>
      <c r="AR88" s="92">
        <v>117.05743268388075</v>
      </c>
      <c r="AS88" s="92">
        <v>116.00391578972582</v>
      </c>
      <c r="AT88" s="92">
        <v>114.95988054761828</v>
      </c>
      <c r="AU88" s="92">
        <v>113.92524162268971</v>
      </c>
      <c r="AV88" s="92">
        <v>112.8999144480855</v>
      </c>
      <c r="AW88" s="92">
        <v>111.88381521805273</v>
      </c>
      <c r="AX88" s="92">
        <v>110.87686088109025</v>
      </c>
      <c r="AY88" s="92">
        <v>109.87896913316044</v>
      </c>
      <c r="AZ88" s="92">
        <v>108.890058410962</v>
      </c>
      <c r="BA88" s="92">
        <v>107.91004788526334</v>
      </c>
      <c r="BB88" s="92">
        <v>106.93885745429597</v>
      </c>
      <c r="BC88" s="92">
        <v>105.97640773720731</v>
      </c>
      <c r="BD88" s="92">
        <v>105.02262006757245</v>
      </c>
      <c r="BE88" s="92"/>
    </row>
    <row r="89" spans="1:57">
      <c r="AZ89" s="92"/>
      <c r="BA89" s="92"/>
      <c r="BB89" s="92"/>
      <c r="BC89" s="92"/>
      <c r="BD89" s="92"/>
      <c r="BE89" s="92"/>
    </row>
    <row r="90" spans="1:57">
      <c r="AZ90" s="92"/>
      <c r="BA90" s="92"/>
      <c r="BB90" s="92"/>
      <c r="BC90" s="92"/>
      <c r="BD90" s="92"/>
      <c r="BE90" s="92"/>
    </row>
    <row r="91" spans="1:57">
      <c r="D91" s="4" t="s">
        <v>98</v>
      </c>
      <c r="E91" s="4"/>
      <c r="AZ91" s="92"/>
      <c r="BA91" s="92"/>
      <c r="BB91" s="92"/>
      <c r="BC91" s="92"/>
      <c r="BD91" s="92"/>
      <c r="BE91" s="92"/>
    </row>
    <row r="92" spans="1:57">
      <c r="B92" s="1" t="str">
        <f>CONCATENATE("ID",D92,E92)</f>
        <v>IDLarge OffNew</v>
      </c>
      <c r="C92" s="1" t="s">
        <v>99</v>
      </c>
      <c r="D92" s="196" t="s">
        <v>43</v>
      </c>
      <c r="E92" s="1" t="s">
        <v>8</v>
      </c>
      <c r="H92" s="17">
        <v>0.41436087365353341</v>
      </c>
      <c r="I92" s="17">
        <v>0.17461665398690543</v>
      </c>
      <c r="J92" s="17">
        <v>0.26404705837256015</v>
      </c>
      <c r="K92" s="17">
        <v>0.26172287837157698</v>
      </c>
      <c r="L92" s="17">
        <v>0.20771095617481719</v>
      </c>
      <c r="M92" s="17">
        <v>0.24565572097347629</v>
      </c>
      <c r="N92" s="17">
        <v>0.38202445624855086</v>
      </c>
      <c r="O92" s="17">
        <v>0.43265115974822654</v>
      </c>
      <c r="P92" s="17">
        <v>0.44386785453557986</v>
      </c>
      <c r="Q92" s="17">
        <v>0.36903936363436263</v>
      </c>
      <c r="R92" s="17">
        <v>0.5218289358729048</v>
      </c>
      <c r="S92" s="17">
        <v>0.56649361241353691</v>
      </c>
      <c r="T92" s="17">
        <v>0.68866463942173628</v>
      </c>
      <c r="U92" s="17">
        <v>1.031127510001379</v>
      </c>
      <c r="V92" s="17">
        <v>0.57467876806917317</v>
      </c>
      <c r="W92" s="17">
        <v>0.49454508368745087</v>
      </c>
      <c r="X92" s="17">
        <v>0.57525981306941887</v>
      </c>
      <c r="Y92" s="17">
        <v>0.81019904321227521</v>
      </c>
      <c r="Z92" s="17">
        <v>0.6358950000000001</v>
      </c>
      <c r="AA92" s="17">
        <v>0.73733399999999993</v>
      </c>
      <c r="AB92" s="17">
        <v>0.6518964294875611</v>
      </c>
      <c r="AC92" s="17">
        <v>0.67716166468748484</v>
      </c>
      <c r="AD92" s="17">
        <v>0.61357820737900048</v>
      </c>
      <c r="AE92" s="17">
        <v>0.62155831420158214</v>
      </c>
      <c r="AF92" s="17">
        <v>0.6407349152675117</v>
      </c>
      <c r="AG92" s="17">
        <v>0.39003900000000002</v>
      </c>
      <c r="AH92" s="17">
        <v>0.4262248614583441</v>
      </c>
      <c r="AI92" s="17">
        <v>0.64801995290524972</v>
      </c>
      <c r="AJ92" s="97">
        <v>0.57627670176903412</v>
      </c>
      <c r="AK92" s="97">
        <v>0.82626664283305173</v>
      </c>
      <c r="AL92" s="97">
        <v>0.41592215103032448</v>
      </c>
      <c r="AM92" s="97">
        <v>0.38839023383696536</v>
      </c>
      <c r="AN92" s="97">
        <v>0.74073383682056504</v>
      </c>
      <c r="AO92" s="97">
        <v>0.4194755555630042</v>
      </c>
      <c r="AP92" s="97">
        <v>0.30187406132081529</v>
      </c>
      <c r="AQ92" s="97">
        <v>0.72863609259338646</v>
      </c>
      <c r="AR92" s="97">
        <v>0.53881063594609291</v>
      </c>
      <c r="AS92" s="97">
        <v>0.45431987795586265</v>
      </c>
      <c r="AT92" s="97">
        <v>0.80439959999066168</v>
      </c>
      <c r="AU92" s="97">
        <v>0.74111079891920495</v>
      </c>
      <c r="AV92" s="97">
        <v>0.61466420631589758</v>
      </c>
      <c r="AW92" s="97">
        <v>0.53786495468576256</v>
      </c>
      <c r="AX92" s="97">
        <v>0.74317981473064132</v>
      </c>
      <c r="AY92" s="97">
        <v>0.80123898605002575</v>
      </c>
      <c r="AZ92" s="97">
        <v>0.70549938073770635</v>
      </c>
      <c r="BA92" s="97">
        <v>1.2155725203431991</v>
      </c>
      <c r="BB92" s="97">
        <v>0.43716523530393314</v>
      </c>
      <c r="BC92" s="97">
        <v>0.45779391217105547</v>
      </c>
      <c r="BD92" s="97">
        <v>0.80778412577208469</v>
      </c>
      <c r="BE92" s="92"/>
    </row>
    <row r="93" spans="1:57">
      <c r="B93" s="1" t="str">
        <f t="shared" ref="B93:B127" si="2">CONCATENATE("ID",D93,E93)</f>
        <v>IDMedium OffNew</v>
      </c>
      <c r="C93" s="1" t="s">
        <v>100</v>
      </c>
      <c r="D93" s="196" t="s">
        <v>45</v>
      </c>
      <c r="E93" s="1" t="s">
        <v>8</v>
      </c>
      <c r="H93" s="17">
        <v>0.18668655354200558</v>
      </c>
      <c r="I93" s="17">
        <v>7.8671958180852486E-2</v>
      </c>
      <c r="J93" s="17">
        <v>0.11896402009639327</v>
      </c>
      <c r="K93" s="17">
        <v>0.11791688176412496</v>
      </c>
      <c r="L93" s="17">
        <v>9.3582297477281418E-2</v>
      </c>
      <c r="M93" s="17">
        <v>0.11067796894540068</v>
      </c>
      <c r="N93" s="17">
        <v>0.17211767239740325</v>
      </c>
      <c r="O93" s="17">
        <v>0.19492707693942124</v>
      </c>
      <c r="P93" s="17">
        <v>0.19998065758645517</v>
      </c>
      <c r="Q93" s="17">
        <v>0.1662673560627739</v>
      </c>
      <c r="R93" s="17">
        <v>0.23510531947101979</v>
      </c>
      <c r="S93" s="17">
        <v>0.25522858655200176</v>
      </c>
      <c r="T93" s="17">
        <v>0.31027164062645235</v>
      </c>
      <c r="U93" s="17">
        <v>0.46456519749850622</v>
      </c>
      <c r="V93" s="17">
        <v>0.25891633459172925</v>
      </c>
      <c r="W93" s="17">
        <v>0.22281282600526162</v>
      </c>
      <c r="X93" s="17">
        <v>0.25917811917479627</v>
      </c>
      <c r="Y93" s="17">
        <v>0.3650278698533686</v>
      </c>
      <c r="Z93" s="17">
        <v>0.79894500000000002</v>
      </c>
      <c r="AA93" s="17">
        <v>0.92639399999999994</v>
      </c>
      <c r="AB93" s="17">
        <v>0.81904936012539731</v>
      </c>
      <c r="AC93" s="17">
        <v>0.85079286076119875</v>
      </c>
      <c r="AD93" s="17">
        <v>0.77090595286079544</v>
      </c>
      <c r="AE93" s="17">
        <v>0.78093224091993652</v>
      </c>
      <c r="AF93" s="17">
        <v>0.80502591918225819</v>
      </c>
      <c r="AG93" s="17">
        <v>0.49004899999999996</v>
      </c>
      <c r="AH93" s="17">
        <v>0.53551328747330418</v>
      </c>
      <c r="AI93" s="17">
        <v>0.81417891518864705</v>
      </c>
      <c r="AJ93" s="97">
        <v>0.72403995863288895</v>
      </c>
      <c r="AK93" s="97">
        <v>1.0381298845851159</v>
      </c>
      <c r="AL93" s="97">
        <v>0.52256885642271533</v>
      </c>
      <c r="AM93" s="97">
        <v>0.48797747328234103</v>
      </c>
      <c r="AN93" s="97">
        <v>0.93066558985147907</v>
      </c>
      <c r="AO93" s="97">
        <v>0.52703339032274887</v>
      </c>
      <c r="AP93" s="97">
        <v>0.37927766678769098</v>
      </c>
      <c r="AQ93" s="97">
        <v>0.91546585992502394</v>
      </c>
      <c r="AR93" s="97">
        <v>0.67696720926560383</v>
      </c>
      <c r="AS93" s="97">
        <v>0.5708121543548017</v>
      </c>
      <c r="AT93" s="97">
        <v>1.010655907680575</v>
      </c>
      <c r="AU93" s="97">
        <v>0.93113920889848822</v>
      </c>
      <c r="AV93" s="97">
        <v>0.77227041306356348</v>
      </c>
      <c r="AW93" s="97">
        <v>0.67577904563083002</v>
      </c>
      <c r="AX93" s="97">
        <v>0.93373874158465187</v>
      </c>
      <c r="AY93" s="97">
        <v>1.0066848799090065</v>
      </c>
      <c r="AZ93" s="97">
        <v>0.88639665784993871</v>
      </c>
      <c r="BA93" s="97">
        <v>1.5272577819696604</v>
      </c>
      <c r="BB93" s="97">
        <v>0.54925888538186474</v>
      </c>
      <c r="BC93" s="97">
        <v>0.57517696657389017</v>
      </c>
      <c r="BD93" s="97">
        <v>1.0149082605854398</v>
      </c>
      <c r="BE93" s="92"/>
    </row>
    <row r="94" spans="1:57">
      <c r="B94" s="1" t="str">
        <f t="shared" si="2"/>
        <v>IDSmall OffNew</v>
      </c>
      <c r="C94" s="1" t="s">
        <v>101</v>
      </c>
      <c r="D94" s="196" t="s">
        <v>47</v>
      </c>
      <c r="E94" s="1" t="s">
        <v>8</v>
      </c>
      <c r="H94" s="17">
        <v>0.21905257280446114</v>
      </c>
      <c r="I94" s="17">
        <v>9.2311387832242131E-2</v>
      </c>
      <c r="J94" s="17">
        <v>0.13958892153104671</v>
      </c>
      <c r="K94" s="17">
        <v>0.1383602398642981</v>
      </c>
      <c r="L94" s="17">
        <v>0.10980674634790144</v>
      </c>
      <c r="M94" s="17">
        <v>0.12986631008112301</v>
      </c>
      <c r="N94" s="17">
        <v>0.20195787135404591</v>
      </c>
      <c r="O94" s="17">
        <v>0.22872176331235222</v>
      </c>
      <c r="P94" s="17">
        <v>0.234651487877965</v>
      </c>
      <c r="Q94" s="17">
        <v>0.19509328030286358</v>
      </c>
      <c r="R94" s="17">
        <v>0.27586574465607538</v>
      </c>
      <c r="S94" s="17">
        <v>0.29947780103446142</v>
      </c>
      <c r="T94" s="17">
        <v>0.36406371995181136</v>
      </c>
      <c r="U94" s="17">
        <v>0.54510729250011491</v>
      </c>
      <c r="V94" s="17">
        <v>0.30380489733909782</v>
      </c>
      <c r="W94" s="17">
        <v>0.2614420903072876</v>
      </c>
      <c r="X94" s="17">
        <v>0.30411206775578492</v>
      </c>
      <c r="Y94" s="17">
        <v>0.42831308693435627</v>
      </c>
      <c r="Z94" s="17">
        <v>0.19566</v>
      </c>
      <c r="AA94" s="17">
        <v>0.22687199999999996</v>
      </c>
      <c r="AB94" s="17">
        <v>0.20058351676540342</v>
      </c>
      <c r="AC94" s="17">
        <v>0.20835743528845685</v>
      </c>
      <c r="AD94" s="17">
        <v>0.188793294578154</v>
      </c>
      <c r="AE94" s="17">
        <v>0.19124871206202526</v>
      </c>
      <c r="AF94" s="17">
        <v>0.1971492046976959</v>
      </c>
      <c r="AG94" s="17">
        <v>0.12001199999999999</v>
      </c>
      <c r="AH94" s="17">
        <v>0.13114611121795203</v>
      </c>
      <c r="AI94" s="17">
        <v>0.19939075474007681</v>
      </c>
      <c r="AJ94" s="97">
        <v>0.17731590823662588</v>
      </c>
      <c r="AK94" s="97">
        <v>0.25423589010247744</v>
      </c>
      <c r="AL94" s="97">
        <v>0.12797604647086908</v>
      </c>
      <c r="AM94" s="97">
        <v>0.11950468733445085</v>
      </c>
      <c r="AN94" s="97">
        <v>0.22791810363709691</v>
      </c>
      <c r="AO94" s="97">
        <v>0.12906940171169359</v>
      </c>
      <c r="AP94" s="97">
        <v>9.2884326560250849E-2</v>
      </c>
      <c r="AQ94" s="97">
        <v>0.22419572079796507</v>
      </c>
      <c r="AR94" s="97">
        <v>0.16578788798341318</v>
      </c>
      <c r="AS94" s="97">
        <v>0.13979073167872694</v>
      </c>
      <c r="AT94" s="97">
        <v>0.24750756922789591</v>
      </c>
      <c r="AU94" s="97">
        <v>0.22803409197513996</v>
      </c>
      <c r="AV94" s="97">
        <v>0.18912744809719925</v>
      </c>
      <c r="AW94" s="97">
        <v>0.1654969091340808</v>
      </c>
      <c r="AX94" s="97">
        <v>0.22867071222481269</v>
      </c>
      <c r="AY94" s="97">
        <v>0.24653507263077709</v>
      </c>
      <c r="AZ94" s="97">
        <v>0.21707673253467885</v>
      </c>
      <c r="BA94" s="97">
        <v>0.3740223139517535</v>
      </c>
      <c r="BB94" s="97">
        <v>0.13451238009351787</v>
      </c>
      <c r="BC94" s="97">
        <v>0.14085966528340169</v>
      </c>
      <c r="BD94" s="97">
        <v>0.24854896177602603</v>
      </c>
      <c r="BE94" s="92"/>
    </row>
    <row r="95" spans="1:57">
      <c r="A95" s="21" t="s">
        <v>5463</v>
      </c>
      <c r="B95" s="1" t="str">
        <f t="shared" si="2"/>
        <v>IDXLarge RetNew</v>
      </c>
      <c r="C95" s="1" t="s">
        <v>102</v>
      </c>
      <c r="D95" s="197" t="s">
        <v>5467</v>
      </c>
      <c r="E95" s="1" t="s">
        <v>8</v>
      </c>
      <c r="H95" s="17">
        <v>0.16229015911096059</v>
      </c>
      <c r="I95" s="17">
        <v>0.13689095496788101</v>
      </c>
      <c r="J95" s="17">
        <v>0.1464880483900218</v>
      </c>
      <c r="K95" s="17">
        <v>0.12630105877793252</v>
      </c>
      <c r="L95" s="17">
        <v>5.3578256036020636E-2</v>
      </c>
      <c r="M95" s="17">
        <v>0.14473409683356164</v>
      </c>
      <c r="N95" s="17">
        <v>0.20832311411164292</v>
      </c>
      <c r="O95" s="17">
        <v>0.18181528021117813</v>
      </c>
      <c r="P95" s="17">
        <v>0.25346254662129836</v>
      </c>
      <c r="Q95" s="17">
        <v>0.21457777154883126</v>
      </c>
      <c r="R95" s="17">
        <v>0.21891301030159141</v>
      </c>
      <c r="S95" s="17">
        <v>0.34506514866435284</v>
      </c>
      <c r="T95" s="17">
        <v>0.4237613147259075</v>
      </c>
      <c r="U95" s="17">
        <v>0.29486242203887825</v>
      </c>
      <c r="V95" s="17">
        <v>0.25132802067051191</v>
      </c>
      <c r="W95" s="17">
        <v>0.19929265632196788</v>
      </c>
      <c r="X95" s="17">
        <v>0.28278808334118855</v>
      </c>
      <c r="Y95" s="17">
        <v>0.28374874501219671</v>
      </c>
      <c r="Z95" s="17">
        <v>0.38990000000000008</v>
      </c>
      <c r="AA95" s="17">
        <v>0.61124000000000001</v>
      </c>
      <c r="AB95" s="17">
        <v>0.48311013099802608</v>
      </c>
      <c r="AC95" s="17">
        <v>0.44265568341819511</v>
      </c>
      <c r="AD95" s="17">
        <v>0.44279982054836869</v>
      </c>
      <c r="AE95" s="17">
        <v>0.46242683685728003</v>
      </c>
      <c r="AF95" s="17">
        <v>0.4922385040439719</v>
      </c>
      <c r="AG95" s="17">
        <v>0.80142719999999978</v>
      </c>
      <c r="AH95" s="17">
        <v>8.1015413717225995E-2</v>
      </c>
      <c r="AI95" s="17">
        <v>6.1972529862827738E-2</v>
      </c>
      <c r="AJ95" s="97">
        <v>7.2169542789579169E-2</v>
      </c>
      <c r="AK95" s="97">
        <v>0.11637091796315394</v>
      </c>
      <c r="AL95" s="97">
        <v>0.12152865059621966</v>
      </c>
      <c r="AM95" s="97">
        <v>0.12889251986441602</v>
      </c>
      <c r="AN95" s="97">
        <v>0.14623483660160178</v>
      </c>
      <c r="AO95" s="97">
        <v>0.10366367893791899</v>
      </c>
      <c r="AP95" s="97">
        <v>8.8958225991510181E-2</v>
      </c>
      <c r="AQ95" s="97">
        <v>0.10269895570532812</v>
      </c>
      <c r="AR95" s="97">
        <v>8.0494162022264087E-2</v>
      </c>
      <c r="AS95" s="97">
        <v>0.12296617513932663</v>
      </c>
      <c r="AT95" s="97">
        <v>0.17200098677183598</v>
      </c>
      <c r="AU95" s="97">
        <v>0.1405148455514876</v>
      </c>
      <c r="AV95" s="97">
        <v>0.15281939998883862</v>
      </c>
      <c r="AW95" s="97">
        <v>0.15164436789026078</v>
      </c>
      <c r="AX95" s="97">
        <v>0.15027741188066138</v>
      </c>
      <c r="AY95" s="97">
        <v>0.15424640010988033</v>
      </c>
      <c r="AZ95" s="97">
        <v>0.13304753702311631</v>
      </c>
      <c r="BA95" s="97">
        <v>0.11179060603442102</v>
      </c>
      <c r="BB95" s="97">
        <v>0.10002573999615198</v>
      </c>
      <c r="BC95" s="97">
        <v>9.9359815519973332E-2</v>
      </c>
      <c r="BD95" s="97">
        <v>7.6876710409760463E-2</v>
      </c>
      <c r="BE95" s="92"/>
    </row>
    <row r="96" spans="1:57">
      <c r="A96" s="21" t="s">
        <v>5464</v>
      </c>
      <c r="B96" s="1" t="str">
        <f t="shared" si="2"/>
        <v>IDLarge RetNew</v>
      </c>
      <c r="C96" s="1" t="s">
        <v>103</v>
      </c>
      <c r="D96" s="197" t="s">
        <v>5464</v>
      </c>
      <c r="E96" s="1" t="s">
        <v>8</v>
      </c>
      <c r="H96" s="17">
        <v>0.29974721869213228</v>
      </c>
      <c r="I96" s="17">
        <v>0.25283531201468296</v>
      </c>
      <c r="J96" s="17">
        <v>0.27056098359313285</v>
      </c>
      <c r="K96" s="17">
        <v>0.23327595027294512</v>
      </c>
      <c r="L96" s="17">
        <v>9.8958145812104853E-2</v>
      </c>
      <c r="M96" s="17">
        <v>0.26732146430465759</v>
      </c>
      <c r="N96" s="17">
        <v>0.38476931926324892</v>
      </c>
      <c r="O96" s="17">
        <v>0.33580979190346144</v>
      </c>
      <c r="P96" s="17">
        <v>0.46814109868740644</v>
      </c>
      <c r="Q96" s="17">
        <v>0.39632156729196283</v>
      </c>
      <c r="R96" s="17">
        <v>0.40432868100498676</v>
      </c>
      <c r="S96" s="17">
        <v>0.63732957775343879</v>
      </c>
      <c r="T96" s="17">
        <v>0.78268008469672801</v>
      </c>
      <c r="U96" s="17">
        <v>0.54460597849651282</v>
      </c>
      <c r="V96" s="17">
        <v>0.46419866483633754</v>
      </c>
      <c r="W96" s="17">
        <v>0.36809021425281468</v>
      </c>
      <c r="X96" s="17">
        <v>0.52230487618688526</v>
      </c>
      <c r="Y96" s="17">
        <v>0.52407920228013871</v>
      </c>
      <c r="Z96" s="17">
        <v>0.18102500000000002</v>
      </c>
      <c r="AA96" s="17">
        <v>0.28378999999999999</v>
      </c>
      <c r="AB96" s="17">
        <v>0.22430113224908352</v>
      </c>
      <c r="AC96" s="17">
        <v>0.20551871015844772</v>
      </c>
      <c r="AD96" s="17">
        <v>0.20558563096888544</v>
      </c>
      <c r="AE96" s="17">
        <v>0.21469817425516571</v>
      </c>
      <c r="AF96" s="17">
        <v>0.22853930544898693</v>
      </c>
      <c r="AG96" s="17">
        <v>0.37209119999999984</v>
      </c>
      <c r="AH96" s="17">
        <v>3.7614299225854922E-2</v>
      </c>
      <c r="AI96" s="17">
        <v>2.8772960293455736E-2</v>
      </c>
      <c r="AJ96" s="97">
        <v>3.3507287723733188E-2</v>
      </c>
      <c r="AK96" s="97">
        <v>5.402935476860718E-2</v>
      </c>
      <c r="AL96" s="97">
        <v>5.6424016348244836E-2</v>
      </c>
      <c r="AM96" s="97">
        <v>5.9842955651336002E-2</v>
      </c>
      <c r="AN96" s="97">
        <v>6.7894745565029405E-2</v>
      </c>
      <c r="AO96" s="97">
        <v>4.8129565221176666E-2</v>
      </c>
      <c r="AP96" s="97">
        <v>4.13020334960583E-2</v>
      </c>
      <c r="AQ96" s="97">
        <v>4.7681658006045201E-2</v>
      </c>
      <c r="AR96" s="97">
        <v>3.7372289510336894E-2</v>
      </c>
      <c r="AS96" s="97">
        <v>5.7091438457544504E-2</v>
      </c>
      <c r="AT96" s="97">
        <v>7.9857601001209561E-2</v>
      </c>
      <c r="AU96" s="97">
        <v>6.5239035434619244E-2</v>
      </c>
      <c r="AV96" s="97">
        <v>7.0951864280532212E-2</v>
      </c>
      <c r="AW96" s="97">
        <v>7.0406313663335343E-2</v>
      </c>
      <c r="AX96" s="97">
        <v>6.9771655516021353E-2</v>
      </c>
      <c r="AY96" s="97">
        <v>7.1614400051015867E-2</v>
      </c>
      <c r="AZ96" s="97">
        <v>6.1772070760732573E-2</v>
      </c>
      <c r="BA96" s="97">
        <v>5.1902781373124041E-2</v>
      </c>
      <c r="BB96" s="97">
        <v>4.6440522141070563E-2</v>
      </c>
      <c r="BC96" s="97">
        <v>4.613134291998762E-2</v>
      </c>
      <c r="BD96" s="97">
        <v>3.5692758404531642E-2</v>
      </c>
      <c r="BE96" s="92"/>
    </row>
    <row r="97" spans="1:57">
      <c r="A97" s="21" t="s">
        <v>5465</v>
      </c>
      <c r="B97" s="1" t="str">
        <f t="shared" si="2"/>
        <v>IDMedium RetNew</v>
      </c>
      <c r="C97" s="1" t="s">
        <v>104</v>
      </c>
      <c r="D97" s="197" t="s">
        <v>5465</v>
      </c>
      <c r="E97" s="1" t="s">
        <v>8</v>
      </c>
      <c r="H97" s="17">
        <v>7.4936804673033069E-2</v>
      </c>
      <c r="I97" s="17">
        <v>6.3208828003670739E-2</v>
      </c>
      <c r="J97" s="17">
        <v>6.7640245898283213E-2</v>
      </c>
      <c r="K97" s="17">
        <v>5.831898756823628E-2</v>
      </c>
      <c r="L97" s="17">
        <v>2.4739536453026213E-2</v>
      </c>
      <c r="M97" s="17">
        <v>6.6830366076164396E-2</v>
      </c>
      <c r="N97" s="17">
        <v>9.619232981581223E-2</v>
      </c>
      <c r="O97" s="17">
        <v>8.395244797586536E-2</v>
      </c>
      <c r="P97" s="17">
        <v>0.11703527467185161</v>
      </c>
      <c r="Q97" s="17">
        <v>9.9080391822990707E-2</v>
      </c>
      <c r="R97" s="17">
        <v>0.10108217025124669</v>
      </c>
      <c r="S97" s="17">
        <v>0.1593323944383597</v>
      </c>
      <c r="T97" s="17">
        <v>0.195670021174182</v>
      </c>
      <c r="U97" s="17">
        <v>0.13615149462412821</v>
      </c>
      <c r="V97" s="17">
        <v>0.11604966620908438</v>
      </c>
      <c r="W97" s="17">
        <v>9.2022553563203671E-2</v>
      </c>
      <c r="X97" s="17">
        <v>0.13057621904672131</v>
      </c>
      <c r="Y97" s="17">
        <v>0.13101980057003468</v>
      </c>
      <c r="Z97" s="17">
        <v>0.6266250000000001</v>
      </c>
      <c r="AA97" s="17">
        <v>0.98234999999999995</v>
      </c>
      <c r="AB97" s="17">
        <v>0.77642699624682754</v>
      </c>
      <c r="AC97" s="17">
        <v>0.71141091977924209</v>
      </c>
      <c r="AD97" s="17">
        <v>0.71164256873844955</v>
      </c>
      <c r="AE97" s="17">
        <v>0.74318598780634293</v>
      </c>
      <c r="AF97" s="17">
        <v>0.79109759578495475</v>
      </c>
      <c r="AG97" s="17">
        <v>1.2880079999999996</v>
      </c>
      <c r="AH97" s="17">
        <v>0.13020334347411319</v>
      </c>
      <c r="AI97" s="17">
        <v>9.9598708708116004E-2</v>
      </c>
      <c r="AJ97" s="97">
        <v>0.11598676519753795</v>
      </c>
      <c r="AK97" s="97">
        <v>0.18702468958364024</v>
      </c>
      <c r="AL97" s="97">
        <v>0.19531390274392443</v>
      </c>
      <c r="AM97" s="97">
        <v>0.20714869263923999</v>
      </c>
      <c r="AN97" s="97">
        <v>0.23502027310971715</v>
      </c>
      <c r="AO97" s="97">
        <v>0.16660234115022693</v>
      </c>
      <c r="AP97" s="97">
        <v>0.14296857748635564</v>
      </c>
      <c r="AQ97" s="97">
        <v>0.16505189309784879</v>
      </c>
      <c r="AR97" s="97">
        <v>0.12936561753578155</v>
      </c>
      <c r="AS97" s="97">
        <v>0.19762421004534636</v>
      </c>
      <c r="AT97" s="97">
        <v>0.27643015731187925</v>
      </c>
      <c r="AU97" s="97">
        <v>0.22582743035060504</v>
      </c>
      <c r="AV97" s="97">
        <v>0.24560260712491919</v>
      </c>
      <c r="AW97" s="97">
        <v>0.2437141626807762</v>
      </c>
      <c r="AX97" s="97">
        <v>0.24151726909392007</v>
      </c>
      <c r="AY97" s="97">
        <v>0.24789600017659336</v>
      </c>
      <c r="AZ97" s="97">
        <v>0.21382639878715121</v>
      </c>
      <c r="BA97" s="97">
        <v>0.1796634739838909</v>
      </c>
      <c r="BB97" s="97">
        <v>0.16075565356524424</v>
      </c>
      <c r="BC97" s="97">
        <v>0.15968541779995712</v>
      </c>
      <c r="BD97" s="97">
        <v>0.12355185601568645</v>
      </c>
      <c r="BE97" s="92"/>
    </row>
    <row r="98" spans="1:57">
      <c r="A98" s="21" t="s">
        <v>5466</v>
      </c>
      <c r="B98" s="1" t="str">
        <f t="shared" si="2"/>
        <v>IDSmall RetNew</v>
      </c>
      <c r="C98" s="1" t="s">
        <v>105</v>
      </c>
      <c r="D98" s="197" t="s">
        <v>5466</v>
      </c>
      <c r="E98" s="1" t="s">
        <v>8</v>
      </c>
      <c r="H98" s="17">
        <v>0.14468181752387402</v>
      </c>
      <c r="I98" s="17">
        <v>0.12203840501376527</v>
      </c>
      <c r="J98" s="17">
        <v>0.13059422211856206</v>
      </c>
      <c r="K98" s="17">
        <v>0.11259750338088605</v>
      </c>
      <c r="L98" s="17">
        <v>4.7765061698848296E-2</v>
      </c>
      <c r="M98" s="17">
        <v>0.12903057278561647</v>
      </c>
      <c r="N98" s="17">
        <v>0.18572023680929586</v>
      </c>
      <c r="O98" s="17">
        <v>0.1620884799094951</v>
      </c>
      <c r="P98" s="17">
        <v>0.22596208001944354</v>
      </c>
      <c r="Q98" s="17">
        <v>0.19129626933621519</v>
      </c>
      <c r="R98" s="17">
        <v>0.19516113844217509</v>
      </c>
      <c r="S98" s="17">
        <v>0.30762587914384881</v>
      </c>
      <c r="T98" s="17">
        <v>0.37778357940318252</v>
      </c>
      <c r="U98" s="17">
        <v>0.26287010484048079</v>
      </c>
      <c r="V98" s="17">
        <v>0.2240591482840664</v>
      </c>
      <c r="W98" s="17">
        <v>0.17766957586201376</v>
      </c>
      <c r="X98" s="17">
        <v>0.25210582142520493</v>
      </c>
      <c r="Y98" s="17">
        <v>0.25296225213763002</v>
      </c>
      <c r="Z98" s="17">
        <v>0.19495000000000004</v>
      </c>
      <c r="AA98" s="17">
        <v>0.30562</v>
      </c>
      <c r="AB98" s="17">
        <v>0.24155506549901304</v>
      </c>
      <c r="AC98" s="17">
        <v>0.22132784170909756</v>
      </c>
      <c r="AD98" s="17">
        <v>0.22139991027418435</v>
      </c>
      <c r="AE98" s="17">
        <v>0.23121341842864002</v>
      </c>
      <c r="AF98" s="17">
        <v>0.24611925202198595</v>
      </c>
      <c r="AG98" s="17">
        <v>0.40071359999999989</v>
      </c>
      <c r="AH98" s="17">
        <v>4.0507706858612998E-2</v>
      </c>
      <c r="AI98" s="17">
        <v>3.0986264931413869E-2</v>
      </c>
      <c r="AJ98" s="97">
        <v>3.6084771394789585E-2</v>
      </c>
      <c r="AK98" s="97">
        <v>5.8185458981576968E-2</v>
      </c>
      <c r="AL98" s="97">
        <v>6.0764325298109829E-2</v>
      </c>
      <c r="AM98" s="97">
        <v>6.4446259932208011E-2</v>
      </c>
      <c r="AN98" s="97">
        <v>7.3117418300800888E-2</v>
      </c>
      <c r="AO98" s="97">
        <v>5.1831839468959494E-2</v>
      </c>
      <c r="AP98" s="97">
        <v>4.4479112995755091E-2</v>
      </c>
      <c r="AQ98" s="97">
        <v>5.1349477852664062E-2</v>
      </c>
      <c r="AR98" s="97">
        <v>4.0247081011132044E-2</v>
      </c>
      <c r="AS98" s="97">
        <v>6.1483087569663315E-2</v>
      </c>
      <c r="AT98" s="97">
        <v>8.6000493385917989E-2</v>
      </c>
      <c r="AU98" s="97">
        <v>7.0257422775743802E-2</v>
      </c>
      <c r="AV98" s="97">
        <v>7.6409699994419308E-2</v>
      </c>
      <c r="AW98" s="97">
        <v>7.5822183945130392E-2</v>
      </c>
      <c r="AX98" s="97">
        <v>7.5138705940330688E-2</v>
      </c>
      <c r="AY98" s="97">
        <v>7.7123200054940166E-2</v>
      </c>
      <c r="AZ98" s="97">
        <v>6.6523768511558154E-2</v>
      </c>
      <c r="BA98" s="97">
        <v>5.5895303017210511E-2</v>
      </c>
      <c r="BB98" s="97">
        <v>5.0012869998075991E-2</v>
      </c>
      <c r="BC98" s="97">
        <v>4.9679907759986666E-2</v>
      </c>
      <c r="BD98" s="97">
        <v>3.8438355204880231E-2</v>
      </c>
      <c r="BE98" s="92"/>
    </row>
    <row r="99" spans="1:57">
      <c r="B99" s="1" t="str">
        <f t="shared" si="2"/>
        <v>IDSchool K-12New</v>
      </c>
      <c r="C99" s="1" t="s">
        <v>106</v>
      </c>
      <c r="D99" s="197" t="s">
        <v>5468</v>
      </c>
      <c r="E99" s="1" t="s">
        <v>8</v>
      </c>
      <c r="H99" s="17">
        <v>0.18433800000000003</v>
      </c>
      <c r="I99" s="17">
        <v>0.206844</v>
      </c>
      <c r="J99" s="17">
        <v>0.137214</v>
      </c>
      <c r="K99" s="17">
        <v>0.61676999999999993</v>
      </c>
      <c r="L99" s="17">
        <v>0.68554199999999998</v>
      </c>
      <c r="M99" s="17">
        <v>0.40642800000000001</v>
      </c>
      <c r="N99" s="17">
        <v>0.53598599999999996</v>
      </c>
      <c r="O99" s="17">
        <v>1.033296</v>
      </c>
      <c r="P99" s="17">
        <v>0.77985599999999999</v>
      </c>
      <c r="Q99" s="17">
        <v>0.64818600000000004</v>
      </c>
      <c r="R99" s="17">
        <v>0.78117599999999998</v>
      </c>
      <c r="S99" s="17">
        <v>0.39857400000000004</v>
      </c>
      <c r="T99" s="17">
        <v>0.61709999999999998</v>
      </c>
      <c r="U99" s="17">
        <v>0.37732200000000005</v>
      </c>
      <c r="V99" s="17">
        <v>0.84011400000000014</v>
      </c>
      <c r="W99" s="17">
        <v>0.93320000000000003</v>
      </c>
      <c r="X99" s="17">
        <v>1.1757</v>
      </c>
      <c r="Y99" s="17">
        <v>0.60420000000000007</v>
      </c>
      <c r="Z99" s="17">
        <v>0.75339999999999996</v>
      </c>
      <c r="AA99" s="17">
        <v>1.5335999999999999</v>
      </c>
      <c r="AB99" s="17">
        <v>1.2076663465344608</v>
      </c>
      <c r="AC99" s="17">
        <v>0.88413198109065294</v>
      </c>
      <c r="AD99" s="17">
        <v>0.97240838928959727</v>
      </c>
      <c r="AE99" s="17">
        <v>1.0165069098294888</v>
      </c>
      <c r="AF99" s="17">
        <v>1.0061507490290587</v>
      </c>
      <c r="AG99" s="17">
        <v>0.30739999999999995</v>
      </c>
      <c r="AH99" s="17">
        <v>0.1390714246565487</v>
      </c>
      <c r="AI99" s="17">
        <v>3.1614803243541691E-2</v>
      </c>
      <c r="AJ99" s="97">
        <v>3.1173817028651879E-2</v>
      </c>
      <c r="AK99" s="97">
        <v>3.0873891348690004E-2</v>
      </c>
      <c r="AL99" s="97">
        <v>0.15522223411928762</v>
      </c>
      <c r="AM99" s="97">
        <v>4.5986525053668112E-2</v>
      </c>
      <c r="AN99" s="97">
        <v>8.0636762800404452E-2</v>
      </c>
      <c r="AO99" s="97">
        <v>0.10030273532257447</v>
      </c>
      <c r="AP99" s="97">
        <v>0.18911009286927374</v>
      </c>
      <c r="AQ99" s="97">
        <v>0.20436971889403011</v>
      </c>
      <c r="AR99" s="97">
        <v>0.34337089459248238</v>
      </c>
      <c r="AS99" s="97">
        <v>0.41775094475425789</v>
      </c>
      <c r="AT99" s="97">
        <v>0.43565621395092863</v>
      </c>
      <c r="AU99" s="97">
        <v>0.45425099404086083</v>
      </c>
      <c r="AV99" s="97">
        <v>0.49198510888000169</v>
      </c>
      <c r="AW99" s="97">
        <v>0.43297183017515667</v>
      </c>
      <c r="AX99" s="97">
        <v>0.42390442897451208</v>
      </c>
      <c r="AY99" s="97">
        <v>0.4507175240382465</v>
      </c>
      <c r="AZ99" s="97">
        <v>0.3346615761085619</v>
      </c>
      <c r="BA99" s="97">
        <v>0.36743868521143036</v>
      </c>
      <c r="BB99" s="97">
        <v>0.41873095322923615</v>
      </c>
      <c r="BC99" s="97">
        <v>0.45723771604585961</v>
      </c>
      <c r="BD99" s="97">
        <v>0.39599357238759403</v>
      </c>
      <c r="BE99" s="92"/>
    </row>
    <row r="100" spans="1:57">
      <c r="B100" s="1" t="str">
        <f t="shared" si="2"/>
        <v>IDUniversityNew</v>
      </c>
      <c r="C100" s="1" t="s">
        <v>107</v>
      </c>
      <c r="D100" s="196" t="s">
        <v>54</v>
      </c>
      <c r="E100" s="1" t="s">
        <v>8</v>
      </c>
      <c r="H100" s="17">
        <v>9.4962000000000019E-2</v>
      </c>
      <c r="I100" s="17">
        <v>0.106556</v>
      </c>
      <c r="J100" s="17">
        <v>7.0686000000000013E-2</v>
      </c>
      <c r="K100" s="17">
        <v>0.31773000000000001</v>
      </c>
      <c r="L100" s="17">
        <v>0.35315800000000003</v>
      </c>
      <c r="M100" s="17">
        <v>0.20937199999999997</v>
      </c>
      <c r="N100" s="17">
        <v>0.27611400000000003</v>
      </c>
      <c r="O100" s="17">
        <v>0.532304</v>
      </c>
      <c r="P100" s="17">
        <v>0.40174399999999999</v>
      </c>
      <c r="Q100" s="17">
        <v>0.33391400000000004</v>
      </c>
      <c r="R100" s="17">
        <v>0.402424</v>
      </c>
      <c r="S100" s="17">
        <v>0.20532599999999998</v>
      </c>
      <c r="T100" s="17">
        <v>0.31790000000000002</v>
      </c>
      <c r="U100" s="17">
        <v>0.19437800000000005</v>
      </c>
      <c r="V100" s="17">
        <v>0.43278600000000006</v>
      </c>
      <c r="W100" s="17">
        <v>0.53679999999999994</v>
      </c>
      <c r="X100" s="17">
        <v>0.58729999999999993</v>
      </c>
      <c r="Y100" s="17">
        <v>0.3029</v>
      </c>
      <c r="Z100" s="17">
        <v>0.19550000000000001</v>
      </c>
      <c r="AA100" s="17">
        <v>0.11359999999999999</v>
      </c>
      <c r="AB100" s="17">
        <v>0.23634605624237559</v>
      </c>
      <c r="AC100" s="17">
        <v>0.27313452288332429</v>
      </c>
      <c r="AD100" s="17">
        <v>0.28219361090513184</v>
      </c>
      <c r="AE100" s="17">
        <v>0.26393138211722167</v>
      </c>
      <c r="AF100" s="17">
        <v>0.24209458173896797</v>
      </c>
      <c r="AG100" s="17">
        <v>0.30739999999999995</v>
      </c>
      <c r="AH100" s="17">
        <v>2.2130843761181285E-2</v>
      </c>
      <c r="AI100" s="17">
        <v>3.6733991700000003E-2</v>
      </c>
      <c r="AJ100" s="97">
        <v>3.6132403112879234E-2</v>
      </c>
      <c r="AK100" s="97">
        <v>3.621220092614702E-2</v>
      </c>
      <c r="AL100" s="97">
        <v>3.5931583510631318E-2</v>
      </c>
      <c r="AM100" s="97">
        <v>3.5803032615518142E-2</v>
      </c>
      <c r="AN100" s="97">
        <v>3.5560188764280479E-2</v>
      </c>
      <c r="AO100" s="97">
        <v>3.5289883864787361E-2</v>
      </c>
      <c r="AP100" s="97">
        <v>7.4187179537018491E-2</v>
      </c>
      <c r="AQ100" s="97">
        <v>0.1225399397465937</v>
      </c>
      <c r="AR100" s="97">
        <v>0.26131733644418687</v>
      </c>
      <c r="AS100" s="97">
        <v>0.37234293044156069</v>
      </c>
      <c r="AT100" s="97">
        <v>0.42480105638113302</v>
      </c>
      <c r="AU100" s="97">
        <v>0.41773213227143452</v>
      </c>
      <c r="AV100" s="97">
        <v>0.37597055705551824</v>
      </c>
      <c r="AW100" s="97">
        <v>0.37801197633766692</v>
      </c>
      <c r="AX100" s="97">
        <v>0.39543044918577025</v>
      </c>
      <c r="AY100" s="97">
        <v>0.32732285823079726</v>
      </c>
      <c r="AZ100" s="97">
        <v>0.25814431625735235</v>
      </c>
      <c r="BA100" s="97">
        <v>0.32585430627654532</v>
      </c>
      <c r="BB100" s="97">
        <v>0.34808645723612408</v>
      </c>
      <c r="BC100" s="97">
        <v>0.36299756665887323</v>
      </c>
      <c r="BD100" s="97">
        <v>0.30185929508848708</v>
      </c>
      <c r="BE100" s="92"/>
    </row>
    <row r="101" spans="1:57">
      <c r="B101" s="1" t="str">
        <f t="shared" si="2"/>
        <v>IDWarehouseNew</v>
      </c>
      <c r="C101" s="1" t="s">
        <v>108</v>
      </c>
      <c r="D101" s="196" t="s">
        <v>56</v>
      </c>
      <c r="E101" s="1" t="s">
        <v>8</v>
      </c>
      <c r="H101" s="17">
        <v>0.51962010000000003</v>
      </c>
      <c r="I101" s="17">
        <v>0.2356029</v>
      </c>
      <c r="J101" s="17">
        <v>0.29530000000000001</v>
      </c>
      <c r="K101" s="17">
        <v>0.39574090000000001</v>
      </c>
      <c r="L101" s="17">
        <v>0.68245239999999996</v>
      </c>
      <c r="M101" s="17">
        <v>0.37956290000000004</v>
      </c>
      <c r="N101" s="17">
        <v>0.31980000000000003</v>
      </c>
      <c r="O101" s="17">
        <v>0.7399</v>
      </c>
      <c r="P101" s="17">
        <v>0.63590000000000002</v>
      </c>
      <c r="Q101" s="17">
        <v>0.7046</v>
      </c>
      <c r="R101" s="17">
        <v>0.49339999999999995</v>
      </c>
      <c r="S101" s="17">
        <v>1.1999000000000002</v>
      </c>
      <c r="T101" s="17">
        <v>1.5182</v>
      </c>
      <c r="U101" s="17">
        <v>1.0499000000000001</v>
      </c>
      <c r="V101" s="17">
        <v>1.0911</v>
      </c>
      <c r="W101" s="17">
        <v>0.79139999999999999</v>
      </c>
      <c r="X101" s="17">
        <v>0.41299999999999998</v>
      </c>
      <c r="Y101" s="17">
        <v>0.74629999999999996</v>
      </c>
      <c r="Z101" s="17">
        <v>0.95779999999999998</v>
      </c>
      <c r="AA101" s="17">
        <v>1.0682</v>
      </c>
      <c r="AB101" s="17">
        <v>0.76954163000000042</v>
      </c>
      <c r="AC101" s="17">
        <v>0.65636095000000005</v>
      </c>
      <c r="AD101" s="17">
        <v>0.53005643999999963</v>
      </c>
      <c r="AE101" s="17">
        <v>0.52549197000000003</v>
      </c>
      <c r="AF101" s="17">
        <v>0.58733356999999997</v>
      </c>
      <c r="AG101" s="17">
        <v>0</v>
      </c>
      <c r="AH101" s="17">
        <v>0.22309007721811627</v>
      </c>
      <c r="AI101" s="17">
        <v>0.54096165877571545</v>
      </c>
      <c r="AJ101" s="97">
        <v>0.90296195474499219</v>
      </c>
      <c r="AK101" s="97">
        <v>0.98704806392678957</v>
      </c>
      <c r="AL101" s="97">
        <v>0.65156578127315878</v>
      </c>
      <c r="AM101" s="97">
        <v>0.41280608001109725</v>
      </c>
      <c r="AN101" s="97">
        <v>0.49570608169974406</v>
      </c>
      <c r="AO101" s="97">
        <v>0.18863948237181039</v>
      </c>
      <c r="AP101" s="97">
        <v>0.20354878798193898</v>
      </c>
      <c r="AQ101" s="97">
        <v>0.5468454464407787</v>
      </c>
      <c r="AR101" s="97">
        <v>0.67185350427766422</v>
      </c>
      <c r="AS101" s="97">
        <v>0.46942646840408142</v>
      </c>
      <c r="AT101" s="97">
        <v>0.24031954980636228</v>
      </c>
      <c r="AU101" s="97">
        <v>0.55903273063762104</v>
      </c>
      <c r="AV101" s="97">
        <v>0.26727277328939669</v>
      </c>
      <c r="AW101" s="97">
        <v>0.33765267801118393</v>
      </c>
      <c r="AX101" s="97">
        <v>0.54570416306269087</v>
      </c>
      <c r="AY101" s="97">
        <v>0.25748024770626221</v>
      </c>
      <c r="AZ101" s="97">
        <v>0.69324463201526321</v>
      </c>
      <c r="BA101" s="97">
        <v>0.53567823760640287</v>
      </c>
      <c r="BB101" s="97">
        <v>0.36586717948520059</v>
      </c>
      <c r="BC101" s="97">
        <v>0.48310217087907564</v>
      </c>
      <c r="BD101" s="97">
        <v>0.31188334262430711</v>
      </c>
      <c r="BE101" s="92"/>
    </row>
    <row r="102" spans="1:57">
      <c r="B102" s="1" t="str">
        <f t="shared" si="2"/>
        <v>IDSupermarketNew</v>
      </c>
      <c r="C102" s="1" t="s">
        <v>109</v>
      </c>
      <c r="D102" s="196" t="s">
        <v>58</v>
      </c>
      <c r="E102" s="1" t="s">
        <v>8</v>
      </c>
      <c r="H102" s="17">
        <v>0.21296593880742018</v>
      </c>
      <c r="I102" s="17">
        <v>0.17963572713639753</v>
      </c>
      <c r="J102" s="17">
        <v>0.19222955304466666</v>
      </c>
      <c r="K102" s="17">
        <v>0.16573909165141087</v>
      </c>
      <c r="L102" s="17">
        <v>7.0308290156854247E-2</v>
      </c>
      <c r="M102" s="17">
        <v>0.18992792279246576</v>
      </c>
      <c r="N102" s="17">
        <v>0.27337287618122147</v>
      </c>
      <c r="O102" s="17">
        <v>0.23858786048286421</v>
      </c>
      <c r="P102" s="17">
        <v>0.33260728493597691</v>
      </c>
      <c r="Q102" s="17">
        <v>0.28158057651454166</v>
      </c>
      <c r="R102" s="17">
        <v>0.28726951166620807</v>
      </c>
      <c r="S102" s="17">
        <v>0.45281318188111136</v>
      </c>
      <c r="T102" s="17">
        <v>0.55608255432891829</v>
      </c>
      <c r="U102" s="17">
        <v>0.38693444428509655</v>
      </c>
      <c r="V102" s="17">
        <v>0.32980624434603434</v>
      </c>
      <c r="W102" s="17">
        <v>7.7976356796648869E-2</v>
      </c>
      <c r="X102" s="17">
        <v>0.10613982502339432</v>
      </c>
      <c r="Y102" s="17">
        <v>0.10925090581588365</v>
      </c>
      <c r="Z102" s="17">
        <v>0.1041</v>
      </c>
      <c r="AA102" s="17">
        <v>0.14449999999999999</v>
      </c>
      <c r="AB102" s="17">
        <v>0.12252214500704957</v>
      </c>
      <c r="AC102" s="17">
        <v>0.11151282493501802</v>
      </c>
      <c r="AD102" s="17">
        <v>0.10818632947011167</v>
      </c>
      <c r="AE102" s="17">
        <v>0.10758392265257145</v>
      </c>
      <c r="AF102" s="17">
        <v>0.10745878270009949</v>
      </c>
      <c r="AG102" s="17">
        <v>0.35375999999999985</v>
      </c>
      <c r="AH102" s="17">
        <v>1.0146379601931814E-2</v>
      </c>
      <c r="AI102" s="17">
        <v>1.6812482295138688E-2</v>
      </c>
      <c r="AJ102" s="97">
        <v>1.6275205737902542E-2</v>
      </c>
      <c r="AK102" s="97">
        <v>1.602309645938271E-2</v>
      </c>
      <c r="AL102" s="97">
        <v>1.5743271824987925E-2</v>
      </c>
      <c r="AM102" s="97">
        <v>1.5523471994712358E-2</v>
      </c>
      <c r="AN102" s="97">
        <v>1.5241633223746652E-2</v>
      </c>
      <c r="AO102" s="97">
        <v>1.4971397883317828E-2</v>
      </c>
      <c r="AP102" s="97">
        <v>1.4693198203815734E-2</v>
      </c>
      <c r="AQ102" s="97">
        <v>1.4361252470930003E-2</v>
      </c>
      <c r="AR102" s="97">
        <v>1.4032130069317085E-2</v>
      </c>
      <c r="AS102" s="97">
        <v>1.3707157678682911E-2</v>
      </c>
      <c r="AT102" s="97">
        <v>1.3386235669432664E-2</v>
      </c>
      <c r="AU102" s="97">
        <v>1.3074333081991268E-2</v>
      </c>
      <c r="AV102" s="97">
        <v>1.2765803340537354E-2</v>
      </c>
      <c r="AW102" s="97">
        <v>1.2448986941743959E-2</v>
      </c>
      <c r="AX102" s="97">
        <v>1.0998279510122999E-2</v>
      </c>
      <c r="AY102" s="97">
        <v>1.19629886132036E-2</v>
      </c>
      <c r="AZ102" s="97">
        <v>1.1670839488630643E-2</v>
      </c>
      <c r="BA102" s="97">
        <v>1.1390639238668987E-2</v>
      </c>
      <c r="BB102" s="97">
        <v>1.1168711182362888E-2</v>
      </c>
      <c r="BC102" s="97">
        <v>1.0925458778040402E-2</v>
      </c>
      <c r="BD102" s="97">
        <v>1.0663950277279148E-2</v>
      </c>
      <c r="BE102" s="92"/>
    </row>
    <row r="103" spans="1:57">
      <c r="B103" s="1" t="str">
        <f t="shared" si="2"/>
        <v>IDMiniMartNew</v>
      </c>
      <c r="C103" s="1" t="s">
        <v>110</v>
      </c>
      <c r="D103" s="196" t="s">
        <v>60</v>
      </c>
      <c r="E103" s="1" t="s">
        <v>8</v>
      </c>
      <c r="H103" s="17">
        <v>8.6178061192579855E-2</v>
      </c>
      <c r="I103" s="17">
        <v>7.2690772863602482E-2</v>
      </c>
      <c r="J103" s="17">
        <v>7.7786946955333336E-2</v>
      </c>
      <c r="K103" s="17">
        <v>6.7067408348589097E-2</v>
      </c>
      <c r="L103" s="17">
        <v>2.8450709843145752E-2</v>
      </c>
      <c r="M103" s="17">
        <v>7.6855577207534248E-2</v>
      </c>
      <c r="N103" s="17">
        <v>0.11062212381877858</v>
      </c>
      <c r="O103" s="17">
        <v>9.6546139517135726E-2</v>
      </c>
      <c r="P103" s="17">
        <v>0.13459171506402304</v>
      </c>
      <c r="Q103" s="17">
        <v>0.11394342348545834</v>
      </c>
      <c r="R103" s="17">
        <v>0.11624548833379195</v>
      </c>
      <c r="S103" s="17">
        <v>0.18323381811888867</v>
      </c>
      <c r="T103" s="17">
        <v>0.22502244567108176</v>
      </c>
      <c r="U103" s="17">
        <v>0.15657555571490342</v>
      </c>
      <c r="V103" s="17">
        <v>0.13345825565396569</v>
      </c>
      <c r="W103" s="17">
        <v>3.1553643203351134E-2</v>
      </c>
      <c r="X103" s="17">
        <v>4.2950174976605679E-2</v>
      </c>
      <c r="Y103" s="17">
        <v>4.4209094184116358E-2</v>
      </c>
      <c r="Z103" s="17">
        <v>0.1041</v>
      </c>
      <c r="AA103" s="17">
        <v>0.14449999999999999</v>
      </c>
      <c r="AB103" s="17">
        <v>0.12252214500704957</v>
      </c>
      <c r="AC103" s="17">
        <v>0.11151282493501802</v>
      </c>
      <c r="AD103" s="17">
        <v>0.10818632947011167</v>
      </c>
      <c r="AE103" s="17">
        <v>0.10758392265257145</v>
      </c>
      <c r="AF103" s="17">
        <v>0.10745878270009949</v>
      </c>
      <c r="AG103" s="17">
        <v>0</v>
      </c>
      <c r="AH103" s="17">
        <v>6.9458617506288605E-3</v>
      </c>
      <c r="AI103" s="17">
        <v>4.3900854922628288E-3</v>
      </c>
      <c r="AJ103" s="97">
        <v>5.4997818451953421E-3</v>
      </c>
      <c r="AK103" s="97">
        <v>7.724417041340503E-3</v>
      </c>
      <c r="AL103" s="97">
        <v>8.3350238080160972E-3</v>
      </c>
      <c r="AM103" s="97">
        <v>5.9494766624343396E-3</v>
      </c>
      <c r="AN103" s="97">
        <v>7.0151796273057506E-3</v>
      </c>
      <c r="AO103" s="97">
        <v>5.5343852234040758E-3</v>
      </c>
      <c r="AP103" s="97">
        <v>3.9687742274292599E-3</v>
      </c>
      <c r="AQ103" s="97">
        <v>2.8816283728841812E-3</v>
      </c>
      <c r="AR103" s="97">
        <v>2.5070641919991022E-3</v>
      </c>
      <c r="AS103" s="97">
        <v>3.6510905011280545E-3</v>
      </c>
      <c r="AT103" s="97">
        <v>4.5324855592620561E-3</v>
      </c>
      <c r="AU103" s="97">
        <v>3.8763942172817967E-3</v>
      </c>
      <c r="AV103" s="97">
        <v>4.1310995329389413E-3</v>
      </c>
      <c r="AW103" s="97">
        <v>4.8180752765576143E-3</v>
      </c>
      <c r="AX103" s="97">
        <v>5.5523652369196663E-3</v>
      </c>
      <c r="AY103" s="97">
        <v>3.2885216220401416E-3</v>
      </c>
      <c r="AZ103" s="97">
        <v>3.4077726635907647E-3</v>
      </c>
      <c r="BA103" s="97">
        <v>2.9730114676948804E-3</v>
      </c>
      <c r="BB103" s="97">
        <v>2.5091849924364575E-3</v>
      </c>
      <c r="BC103" s="97">
        <v>2.5025697590657578E-3</v>
      </c>
      <c r="BD103" s="97">
        <v>2.5017064790121214E-3</v>
      </c>
      <c r="BE103" s="92"/>
    </row>
    <row r="104" spans="1:57">
      <c r="B104" s="1" t="str">
        <f t="shared" si="2"/>
        <v>IDRestaurantNew</v>
      </c>
      <c r="C104" s="1" t="s">
        <v>111</v>
      </c>
      <c r="D104" s="196" t="s">
        <v>62</v>
      </c>
      <c r="E104" s="1" t="s">
        <v>8</v>
      </c>
      <c r="H104" s="17">
        <v>8.6474074074074148E-2</v>
      </c>
      <c r="I104" s="17">
        <v>8.6474074074074037E-2</v>
      </c>
      <c r="J104" s="17">
        <v>8.6474074074074148E-2</v>
      </c>
      <c r="K104" s="17">
        <v>8.6474074074074148E-2</v>
      </c>
      <c r="L104" s="17">
        <v>8.6474074074073926E-2</v>
      </c>
      <c r="M104" s="17">
        <v>8.6474074074074148E-2</v>
      </c>
      <c r="N104" s="17">
        <v>8.6474074074074148E-2</v>
      </c>
      <c r="O104" s="17">
        <v>8.6474074074073926E-2</v>
      </c>
      <c r="P104" s="17">
        <v>8.6474074074074148E-2</v>
      </c>
      <c r="Q104" s="17">
        <v>8.6474074074074148E-2</v>
      </c>
      <c r="R104" s="17">
        <v>8.6474074074073926E-2</v>
      </c>
      <c r="S104" s="17">
        <v>8.6474074074074148E-2</v>
      </c>
      <c r="T104" s="17">
        <v>8.6474074074074148E-2</v>
      </c>
      <c r="U104" s="17">
        <v>8.6474074074073926E-2</v>
      </c>
      <c r="V104" s="17">
        <v>8.6474074074073926E-2</v>
      </c>
      <c r="W104" s="17">
        <v>8.647407407407437E-2</v>
      </c>
      <c r="X104" s="17">
        <v>8.6474074074073926E-2</v>
      </c>
      <c r="Y104" s="17">
        <v>8.647407407407437E-2</v>
      </c>
      <c r="Z104" s="17">
        <v>8.6474074074073926E-2</v>
      </c>
      <c r="AA104" s="17">
        <v>8.6474074074073926E-2</v>
      </c>
      <c r="AB104" s="17">
        <v>8.6474074074073926E-2</v>
      </c>
      <c r="AC104" s="17">
        <v>8.647407407407437E-2</v>
      </c>
      <c r="AD104" s="17">
        <v>8.6474074074073926E-2</v>
      </c>
      <c r="AE104" s="17">
        <v>8.647407407407437E-2</v>
      </c>
      <c r="AF104" s="17">
        <v>8.6474074074073926E-2</v>
      </c>
      <c r="AG104" s="17">
        <v>8.6474074074073926E-2</v>
      </c>
      <c r="AH104" s="17">
        <v>7.6117711842263874E-2</v>
      </c>
      <c r="AI104" s="17">
        <v>0.1347940283811454</v>
      </c>
      <c r="AJ104" s="97">
        <v>6.8642969321519393E-2</v>
      </c>
      <c r="AK104" s="97">
        <v>4.6494662784104072E-2</v>
      </c>
      <c r="AL104" s="97">
        <v>4.4197659398596018E-2</v>
      </c>
      <c r="AM104" s="97">
        <v>2.9455272562163952E-2</v>
      </c>
      <c r="AN104" s="97">
        <v>3.0442379697802512E-2</v>
      </c>
      <c r="AO104" s="97">
        <v>2.9566001829184958E-2</v>
      </c>
      <c r="AP104" s="97">
        <v>2.9364107409562253E-2</v>
      </c>
      <c r="AQ104" s="97">
        <v>2.9281599909495092E-2</v>
      </c>
      <c r="AR104" s="97">
        <v>2.9145953829764017E-2</v>
      </c>
      <c r="AS104" s="97">
        <v>2.9043044076517727E-2</v>
      </c>
      <c r="AT104" s="97">
        <v>2.9030842526865889E-2</v>
      </c>
      <c r="AU104" s="97">
        <v>3.1235163760498039E-2</v>
      </c>
      <c r="AV104" s="97">
        <v>4.5144707438592162E-2</v>
      </c>
      <c r="AW104" s="97">
        <v>4.9629380891765891E-2</v>
      </c>
      <c r="AX104" s="97">
        <v>4.3168500975642753E-2</v>
      </c>
      <c r="AY104" s="97">
        <v>5.3493600931941887E-2</v>
      </c>
      <c r="AZ104" s="97">
        <v>5.0906074227844024E-2</v>
      </c>
      <c r="BA104" s="97">
        <v>5.2436228869052783E-2</v>
      </c>
      <c r="BB104" s="97">
        <v>4.9754942289834993E-2</v>
      </c>
      <c r="BC104" s="97">
        <v>4.7966447384755424E-2</v>
      </c>
      <c r="BD104" s="97">
        <v>5.1461083182279981E-2</v>
      </c>
      <c r="BE104" s="92"/>
    </row>
    <row r="105" spans="1:57">
      <c r="B105" s="1" t="str">
        <f t="shared" si="2"/>
        <v>IDLodgingNew</v>
      </c>
      <c r="C105" s="1" t="s">
        <v>112</v>
      </c>
      <c r="D105" s="196" t="s">
        <v>64</v>
      </c>
      <c r="E105" s="1" t="s">
        <v>8</v>
      </c>
      <c r="H105" s="17">
        <v>0.29699999999999999</v>
      </c>
      <c r="I105" s="17">
        <v>0.18059999999999998</v>
      </c>
      <c r="J105" s="17">
        <v>9.4500000000000001E-2</v>
      </c>
      <c r="K105" s="17">
        <v>0.46850000000000003</v>
      </c>
      <c r="L105" s="17">
        <v>0.1009</v>
      </c>
      <c r="M105" s="17">
        <v>0.13689999999999999</v>
      </c>
      <c r="N105" s="17">
        <v>0.37169999999999997</v>
      </c>
      <c r="O105" s="17">
        <v>0.29910000000000003</v>
      </c>
      <c r="P105" s="17">
        <v>0.4612</v>
      </c>
      <c r="Q105" s="17">
        <v>0.78410000000000002</v>
      </c>
      <c r="R105" s="17">
        <v>0.1585</v>
      </c>
      <c r="S105" s="17">
        <v>0.14169999999999999</v>
      </c>
      <c r="T105" s="17">
        <v>0.24959999999999999</v>
      </c>
      <c r="U105" s="17">
        <v>0.2296</v>
      </c>
      <c r="V105" s="17">
        <v>0.22839999999999999</v>
      </c>
      <c r="W105" s="17">
        <v>0.24010000000000001</v>
      </c>
      <c r="X105" s="17">
        <v>0.247</v>
      </c>
      <c r="Y105" s="17">
        <v>0.36219999999999997</v>
      </c>
      <c r="Z105" s="17">
        <v>0.39089999999999997</v>
      </c>
      <c r="AA105" s="17">
        <v>0.62470000000000003</v>
      </c>
      <c r="AB105" s="17">
        <v>0.54312269999999974</v>
      </c>
      <c r="AC105" s="17">
        <v>0.43204304999999998</v>
      </c>
      <c r="AD105" s="17">
        <v>0.39338529000000044</v>
      </c>
      <c r="AE105" s="17">
        <v>0.43886131999999956</v>
      </c>
      <c r="AF105" s="17">
        <v>0.46438814999999967</v>
      </c>
      <c r="AG105" s="17">
        <v>0.128</v>
      </c>
      <c r="AH105" s="17">
        <v>0.20349075885590326</v>
      </c>
      <c r="AI105" s="17">
        <v>0.29698635532240819</v>
      </c>
      <c r="AJ105" s="97">
        <v>0.15400542979159354</v>
      </c>
      <c r="AK105" s="97">
        <v>4.6327949910198271E-2</v>
      </c>
      <c r="AL105" s="97">
        <v>7.2087516750557273E-2</v>
      </c>
      <c r="AM105" s="97">
        <v>3.8494163316320676E-2</v>
      </c>
      <c r="AN105" s="97">
        <v>3.8302740849104067E-2</v>
      </c>
      <c r="AO105" s="97">
        <v>3.8115117733955158E-2</v>
      </c>
      <c r="AP105" s="97">
        <v>3.7895815700191154E-2</v>
      </c>
      <c r="AQ105" s="97">
        <v>3.7629262890848815E-2</v>
      </c>
      <c r="AR105" s="97">
        <v>3.7398440920788457E-2</v>
      </c>
      <c r="AS105" s="97">
        <v>3.7120980850275619E-2</v>
      </c>
      <c r="AT105" s="97">
        <v>3.6998966477294955E-2</v>
      </c>
      <c r="AU105" s="97">
        <v>3.6745510224703085E-2</v>
      </c>
      <c r="AV105" s="97">
        <v>3.6553380973086469E-2</v>
      </c>
      <c r="AW105" s="97">
        <v>5.7503705345274873E-2</v>
      </c>
      <c r="AX105" s="97">
        <v>4.0168233039535935E-2</v>
      </c>
      <c r="AY105" s="97">
        <v>6.8251593733496582E-2</v>
      </c>
      <c r="AZ105" s="97">
        <v>5.9411084095699368E-2</v>
      </c>
      <c r="BA105" s="97">
        <v>4.2477373548021238E-2</v>
      </c>
      <c r="BB105" s="97">
        <v>3.5944092748168288E-2</v>
      </c>
      <c r="BC105" s="97">
        <v>4.6815631777856533E-2</v>
      </c>
      <c r="BD105" s="97">
        <v>3.5822191781863161E-2</v>
      </c>
      <c r="BE105" s="92"/>
    </row>
    <row r="106" spans="1:57">
      <c r="B106" s="1" t="str">
        <f t="shared" si="2"/>
        <v>IDHospitalNew</v>
      </c>
      <c r="C106" s="1" t="s">
        <v>113</v>
      </c>
      <c r="D106" s="196" t="s">
        <v>66</v>
      </c>
      <c r="E106" s="1" t="s">
        <v>8</v>
      </c>
      <c r="H106" s="17">
        <v>9.4114999999999976E-2</v>
      </c>
      <c r="I106" s="17">
        <v>3.5979999999999998E-2</v>
      </c>
      <c r="J106" s="17">
        <v>4.9454999999999999E-2</v>
      </c>
      <c r="K106" s="17">
        <v>1.6729999999999998E-2</v>
      </c>
      <c r="L106" s="17">
        <v>8.9494999999999991E-2</v>
      </c>
      <c r="M106" s="17">
        <v>0.18592000000000003</v>
      </c>
      <c r="N106" s="17">
        <v>0.22197</v>
      </c>
      <c r="O106" s="17">
        <v>6.1249999999999999E-2</v>
      </c>
      <c r="P106" s="17">
        <v>0.23075499999999996</v>
      </c>
      <c r="Q106" s="17">
        <v>0.19785499999999995</v>
      </c>
      <c r="R106" s="17">
        <v>0.15771000000000002</v>
      </c>
      <c r="S106" s="17">
        <v>0.15168999999999996</v>
      </c>
      <c r="T106" s="17">
        <v>0.16621499999999997</v>
      </c>
      <c r="U106" s="17">
        <v>0.24384500000000001</v>
      </c>
      <c r="V106" s="17">
        <v>0.190085</v>
      </c>
      <c r="W106" s="17">
        <v>0.16197999999999999</v>
      </c>
      <c r="X106" s="17">
        <v>0.14038499999999998</v>
      </c>
      <c r="Y106" s="17">
        <v>0.31633</v>
      </c>
      <c r="Z106" s="17">
        <v>0.6502</v>
      </c>
      <c r="AA106" s="17">
        <v>0.64700000000000002</v>
      </c>
      <c r="AB106" s="17">
        <v>0.45748749999999927</v>
      </c>
      <c r="AC106" s="17">
        <v>0.5602725700000003</v>
      </c>
      <c r="AD106" s="17">
        <v>0.47068721000000047</v>
      </c>
      <c r="AE106" s="17">
        <v>0.54478340999999997</v>
      </c>
      <c r="AF106" s="17">
        <v>0.56345164999999964</v>
      </c>
      <c r="AG106" s="17">
        <v>5.9400000000000008E-2</v>
      </c>
      <c r="AH106" s="17">
        <v>0.44109676686404342</v>
      </c>
      <c r="AI106" s="17">
        <v>0.73479405583825452</v>
      </c>
      <c r="AJ106" s="97">
        <v>0.63002264632421145</v>
      </c>
      <c r="AK106" s="97">
        <v>0.91532532136415434</v>
      </c>
      <c r="AL106" s="97">
        <v>0.76782841678564429</v>
      </c>
      <c r="AM106" s="97">
        <v>0.7562614356208005</v>
      </c>
      <c r="AN106" s="97">
        <v>0.65201641101938679</v>
      </c>
      <c r="AO106" s="97">
        <v>0.3180022995150984</v>
      </c>
      <c r="AP106" s="97">
        <v>0.35383516225935541</v>
      </c>
      <c r="AQ106" s="97">
        <v>0.33774113463770733</v>
      </c>
      <c r="AR106" s="97">
        <v>0.3231641165839117</v>
      </c>
      <c r="AS106" s="97">
        <v>0.30355371500740969</v>
      </c>
      <c r="AT106" s="97">
        <v>0.30305025970461164</v>
      </c>
      <c r="AU106" s="97">
        <v>0.34645037595863226</v>
      </c>
      <c r="AV106" s="97">
        <v>0.45022811683377606</v>
      </c>
      <c r="AW106" s="97">
        <v>0.55715726805549914</v>
      </c>
      <c r="AX106" s="97">
        <v>0.51491266676807257</v>
      </c>
      <c r="AY106" s="97">
        <v>0.46590984741552405</v>
      </c>
      <c r="AZ106" s="97">
        <v>0.46074524262505479</v>
      </c>
      <c r="BA106" s="97">
        <v>0.4755419384497675</v>
      </c>
      <c r="BB106" s="97">
        <v>0.43496184109916164</v>
      </c>
      <c r="BC106" s="97">
        <v>0.36401563340078941</v>
      </c>
      <c r="BD106" s="97">
        <v>0.38648424053375241</v>
      </c>
      <c r="BE106" s="92"/>
    </row>
    <row r="107" spans="1:57">
      <c r="B107" s="1" t="str">
        <f t="shared" si="2"/>
        <v>IDResidential CareNew</v>
      </c>
      <c r="C107" s="1" t="s">
        <v>114</v>
      </c>
      <c r="D107" s="197" t="s">
        <v>5469</v>
      </c>
      <c r="E107" s="1" t="s">
        <v>8</v>
      </c>
      <c r="H107" s="17">
        <v>0.174785</v>
      </c>
      <c r="I107" s="17">
        <v>6.6820000000000004E-2</v>
      </c>
      <c r="J107" s="17">
        <v>9.184500000000001E-2</v>
      </c>
      <c r="K107" s="17">
        <v>3.107E-2</v>
      </c>
      <c r="L107" s="17">
        <v>0.16620499999999999</v>
      </c>
      <c r="M107" s="17">
        <v>0.34528000000000003</v>
      </c>
      <c r="N107" s="17">
        <v>0.41223000000000004</v>
      </c>
      <c r="O107" s="17">
        <v>0.11375</v>
      </c>
      <c r="P107" s="17">
        <v>0.42854499999999995</v>
      </c>
      <c r="Q107" s="17">
        <v>0.36744499999999997</v>
      </c>
      <c r="R107" s="17">
        <v>0.29289000000000004</v>
      </c>
      <c r="S107" s="17">
        <v>0.28170999999999996</v>
      </c>
      <c r="T107" s="17">
        <v>0.30868499999999999</v>
      </c>
      <c r="U107" s="17">
        <v>0.45285500000000001</v>
      </c>
      <c r="V107" s="17">
        <v>0.35301500000000002</v>
      </c>
      <c r="W107" s="17">
        <v>0.35450480000000001</v>
      </c>
      <c r="X107" s="17">
        <v>0.30724260000000003</v>
      </c>
      <c r="Y107" s="17">
        <v>0.6923108</v>
      </c>
      <c r="Z107" s="17">
        <v>0.6502</v>
      </c>
      <c r="AA107" s="17">
        <v>0.64700000000000002</v>
      </c>
      <c r="AB107" s="17">
        <v>0.45748749999999927</v>
      </c>
      <c r="AC107" s="17">
        <v>0.5602725700000003</v>
      </c>
      <c r="AD107" s="17">
        <v>0.47068721000000047</v>
      </c>
      <c r="AE107" s="17">
        <v>0.54478340999999997</v>
      </c>
      <c r="AF107" s="17">
        <v>0.56345164999999964</v>
      </c>
      <c r="AG107" s="17">
        <v>9.6500000000000002E-2</v>
      </c>
      <c r="AH107" s="17">
        <v>5.8238524062725283E-2</v>
      </c>
      <c r="AI107" s="17">
        <v>0.13712100286753298</v>
      </c>
      <c r="AJ107" s="97">
        <v>0.17333310709582508</v>
      </c>
      <c r="AK107" s="97">
        <v>0.26727497082718588</v>
      </c>
      <c r="AL107" s="97">
        <v>0.23190769198438543</v>
      </c>
      <c r="AM107" s="97">
        <v>0.19750192295504806</v>
      </c>
      <c r="AN107" s="97">
        <v>0.1692304766755989</v>
      </c>
      <c r="AO107" s="97">
        <v>3.77651658958588E-2</v>
      </c>
      <c r="AP107" s="97">
        <v>7.3594919054307456E-2</v>
      </c>
      <c r="AQ107" s="97">
        <v>7.0172774073995206E-2</v>
      </c>
      <c r="AR107" s="97">
        <v>5.4353601412339719E-2</v>
      </c>
      <c r="AS107" s="97">
        <v>5.4776139017332512E-2</v>
      </c>
      <c r="AT107" s="97">
        <v>7.1373531135891261E-2</v>
      </c>
      <c r="AU107" s="97">
        <v>8.4309707173092288E-2</v>
      </c>
      <c r="AV107" s="97">
        <v>0.13178161714530034</v>
      </c>
      <c r="AW107" s="97">
        <v>0.16944296391853506</v>
      </c>
      <c r="AX107" s="97">
        <v>0.15283562318625324</v>
      </c>
      <c r="AY107" s="97">
        <v>0.140744245135204</v>
      </c>
      <c r="AZ107" s="97">
        <v>0.13820137169865526</v>
      </c>
      <c r="BA107" s="97">
        <v>0.14454295614735996</v>
      </c>
      <c r="BB107" s="97">
        <v>0.13672998031039457</v>
      </c>
      <c r="BC107" s="97">
        <v>0.1068992382439025</v>
      </c>
      <c r="BD107" s="97">
        <v>0.11324151716877617</v>
      </c>
      <c r="BE107" s="92"/>
    </row>
    <row r="108" spans="1:57">
      <c r="B108" s="1" t="str">
        <f t="shared" si="2"/>
        <v>IDAssemblyNew</v>
      </c>
      <c r="C108" s="1" t="s">
        <v>115</v>
      </c>
      <c r="D108" s="196" t="s">
        <v>69</v>
      </c>
      <c r="E108" s="1" t="s">
        <v>8</v>
      </c>
      <c r="H108" s="17">
        <v>0.16187400000000002</v>
      </c>
      <c r="I108" s="17">
        <v>0.40232200000000001</v>
      </c>
      <c r="J108" s="17">
        <v>0.21423400000000004</v>
      </c>
      <c r="K108" s="17">
        <v>0.16636200000000001</v>
      </c>
      <c r="L108" s="17">
        <v>0.14161000000000001</v>
      </c>
      <c r="M108" s="17">
        <v>0.21616506400000002</v>
      </c>
      <c r="N108" s="17">
        <v>0.43234400000000001</v>
      </c>
      <c r="O108" s="17">
        <v>0.29482056200000006</v>
      </c>
      <c r="P108" s="17">
        <v>0.20296021200000003</v>
      </c>
      <c r="Q108" s="17">
        <v>0.39565800000000001</v>
      </c>
      <c r="R108" s="17">
        <v>0.36665600000000004</v>
      </c>
      <c r="S108" s="17">
        <v>0.54201909199999998</v>
      </c>
      <c r="T108" s="17">
        <v>0.55654331400000001</v>
      </c>
      <c r="U108" s="17">
        <v>0.70082122600000007</v>
      </c>
      <c r="V108" s="17">
        <v>0.47504799999999997</v>
      </c>
      <c r="W108" s="17">
        <v>0.35580000000000001</v>
      </c>
      <c r="X108" s="17">
        <v>0.66449999999999998</v>
      </c>
      <c r="Y108" s="17">
        <v>1.038</v>
      </c>
      <c r="Z108" s="17">
        <v>0.46650000000000003</v>
      </c>
      <c r="AA108" s="17">
        <v>0.95889999999999997</v>
      </c>
      <c r="AB108" s="17">
        <v>0.46645769387703823</v>
      </c>
      <c r="AC108" s="17">
        <v>0.49047162329837557</v>
      </c>
      <c r="AD108" s="17">
        <v>0.51237945405876495</v>
      </c>
      <c r="AE108" s="17">
        <v>0.52849590625857834</v>
      </c>
      <c r="AF108" s="17">
        <v>0.50235435940265927</v>
      </c>
      <c r="AG108" s="17">
        <v>0.26369999999999999</v>
      </c>
      <c r="AH108" s="17">
        <v>0.76846357715701397</v>
      </c>
      <c r="AI108" s="17">
        <v>0.75083813687696432</v>
      </c>
      <c r="AJ108" s="97">
        <v>0.54992143402983329</v>
      </c>
      <c r="AK108" s="97">
        <v>0.59436829136168545</v>
      </c>
      <c r="AL108" s="97">
        <v>0.47973497600553022</v>
      </c>
      <c r="AM108" s="97">
        <v>0.43538646549293136</v>
      </c>
      <c r="AN108" s="97">
        <v>0.55564413854742445</v>
      </c>
      <c r="AO108" s="97">
        <v>0.50409379347057415</v>
      </c>
      <c r="AP108" s="97">
        <v>0.48916788540362705</v>
      </c>
      <c r="AQ108" s="97">
        <v>0.13516102829029869</v>
      </c>
      <c r="AR108" s="97">
        <v>0.15284820297825427</v>
      </c>
      <c r="AS108" s="97">
        <v>0.51089327961233777</v>
      </c>
      <c r="AT108" s="97">
        <v>0.60522271197854582</v>
      </c>
      <c r="AU108" s="97">
        <v>0.66042040811509872</v>
      </c>
      <c r="AV108" s="97">
        <v>0.76274894659711256</v>
      </c>
      <c r="AW108" s="97">
        <v>0.92581585661028798</v>
      </c>
      <c r="AX108" s="97">
        <v>0.89866836733678157</v>
      </c>
      <c r="AY108" s="97">
        <v>1.0397552629103721</v>
      </c>
      <c r="AZ108" s="97">
        <v>1.0580262404307146</v>
      </c>
      <c r="BA108" s="97">
        <v>1.0092408749710673</v>
      </c>
      <c r="BB108" s="97">
        <v>1.0982377678558681</v>
      </c>
      <c r="BC108" s="97">
        <v>1.0489729410571162</v>
      </c>
      <c r="BD108" s="97">
        <v>1.0646578922899017</v>
      </c>
      <c r="BE108" s="92"/>
    </row>
    <row r="109" spans="1:57">
      <c r="B109" s="1" t="str">
        <f t="shared" si="2"/>
        <v>IDOtherNew</v>
      </c>
      <c r="C109" s="1" t="s">
        <v>116</v>
      </c>
      <c r="D109" s="196" t="s">
        <v>71</v>
      </c>
      <c r="E109" s="1" t="s">
        <v>8</v>
      </c>
      <c r="H109" s="17">
        <v>0.31422600000000006</v>
      </c>
      <c r="I109" s="17">
        <v>1.1833</v>
      </c>
      <c r="J109" s="17">
        <v>0.63009999999999999</v>
      </c>
      <c r="K109" s="17">
        <v>0.48930000000000001</v>
      </c>
      <c r="L109" s="17">
        <v>0.41649999999999998</v>
      </c>
      <c r="M109" s="17">
        <v>0.63577960000000011</v>
      </c>
      <c r="N109" s="17">
        <v>1.2715999999999998</v>
      </c>
      <c r="O109" s="17">
        <v>0.86711930000000004</v>
      </c>
      <c r="P109" s="17">
        <v>0.59694180000000008</v>
      </c>
      <c r="Q109" s="17">
        <v>1.1637</v>
      </c>
      <c r="R109" s="17">
        <v>1.0784</v>
      </c>
      <c r="S109" s="17">
        <v>1.5941737999999999</v>
      </c>
      <c r="T109" s="17">
        <v>1.6368920999999999</v>
      </c>
      <c r="U109" s="17">
        <v>2.0612388999999998</v>
      </c>
      <c r="V109" s="17">
        <v>1.3971999999999998</v>
      </c>
      <c r="W109" s="17">
        <v>1.0427</v>
      </c>
      <c r="X109" s="17">
        <v>0.80215000000000003</v>
      </c>
      <c r="Y109" s="17">
        <v>0.2843</v>
      </c>
      <c r="Z109" s="17">
        <v>0.34749999999999998</v>
      </c>
      <c r="AA109" s="17">
        <v>0.2964</v>
      </c>
      <c r="AB109" s="17">
        <v>0.53927991626881955</v>
      </c>
      <c r="AC109" s="17">
        <v>0.4102555079683779</v>
      </c>
      <c r="AD109" s="17">
        <v>0.42249327104785911</v>
      </c>
      <c r="AE109" s="17">
        <v>0.42234898958167211</v>
      </c>
      <c r="AF109" s="17">
        <v>0.40971621961133892</v>
      </c>
      <c r="AG109" s="17">
        <v>1.2195000000000009</v>
      </c>
      <c r="AH109" s="17">
        <v>0.86918377224414911</v>
      </c>
      <c r="AI109" s="17">
        <v>1.2075041384291689</v>
      </c>
      <c r="AJ109" s="97">
        <v>0.9564967087684797</v>
      </c>
      <c r="AK109" s="97">
        <v>1.9728964233195467</v>
      </c>
      <c r="AL109" s="97">
        <v>1.3698506533866013</v>
      </c>
      <c r="AM109" s="97">
        <v>1.4164830393637664</v>
      </c>
      <c r="AN109" s="97">
        <v>1.2638020673940378</v>
      </c>
      <c r="AO109" s="97">
        <v>0.57682459990397827</v>
      </c>
      <c r="AP109" s="97">
        <v>1.3560204907043296</v>
      </c>
      <c r="AQ109" s="97">
        <v>1.6794394499545673</v>
      </c>
      <c r="AR109" s="97">
        <v>1.5314122648617092</v>
      </c>
      <c r="AS109" s="97">
        <v>1.5536488423525703</v>
      </c>
      <c r="AT109" s="97">
        <v>1.2714931059597157</v>
      </c>
      <c r="AU109" s="97">
        <v>1.9591704755141575</v>
      </c>
      <c r="AV109" s="97">
        <v>2.0114787883584082</v>
      </c>
      <c r="AW109" s="97">
        <v>1.8676505969414481</v>
      </c>
      <c r="AX109" s="97">
        <v>1.7018576570864643</v>
      </c>
      <c r="AY109" s="97">
        <v>1.781532218363499</v>
      </c>
      <c r="AZ109" s="97">
        <v>1.631099184124708</v>
      </c>
      <c r="BA109" s="97">
        <v>1.7822442189142977</v>
      </c>
      <c r="BB109" s="97">
        <v>1.5604047834039825</v>
      </c>
      <c r="BC109" s="97">
        <v>1.5475835066282275</v>
      </c>
      <c r="BD109" s="97">
        <v>1.4271552277128865</v>
      </c>
      <c r="BE109" s="92"/>
    </row>
    <row r="110" spans="1:57">
      <c r="B110" s="1" t="str">
        <f t="shared" si="2"/>
        <v>IDLarge OffStock 2016</v>
      </c>
      <c r="C110" s="1" t="s">
        <v>117</v>
      </c>
      <c r="D110" s="196" t="s">
        <v>43</v>
      </c>
      <c r="E110" s="1" t="s">
        <v>5456</v>
      </c>
      <c r="F110" s="1" t="s">
        <v>73</v>
      </c>
      <c r="AJ110" s="92"/>
      <c r="AK110" s="92">
        <v>28.347135605234591</v>
      </c>
      <c r="AL110" s="92">
        <v>28.262094198418886</v>
      </c>
      <c r="AM110" s="92">
        <v>28.177307915823629</v>
      </c>
      <c r="AN110" s="92">
        <v>28.092775992076159</v>
      </c>
      <c r="AO110" s="92">
        <v>28.008497664099931</v>
      </c>
      <c r="AP110" s="92">
        <v>27.924472171107631</v>
      </c>
      <c r="AQ110" s="92">
        <v>27.840698754594307</v>
      </c>
      <c r="AR110" s="92">
        <v>27.757176658330525</v>
      </c>
      <c r="AS110" s="92">
        <v>27.673905128355536</v>
      </c>
      <c r="AT110" s="92">
        <v>27.59088341297047</v>
      </c>
      <c r="AU110" s="92">
        <v>27.508110762731558</v>
      </c>
      <c r="AV110" s="92">
        <v>27.425586430443364</v>
      </c>
      <c r="AW110" s="92">
        <v>27.343309671152035</v>
      </c>
      <c r="AX110" s="92">
        <v>27.26127974213858</v>
      </c>
      <c r="AY110" s="92">
        <v>27.179495902912166</v>
      </c>
      <c r="AZ110" s="92">
        <v>27.097957415203428</v>
      </c>
      <c r="BA110" s="92">
        <v>27.016663542957819</v>
      </c>
      <c r="BB110" s="92">
        <v>26.935613552328945</v>
      </c>
      <c r="BC110" s="92">
        <v>26.854806711671959</v>
      </c>
      <c r="BD110" s="92">
        <v>26.774242291536943</v>
      </c>
      <c r="BE110" s="92"/>
    </row>
    <row r="111" spans="1:57">
      <c r="B111" s="1" t="str">
        <f t="shared" si="2"/>
        <v>IDMedium OffStock 2016</v>
      </c>
      <c r="C111" s="1" t="s">
        <v>118</v>
      </c>
      <c r="D111" s="196" t="s">
        <v>45</v>
      </c>
      <c r="E111" s="1" t="s">
        <v>5456</v>
      </c>
      <c r="F111" s="1" t="s">
        <v>73</v>
      </c>
      <c r="AJ111" s="92"/>
      <c r="AK111" s="92">
        <v>18.01165041444213</v>
      </c>
      <c r="AL111" s="92">
        <v>17.957615463198803</v>
      </c>
      <c r="AM111" s="92">
        <v>17.903742616809208</v>
      </c>
      <c r="AN111" s="92">
        <v>17.850031388958779</v>
      </c>
      <c r="AO111" s="92">
        <v>17.796481294791903</v>
      </c>
      <c r="AP111" s="92">
        <v>17.743091850907525</v>
      </c>
      <c r="AQ111" s="92">
        <v>17.689862575354802</v>
      </c>
      <c r="AR111" s="92">
        <v>17.636792987628738</v>
      </c>
      <c r="AS111" s="92">
        <v>17.583882608665853</v>
      </c>
      <c r="AT111" s="92">
        <v>17.531130960839857</v>
      </c>
      <c r="AU111" s="92">
        <v>17.478537567957336</v>
      </c>
      <c r="AV111" s="92">
        <v>17.426101955253465</v>
      </c>
      <c r="AW111" s="92">
        <v>17.373823649387706</v>
      </c>
      <c r="AX111" s="92">
        <v>17.321702178439544</v>
      </c>
      <c r="AY111" s="92">
        <v>17.269737071904224</v>
      </c>
      <c r="AZ111" s="92">
        <v>17.217927860688512</v>
      </c>
      <c r="BA111" s="92">
        <v>17.166274077106447</v>
      </c>
      <c r="BB111" s="92">
        <v>17.114775254875127</v>
      </c>
      <c r="BC111" s="92">
        <v>17.063430929110503</v>
      </c>
      <c r="BD111" s="92">
        <v>17.01224063632317</v>
      </c>
      <c r="BE111" s="92"/>
    </row>
    <row r="112" spans="1:57">
      <c r="B112" s="1" t="str">
        <f t="shared" si="2"/>
        <v>IDSmall OffStock 2016</v>
      </c>
      <c r="C112" s="1" t="s">
        <v>119</v>
      </c>
      <c r="D112" s="196" t="s">
        <v>47</v>
      </c>
      <c r="E112" s="1" t="s">
        <v>5456</v>
      </c>
      <c r="F112" s="1" t="s">
        <v>73</v>
      </c>
      <c r="AJ112" s="92"/>
      <c r="AK112" s="92">
        <v>13.548989251520917</v>
      </c>
      <c r="AL112" s="92">
        <v>13.508342283766353</v>
      </c>
      <c r="AM112" s="92">
        <v>13.467817256915055</v>
      </c>
      <c r="AN112" s="92">
        <v>13.42741380514431</v>
      </c>
      <c r="AO112" s="92">
        <v>13.387131563728877</v>
      </c>
      <c r="AP112" s="92">
        <v>13.346970169037691</v>
      </c>
      <c r="AQ112" s="92">
        <v>13.306929258530579</v>
      </c>
      <c r="AR112" s="92">
        <v>13.267008470754988</v>
      </c>
      <c r="AS112" s="92">
        <v>13.227207445342723</v>
      </c>
      <c r="AT112" s="92">
        <v>13.187525823006695</v>
      </c>
      <c r="AU112" s="92">
        <v>13.147963245537674</v>
      </c>
      <c r="AV112" s="92">
        <v>13.108519355801061</v>
      </c>
      <c r="AW112" s="92">
        <v>13.069193797733657</v>
      </c>
      <c r="AX112" s="92">
        <v>13.029986216340456</v>
      </c>
      <c r="AY112" s="92">
        <v>12.990896257691434</v>
      </c>
      <c r="AZ112" s="92">
        <v>12.95192356891836</v>
      </c>
      <c r="BA112" s="92">
        <v>12.913067798211605</v>
      </c>
      <c r="BB112" s="92">
        <v>12.874328594816971</v>
      </c>
      <c r="BC112" s="92">
        <v>12.835705609032519</v>
      </c>
      <c r="BD112" s="92">
        <v>12.797198492205421</v>
      </c>
      <c r="BE112" s="92"/>
    </row>
    <row r="113" spans="2:57">
      <c r="B113" s="1" t="str">
        <f t="shared" si="2"/>
        <v>IDXLarge RetStock 2016</v>
      </c>
      <c r="C113" s="1" t="s">
        <v>102</v>
      </c>
      <c r="D113" s="197" t="s">
        <v>5467</v>
      </c>
      <c r="E113" s="1" t="s">
        <v>5456</v>
      </c>
      <c r="F113" s="1" t="s">
        <v>73</v>
      </c>
      <c r="AJ113" s="92"/>
      <c r="AK113" s="92">
        <v>14.138050709870912</v>
      </c>
      <c r="AL113" s="92">
        <v>14.073015676605506</v>
      </c>
      <c r="AM113" s="92">
        <v>14.008279804493119</v>
      </c>
      <c r="AN113" s="92">
        <v>13.94384171739245</v>
      </c>
      <c r="AO113" s="92">
        <v>13.879700045492445</v>
      </c>
      <c r="AP113" s="92">
        <v>13.81585342528318</v>
      </c>
      <c r="AQ113" s="92">
        <v>13.752300499526877</v>
      </c>
      <c r="AR113" s="92">
        <v>13.689039917229053</v>
      </c>
      <c r="AS113" s="92">
        <v>13.626070333609798</v>
      </c>
      <c r="AT113" s="92">
        <v>13.563390410075192</v>
      </c>
      <c r="AU113" s="92">
        <v>13.500998814188845</v>
      </c>
      <c r="AV113" s="92">
        <v>13.438894219643576</v>
      </c>
      <c r="AW113" s="92">
        <v>13.377075306233214</v>
      </c>
      <c r="AX113" s="92">
        <v>13.315540759824541</v>
      </c>
      <c r="AY113" s="92">
        <v>13.254289272329348</v>
      </c>
      <c r="AZ113" s="92">
        <v>13.193319541676633</v>
      </c>
      <c r="BA113" s="92">
        <v>13.132630271784921</v>
      </c>
      <c r="BB113" s="92">
        <v>13.07222017253471</v>
      </c>
      <c r="BC113" s="92">
        <v>13.01208795974105</v>
      </c>
      <c r="BD113" s="92">
        <v>12.952232355126242</v>
      </c>
      <c r="BE113" s="92"/>
    </row>
    <row r="114" spans="2:57">
      <c r="B114" s="1" t="str">
        <f t="shared" si="2"/>
        <v>IDLarge RetStock 2016</v>
      </c>
      <c r="C114" s="1" t="s">
        <v>103</v>
      </c>
      <c r="D114" s="197" t="s">
        <v>5464</v>
      </c>
      <c r="E114" s="1" t="s">
        <v>5456</v>
      </c>
      <c r="F114" s="1" t="s">
        <v>73</v>
      </c>
      <c r="AJ114" s="92"/>
      <c r="AK114" s="92">
        <v>20.232552057277054</v>
      </c>
      <c r="AL114" s="92">
        <v>20.139482317813577</v>
      </c>
      <c r="AM114" s="92">
        <v>20.046840699151634</v>
      </c>
      <c r="AN114" s="92">
        <v>19.954625231935534</v>
      </c>
      <c r="AO114" s="92">
        <v>19.862833955868631</v>
      </c>
      <c r="AP114" s="92">
        <v>19.771464919671633</v>
      </c>
      <c r="AQ114" s="92">
        <v>19.680516181041142</v>
      </c>
      <c r="AR114" s="92">
        <v>19.58998580660835</v>
      </c>
      <c r="AS114" s="92">
        <v>19.499871871897952</v>
      </c>
      <c r="AT114" s="92">
        <v>19.410172461287221</v>
      </c>
      <c r="AU114" s="92">
        <v>19.3208856679653</v>
      </c>
      <c r="AV114" s="92">
        <v>19.232009593892659</v>
      </c>
      <c r="AW114" s="92">
        <v>19.143542349760754</v>
      </c>
      <c r="AX114" s="92">
        <v>19.055482054951852</v>
      </c>
      <c r="AY114" s="92">
        <v>18.967826837499072</v>
      </c>
      <c r="AZ114" s="92">
        <v>18.880574834046573</v>
      </c>
      <c r="BA114" s="92">
        <v>18.793724189809957</v>
      </c>
      <c r="BB114" s="92">
        <v>18.707273058536831</v>
      </c>
      <c r="BC114" s="92">
        <v>18.621219602467562</v>
      </c>
      <c r="BD114" s="92">
        <v>18.535561992296209</v>
      </c>
      <c r="BE114" s="92"/>
    </row>
    <row r="115" spans="2:57">
      <c r="B115" s="1" t="str">
        <f t="shared" si="2"/>
        <v>IDMedium RetStock 2016</v>
      </c>
      <c r="C115" s="1" t="s">
        <v>104</v>
      </c>
      <c r="D115" s="197" t="s">
        <v>5465</v>
      </c>
      <c r="E115" s="1" t="s">
        <v>5456</v>
      </c>
      <c r="F115" s="1" t="s">
        <v>73</v>
      </c>
      <c r="AJ115" s="92"/>
      <c r="AK115" s="92">
        <v>11.399210775235479</v>
      </c>
      <c r="AL115" s="92">
        <v>11.346774405669395</v>
      </c>
      <c r="AM115" s="92">
        <v>11.294579243403316</v>
      </c>
      <c r="AN115" s="92">
        <v>11.242624178883661</v>
      </c>
      <c r="AO115" s="92">
        <v>11.190908107660796</v>
      </c>
      <c r="AP115" s="92">
        <v>11.139429930365555</v>
      </c>
      <c r="AQ115" s="92">
        <v>11.088188552685873</v>
      </c>
      <c r="AR115" s="92">
        <v>11.037182885343517</v>
      </c>
      <c r="AS115" s="92">
        <v>10.986411844070936</v>
      </c>
      <c r="AT115" s="92">
        <v>10.935874349588209</v>
      </c>
      <c r="AU115" s="92">
        <v>10.885569327580102</v>
      </c>
      <c r="AV115" s="92">
        <v>10.835495708673234</v>
      </c>
      <c r="AW115" s="92">
        <v>10.785652428413336</v>
      </c>
      <c r="AX115" s="92">
        <v>10.736038427242633</v>
      </c>
      <c r="AY115" s="92">
        <v>10.686652650477317</v>
      </c>
      <c r="AZ115" s="92">
        <v>10.63749404828512</v>
      </c>
      <c r="BA115" s="92">
        <v>10.588561575663007</v>
      </c>
      <c r="BB115" s="92">
        <v>10.539854192414957</v>
      </c>
      <c r="BC115" s="92">
        <v>10.491370863129848</v>
      </c>
      <c r="BD115" s="92">
        <v>10.44311055715945</v>
      </c>
      <c r="BE115" s="92"/>
    </row>
    <row r="116" spans="2:57">
      <c r="B116" s="1" t="str">
        <f t="shared" si="2"/>
        <v>IDSmall RetStock 2016</v>
      </c>
      <c r="C116" s="1" t="s">
        <v>105</v>
      </c>
      <c r="D116" s="197" t="s">
        <v>5466</v>
      </c>
      <c r="E116" s="1" t="s">
        <v>5456</v>
      </c>
      <c r="F116" s="1" t="s">
        <v>73</v>
      </c>
      <c r="AJ116" s="92"/>
      <c r="AK116" s="92">
        <v>10.939150486735388</v>
      </c>
      <c r="AL116" s="92">
        <v>10.888830394496404</v>
      </c>
      <c r="AM116" s="92">
        <v>10.83874177468172</v>
      </c>
      <c r="AN116" s="92">
        <v>10.788883562518183</v>
      </c>
      <c r="AO116" s="92">
        <v>10.739254698130599</v>
      </c>
      <c r="AP116" s="92">
        <v>10.689854126519197</v>
      </c>
      <c r="AQ116" s="92">
        <v>10.640680797537209</v>
      </c>
      <c r="AR116" s="92">
        <v>10.591733665868537</v>
      </c>
      <c r="AS116" s="92">
        <v>10.543011691005541</v>
      </c>
      <c r="AT116" s="92">
        <v>10.494513837226915</v>
      </c>
      <c r="AU116" s="92">
        <v>10.44623907357567</v>
      </c>
      <c r="AV116" s="92">
        <v>10.398186373837222</v>
      </c>
      <c r="AW116" s="92">
        <v>10.35035471651757</v>
      </c>
      <c r="AX116" s="92">
        <v>10.302743084821589</v>
      </c>
      <c r="AY116" s="92">
        <v>10.255350466631409</v>
      </c>
      <c r="AZ116" s="92">
        <v>10.208175854484905</v>
      </c>
      <c r="BA116" s="92">
        <v>10.161218245554274</v>
      </c>
      <c r="BB116" s="92">
        <v>10.114476641624723</v>
      </c>
      <c r="BC116" s="92">
        <v>10.067950049073248</v>
      </c>
      <c r="BD116" s="92">
        <v>10.021637478847511</v>
      </c>
      <c r="BE116" s="92"/>
    </row>
    <row r="117" spans="2:57">
      <c r="B117" s="1" t="str">
        <f t="shared" si="2"/>
        <v>IDSchool K-12Stock 2016</v>
      </c>
      <c r="C117" s="1" t="s">
        <v>106</v>
      </c>
      <c r="D117" s="197" t="s">
        <v>5468</v>
      </c>
      <c r="E117" s="1" t="s">
        <v>5456</v>
      </c>
      <c r="F117" s="1" t="s">
        <v>73</v>
      </c>
      <c r="AJ117" s="92"/>
      <c r="AK117" s="92">
        <v>13.174537584283092</v>
      </c>
      <c r="AL117" s="92">
        <v>13.120521980187531</v>
      </c>
      <c r="AM117" s="92">
        <v>13.066727840068763</v>
      </c>
      <c r="AN117" s="92">
        <v>13.013154255924482</v>
      </c>
      <c r="AO117" s="92">
        <v>12.959800323475191</v>
      </c>
      <c r="AP117" s="92">
        <v>12.906665142148944</v>
      </c>
      <c r="AQ117" s="92">
        <v>12.853747815066132</v>
      </c>
      <c r="AR117" s="92">
        <v>12.801047449024361</v>
      </c>
      <c r="AS117" s="92">
        <v>12.748563154483362</v>
      </c>
      <c r="AT117" s="92">
        <v>12.69629404554998</v>
      </c>
      <c r="AU117" s="92">
        <v>12.644239239963225</v>
      </c>
      <c r="AV117" s="92">
        <v>12.592397859079377</v>
      </c>
      <c r="AW117" s="92">
        <v>12.54076902785715</v>
      </c>
      <c r="AX117" s="92">
        <v>12.489351874842937</v>
      </c>
      <c r="AY117" s="92">
        <v>12.438145532156081</v>
      </c>
      <c r="AZ117" s="92">
        <v>12.387149135474242</v>
      </c>
      <c r="BA117" s="92">
        <v>12.336361824018798</v>
      </c>
      <c r="BB117" s="92">
        <v>12.285782740540322</v>
      </c>
      <c r="BC117" s="92">
        <v>12.235411031304107</v>
      </c>
      <c r="BD117" s="92">
        <v>12.185245846075761</v>
      </c>
      <c r="BE117" s="92"/>
    </row>
    <row r="118" spans="2:57">
      <c r="B118" s="1" t="str">
        <f t="shared" si="2"/>
        <v>IDUniversityStock 2016</v>
      </c>
      <c r="C118" s="1" t="s">
        <v>107</v>
      </c>
      <c r="D118" s="196" t="s">
        <v>54</v>
      </c>
      <c r="E118" s="1" t="s">
        <v>5456</v>
      </c>
      <c r="F118" s="1" t="s">
        <v>73</v>
      </c>
      <c r="AJ118" s="92"/>
      <c r="AK118" s="92">
        <v>17.324119887306665</v>
      </c>
      <c r="AL118" s="92">
        <v>17.253090995768709</v>
      </c>
      <c r="AM118" s="92">
        <v>17.182353322686058</v>
      </c>
      <c r="AN118" s="92">
        <v>17.111905674063046</v>
      </c>
      <c r="AO118" s="92">
        <v>17.041746860799385</v>
      </c>
      <c r="AP118" s="92">
        <v>16.971875698670107</v>
      </c>
      <c r="AQ118" s="92">
        <v>16.902291008305561</v>
      </c>
      <c r="AR118" s="92">
        <v>16.832991615171508</v>
      </c>
      <c r="AS118" s="92">
        <v>16.763976349549306</v>
      </c>
      <c r="AT118" s="92">
        <v>16.695244046516155</v>
      </c>
      <c r="AU118" s="92">
        <v>16.626793545925437</v>
      </c>
      <c r="AV118" s="92">
        <v>16.558623692387144</v>
      </c>
      <c r="AW118" s="92">
        <v>16.490733335248358</v>
      </c>
      <c r="AX118" s="92">
        <v>16.423121328573838</v>
      </c>
      <c r="AY118" s="92">
        <v>16.355786531126686</v>
      </c>
      <c r="AZ118" s="92">
        <v>16.288727806349065</v>
      </c>
      <c r="BA118" s="92">
        <v>16.221944022343035</v>
      </c>
      <c r="BB118" s="92">
        <v>16.155434051851429</v>
      </c>
      <c r="BC118" s="92">
        <v>16.089196772238839</v>
      </c>
      <c r="BD118" s="92">
        <v>16.023231065472661</v>
      </c>
      <c r="BE118" s="92"/>
    </row>
    <row r="119" spans="2:57">
      <c r="B119" s="1" t="str">
        <f t="shared" si="2"/>
        <v>IDWarehouseStock 2016</v>
      </c>
      <c r="C119" s="1" t="s">
        <v>108</v>
      </c>
      <c r="D119" s="196" t="s">
        <v>56</v>
      </c>
      <c r="E119" s="1" t="s">
        <v>5456</v>
      </c>
      <c r="F119" s="1" t="s">
        <v>73</v>
      </c>
      <c r="AJ119" s="92"/>
      <c r="AK119" s="92">
        <v>32.707715437311478</v>
      </c>
      <c r="AL119" s="92">
        <v>32.586696890193423</v>
      </c>
      <c r="AM119" s="92">
        <v>32.466126111699708</v>
      </c>
      <c r="AN119" s="92">
        <v>32.346001445086415</v>
      </c>
      <c r="AO119" s="92">
        <v>32.226321239739598</v>
      </c>
      <c r="AP119" s="92">
        <v>32.107083851152559</v>
      </c>
      <c r="AQ119" s="92">
        <v>31.988287640903295</v>
      </c>
      <c r="AR119" s="92">
        <v>31.869930976631952</v>
      </c>
      <c r="AS119" s="92">
        <v>31.752012232018412</v>
      </c>
      <c r="AT119" s="92">
        <v>31.634529786759941</v>
      </c>
      <c r="AU119" s="92">
        <v>31.517482026548929</v>
      </c>
      <c r="AV119" s="92">
        <v>31.400867343050699</v>
      </c>
      <c r="AW119" s="92">
        <v>31.284684133881409</v>
      </c>
      <c r="AX119" s="92">
        <v>31.168930802586047</v>
      </c>
      <c r="AY119" s="92">
        <v>31.053605758616477</v>
      </c>
      <c r="AZ119" s="92">
        <v>30.938707417309594</v>
      </c>
      <c r="BA119" s="92">
        <v>30.824234199865547</v>
      </c>
      <c r="BB119" s="92">
        <v>30.710184533326043</v>
      </c>
      <c r="BC119" s="92">
        <v>30.596556850552734</v>
      </c>
      <c r="BD119" s="92">
        <v>30.483349590205687</v>
      </c>
      <c r="BE119" s="92"/>
    </row>
    <row r="120" spans="2:57">
      <c r="B120" s="1" t="str">
        <f t="shared" si="2"/>
        <v>IDSupermarketStock 2016</v>
      </c>
      <c r="C120" s="1" t="s">
        <v>109</v>
      </c>
      <c r="D120" s="196" t="s">
        <v>58</v>
      </c>
      <c r="E120" s="1" t="s">
        <v>5456</v>
      </c>
      <c r="F120" s="1" t="s">
        <v>73</v>
      </c>
      <c r="AJ120" s="92"/>
      <c r="AK120" s="92">
        <v>2.7570047069267418</v>
      </c>
      <c r="AL120" s="92">
        <v>2.7321916645644011</v>
      </c>
      <c r="AM120" s="92">
        <v>2.7076019395833213</v>
      </c>
      <c r="AN120" s="92">
        <v>2.6832335221270713</v>
      </c>
      <c r="AO120" s="92">
        <v>2.6590844204279276</v>
      </c>
      <c r="AP120" s="92">
        <v>2.6351526606440761</v>
      </c>
      <c r="AQ120" s="92">
        <v>2.6114362866982792</v>
      </c>
      <c r="AR120" s="92">
        <v>2.5879333601179946</v>
      </c>
      <c r="AS120" s="92">
        <v>2.5646419598769326</v>
      </c>
      <c r="AT120" s="92">
        <v>2.5415601822380403</v>
      </c>
      <c r="AU120" s="92">
        <v>2.518686140597898</v>
      </c>
      <c r="AV120" s="92">
        <v>2.4960179653325167</v>
      </c>
      <c r="AW120" s="92">
        <v>2.4735538036445242</v>
      </c>
      <c r="AX120" s="92">
        <v>2.4512918194117232</v>
      </c>
      <c r="AY120" s="92">
        <v>2.4292301930370179</v>
      </c>
      <c r="AZ120" s="92">
        <v>2.4073671212996848</v>
      </c>
      <c r="BA120" s="92">
        <v>2.3857008172079874</v>
      </c>
      <c r="BB120" s="92">
        <v>2.3642295098531156</v>
      </c>
      <c r="BC120" s="92">
        <v>2.3429514442644375</v>
      </c>
      <c r="BD120" s="92">
        <v>2.3218648812660576</v>
      </c>
      <c r="BE120" s="92"/>
    </row>
    <row r="121" spans="2:57">
      <c r="B121" s="1" t="str">
        <f t="shared" si="2"/>
        <v>IDMiniMartStock 2016</v>
      </c>
      <c r="C121" s="1" t="s">
        <v>110</v>
      </c>
      <c r="D121" s="196" t="s">
        <v>60</v>
      </c>
      <c r="E121" s="1" t="s">
        <v>5456</v>
      </c>
      <c r="F121" s="1" t="s">
        <v>73</v>
      </c>
      <c r="AJ121" s="92"/>
      <c r="AK121" s="92">
        <v>1.3003664848098428</v>
      </c>
      <c r="AL121" s="92">
        <v>1.2942287550015406</v>
      </c>
      <c r="AM121" s="92">
        <v>1.2881199952779334</v>
      </c>
      <c r="AN121" s="92">
        <v>1.2820400689002216</v>
      </c>
      <c r="AO121" s="92">
        <v>1.2759888397750125</v>
      </c>
      <c r="AP121" s="92">
        <v>1.2699661724512745</v>
      </c>
      <c r="AQ121" s="92">
        <v>1.2639719321173046</v>
      </c>
      <c r="AR121" s="92">
        <v>1.258005984597711</v>
      </c>
      <c r="AS121" s="92">
        <v>1.2520681963504099</v>
      </c>
      <c r="AT121" s="92">
        <v>1.2461584344636361</v>
      </c>
      <c r="AU121" s="92">
        <v>1.2402765666529678</v>
      </c>
      <c r="AV121" s="92">
        <v>1.2344224612583659</v>
      </c>
      <c r="AW121" s="92">
        <v>1.2285959872412264</v>
      </c>
      <c r="AX121" s="92">
        <v>1.2227970141814479</v>
      </c>
      <c r="AY121" s="92">
        <v>1.2170254122745117</v>
      </c>
      <c r="AZ121" s="92">
        <v>1.211281052328576</v>
      </c>
      <c r="BA121" s="92">
        <v>1.2055638057615852</v>
      </c>
      <c r="BB121" s="92">
        <v>1.1998735445983906</v>
      </c>
      <c r="BC121" s="92">
        <v>1.1942101414678863</v>
      </c>
      <c r="BD121" s="92">
        <v>1.188573469600158</v>
      </c>
      <c r="BE121" s="92"/>
    </row>
    <row r="122" spans="2:57">
      <c r="B122" s="1" t="str">
        <f t="shared" si="2"/>
        <v>IDRestaurantStock 2016</v>
      </c>
      <c r="C122" s="1" t="s">
        <v>111</v>
      </c>
      <c r="D122" s="196" t="s">
        <v>62</v>
      </c>
      <c r="E122" s="1" t="s">
        <v>5456</v>
      </c>
      <c r="F122" s="1" t="s">
        <v>73</v>
      </c>
      <c r="AJ122" s="92"/>
      <c r="AK122" s="92">
        <v>3.2312980465853602</v>
      </c>
      <c r="AL122" s="92">
        <v>3.2160463198054776</v>
      </c>
      <c r="AM122" s="92">
        <v>3.2008665811759958</v>
      </c>
      <c r="AN122" s="92">
        <v>3.1857584909128454</v>
      </c>
      <c r="AO122" s="92">
        <v>3.1707217108357368</v>
      </c>
      <c r="AP122" s="92">
        <v>3.1557559043605923</v>
      </c>
      <c r="AQ122" s="92">
        <v>3.1408607364920105</v>
      </c>
      <c r="AR122" s="92">
        <v>3.1260358738157685</v>
      </c>
      <c r="AS122" s="92">
        <v>3.1112809844913585</v>
      </c>
      <c r="AT122" s="92">
        <v>3.0965957382445595</v>
      </c>
      <c r="AU122" s="92">
        <v>3.0819798063600454</v>
      </c>
      <c r="AV122" s="92">
        <v>3.0674328616740261</v>
      </c>
      <c r="AW122" s="92">
        <v>3.0529545785669248</v>
      </c>
      <c r="AX122" s="92">
        <v>3.0385446329560892</v>
      </c>
      <c r="AY122" s="92">
        <v>3.0242027022885365</v>
      </c>
      <c r="AZ122" s="92">
        <v>3.0099284655337346</v>
      </c>
      <c r="BA122" s="92">
        <v>2.9957216031764156</v>
      </c>
      <c r="BB122" s="92">
        <v>2.9815817972094232</v>
      </c>
      <c r="BC122" s="92">
        <v>2.9675087311265949</v>
      </c>
      <c r="BD122" s="92">
        <v>2.9535020899156774</v>
      </c>
      <c r="BE122" s="92"/>
    </row>
    <row r="123" spans="2:57">
      <c r="B123" s="1" t="str">
        <f t="shared" si="2"/>
        <v>IDLodgingStock 2016</v>
      </c>
      <c r="C123" s="1" t="s">
        <v>112</v>
      </c>
      <c r="D123" s="196" t="s">
        <v>64</v>
      </c>
      <c r="E123" s="1" t="s">
        <v>5456</v>
      </c>
      <c r="F123" s="1" t="s">
        <v>73</v>
      </c>
      <c r="AJ123" s="92"/>
      <c r="AK123" s="92">
        <v>10.631668815987664</v>
      </c>
      <c r="AL123" s="92">
        <v>10.606152810829295</v>
      </c>
      <c r="AM123" s="92">
        <v>10.580698044083306</v>
      </c>
      <c r="AN123" s="92">
        <v>10.555304368777506</v>
      </c>
      <c r="AO123" s="92">
        <v>10.529971638292441</v>
      </c>
      <c r="AP123" s="92">
        <v>10.50469970636054</v>
      </c>
      <c r="AQ123" s="92">
        <v>10.479488427065276</v>
      </c>
      <c r="AR123" s="92">
        <v>10.45433765484032</v>
      </c>
      <c r="AS123" s="92">
        <v>10.429247244468703</v>
      </c>
      <c r="AT123" s="92">
        <v>10.404217051081979</v>
      </c>
      <c r="AU123" s="92">
        <v>10.379246930159383</v>
      </c>
      <c r="AV123" s="92">
        <v>10.354336737527001</v>
      </c>
      <c r="AW123" s="92">
        <v>10.329486329356937</v>
      </c>
      <c r="AX123" s="92">
        <v>10.304695562166481</v>
      </c>
      <c r="AY123" s="92">
        <v>10.279964292817281</v>
      </c>
      <c r="AZ123" s="92">
        <v>10.25529237851452</v>
      </c>
      <c r="BA123" s="92">
        <v>10.230679676806085</v>
      </c>
      <c r="BB123" s="92">
        <v>10.206126045581751</v>
      </c>
      <c r="BC123" s="92">
        <v>10.181631343072356</v>
      </c>
      <c r="BD123" s="92">
        <v>10.157195427848983</v>
      </c>
      <c r="BE123" s="92"/>
    </row>
    <row r="124" spans="2:57">
      <c r="B124" s="1" t="str">
        <f t="shared" si="2"/>
        <v>IDHospitalStock 2016</v>
      </c>
      <c r="C124" s="1" t="s">
        <v>113</v>
      </c>
      <c r="D124" s="196" t="s">
        <v>66</v>
      </c>
      <c r="E124" s="1" t="s">
        <v>5456</v>
      </c>
      <c r="F124" s="1" t="s">
        <v>73</v>
      </c>
      <c r="AJ124" s="92"/>
      <c r="AK124" s="92">
        <v>16.165238796205553</v>
      </c>
      <c r="AL124" s="92">
        <v>16.131291794733521</v>
      </c>
      <c r="AM124" s="92">
        <v>16.097416081964582</v>
      </c>
      <c r="AN124" s="92">
        <v>16.063611508192455</v>
      </c>
      <c r="AO124" s="92">
        <v>16.02987792402525</v>
      </c>
      <c r="AP124" s="92">
        <v>15.996215180384796</v>
      </c>
      <c r="AQ124" s="92">
        <v>15.962623128505989</v>
      </c>
      <c r="AR124" s="92">
        <v>15.929101619936127</v>
      </c>
      <c r="AS124" s="92">
        <v>15.895650506534261</v>
      </c>
      <c r="AT124" s="92">
        <v>15.86226964047054</v>
      </c>
      <c r="AU124" s="92">
        <v>15.828958874225552</v>
      </c>
      <c r="AV124" s="92">
        <v>15.795718060589678</v>
      </c>
      <c r="AW124" s="92">
        <v>15.762547052662439</v>
      </c>
      <c r="AX124" s="92">
        <v>15.729445703851848</v>
      </c>
      <c r="AY124" s="92">
        <v>15.69641386787376</v>
      </c>
      <c r="AZ124" s="92">
        <v>15.663451398751226</v>
      </c>
      <c r="BA124" s="92">
        <v>15.630558150813849</v>
      </c>
      <c r="BB124" s="92">
        <v>15.597733978697141</v>
      </c>
      <c r="BC124" s="92">
        <v>15.564978737341876</v>
      </c>
      <c r="BD124" s="92">
        <v>15.532292281993458</v>
      </c>
      <c r="BE124" s="92"/>
    </row>
    <row r="125" spans="2:57">
      <c r="B125" s="1" t="str">
        <f t="shared" si="2"/>
        <v>IDResidential CareStock 2016</v>
      </c>
      <c r="C125" s="1" t="s">
        <v>114</v>
      </c>
      <c r="D125" s="197" t="s">
        <v>5469</v>
      </c>
      <c r="E125" s="1" t="s">
        <v>5456</v>
      </c>
      <c r="F125" s="1" t="s">
        <v>73</v>
      </c>
      <c r="AJ125" s="92"/>
      <c r="AK125" s="92">
        <v>6.9232210123517879</v>
      </c>
      <c r="AL125" s="92">
        <v>6.9066052819221442</v>
      </c>
      <c r="AM125" s="92">
        <v>6.8900294292455317</v>
      </c>
      <c r="AN125" s="92">
        <v>6.8734933586153426</v>
      </c>
      <c r="AO125" s="92">
        <v>6.8569969745546659</v>
      </c>
      <c r="AP125" s="92">
        <v>6.8405401818157348</v>
      </c>
      <c r="AQ125" s="92">
        <v>6.8241228853793769</v>
      </c>
      <c r="AR125" s="92">
        <v>6.8077449904544665</v>
      </c>
      <c r="AS125" s="92">
        <v>6.7914064024773761</v>
      </c>
      <c r="AT125" s="92">
        <v>6.7751070271114306</v>
      </c>
      <c r="AU125" s="92">
        <v>6.7588467702463637</v>
      </c>
      <c r="AV125" s="92">
        <v>6.7426255379977729</v>
      </c>
      <c r="AW125" s="92">
        <v>6.7264432367065785</v>
      </c>
      <c r="AX125" s="92">
        <v>6.710299772938483</v>
      </c>
      <c r="AY125" s="92">
        <v>6.6941950534834307</v>
      </c>
      <c r="AZ125" s="92">
        <v>6.6781289853550705</v>
      </c>
      <c r="BA125" s="92">
        <v>6.6621014757902186</v>
      </c>
      <c r="BB125" s="92">
        <v>6.646112432248322</v>
      </c>
      <c r="BC125" s="92">
        <v>6.6301617624109266</v>
      </c>
      <c r="BD125" s="92">
        <v>6.6142493741811403</v>
      </c>
      <c r="BE125" s="92"/>
    </row>
    <row r="126" spans="2:57">
      <c r="B126" s="1" t="str">
        <f t="shared" si="2"/>
        <v>IDAssemblyStock 2016</v>
      </c>
      <c r="C126" s="1" t="s">
        <v>115</v>
      </c>
      <c r="D126" s="196" t="s">
        <v>69</v>
      </c>
      <c r="E126" s="1" t="s">
        <v>5456</v>
      </c>
      <c r="F126" s="1" t="s">
        <v>73</v>
      </c>
      <c r="AJ126" s="92"/>
      <c r="AK126" s="92">
        <v>26.513300965649208</v>
      </c>
      <c r="AL126" s="92">
        <v>26.394344621983329</v>
      </c>
      <c r="AM126" s="92">
        <v>26.275921995779363</v>
      </c>
      <c r="AN126" s="92">
        <v>26.158030692424969</v>
      </c>
      <c r="AO126" s="92">
        <v>26.040668328051623</v>
      </c>
      <c r="AP126" s="92">
        <v>25.923832529486432</v>
      </c>
      <c r="AQ126" s="92">
        <v>25.807520934204138</v>
      </c>
      <c r="AR126" s="92">
        <v>25.691731190279341</v>
      </c>
      <c r="AS126" s="92">
        <v>25.576460956338956</v>
      </c>
      <c r="AT126" s="92">
        <v>25.461707901514849</v>
      </c>
      <c r="AU126" s="92">
        <v>25.347469705396719</v>
      </c>
      <c r="AV126" s="92">
        <v>25.233744057985174</v>
      </c>
      <c r="AW126" s="92">
        <v>25.120528659645014</v>
      </c>
      <c r="AX126" s="92">
        <v>25.007821221058741</v>
      </c>
      <c r="AY126" s="92">
        <v>24.895619463180257</v>
      </c>
      <c r="AZ126" s="92">
        <v>24.78392111718879</v>
      </c>
      <c r="BA126" s="92">
        <v>24.672723924443002</v>
      </c>
      <c r="BB126" s="92">
        <v>24.562025636435333</v>
      </c>
      <c r="BC126" s="92">
        <v>24.451824014746528</v>
      </c>
      <c r="BD126" s="92">
        <v>24.342116831000364</v>
      </c>
      <c r="BE126" s="92"/>
    </row>
    <row r="127" spans="2:57">
      <c r="B127" s="1" t="str">
        <f t="shared" si="2"/>
        <v>IDOtherStock 2016</v>
      </c>
      <c r="C127" s="1" t="s">
        <v>116</v>
      </c>
      <c r="D127" s="196" t="s">
        <v>71</v>
      </c>
      <c r="E127" s="1" t="s">
        <v>5456</v>
      </c>
      <c r="F127" s="1" t="s">
        <v>73</v>
      </c>
      <c r="AJ127" s="92"/>
      <c r="AK127" s="92">
        <v>40.003148474333557</v>
      </c>
      <c r="AL127" s="92">
        <v>39.643120138064553</v>
      </c>
      <c r="AM127" s="92">
        <v>39.286332056821969</v>
      </c>
      <c r="AN127" s="92">
        <v>38.93275506831057</v>
      </c>
      <c r="AO127" s="92">
        <v>38.582360272695773</v>
      </c>
      <c r="AP127" s="92">
        <v>38.235119030241513</v>
      </c>
      <c r="AQ127" s="92">
        <v>37.891002958969338</v>
      </c>
      <c r="AR127" s="92">
        <v>37.549983932338613</v>
      </c>
      <c r="AS127" s="92">
        <v>37.212034076947567</v>
      </c>
      <c r="AT127" s="92">
        <v>36.877125770255041</v>
      </c>
      <c r="AU127" s="92">
        <v>36.545231638322747</v>
      </c>
      <c r="AV127" s="92">
        <v>36.216324553577842</v>
      </c>
      <c r="AW127" s="92">
        <v>35.890377632595637</v>
      </c>
      <c r="AX127" s="92">
        <v>35.567364233902275</v>
      </c>
      <c r="AY127" s="92">
        <v>35.247257955797153</v>
      </c>
      <c r="AZ127" s="92">
        <v>34.93003263419498</v>
      </c>
      <c r="BA127" s="92">
        <v>34.615662340487226</v>
      </c>
      <c r="BB127" s="92">
        <v>34.304121379422838</v>
      </c>
      <c r="BC127" s="92">
        <v>33.995384287008029</v>
      </c>
      <c r="BD127" s="92">
        <v>33.689425828424959</v>
      </c>
      <c r="BE127" s="92"/>
    </row>
    <row r="128" spans="2:57">
      <c r="AZ128" s="92"/>
      <c r="BA128" s="92"/>
      <c r="BB128" s="92"/>
      <c r="BC128" s="92"/>
      <c r="BD128" s="92"/>
      <c r="BE128" s="92"/>
    </row>
    <row r="129" spans="1:57">
      <c r="AZ129" s="92"/>
      <c r="BA129" s="92"/>
      <c r="BB129" s="92"/>
      <c r="BC129" s="92"/>
      <c r="BD129" s="92"/>
      <c r="BE129" s="92"/>
    </row>
    <row r="130" spans="1:57">
      <c r="D130" s="4" t="s">
        <v>120</v>
      </c>
      <c r="E130" s="4"/>
      <c r="AZ130" s="92"/>
      <c r="BA130" s="92"/>
      <c r="BB130" s="92"/>
      <c r="BC130" s="92"/>
      <c r="BD130" s="92"/>
      <c r="BE130" s="92"/>
    </row>
    <row r="131" spans="1:57">
      <c r="B131" s="1" t="str">
        <f>CONCATENATE("MT",D131,E131)</f>
        <v>MTLarge OffNew</v>
      </c>
      <c r="C131" s="1" t="s">
        <v>121</v>
      </c>
      <c r="D131" s="196" t="s">
        <v>43</v>
      </c>
      <c r="E131" s="1" t="s">
        <v>8</v>
      </c>
      <c r="H131" s="17">
        <v>2.7637531750820971E-2</v>
      </c>
      <c r="I131" s="17">
        <v>6.7805425246072637E-2</v>
      </c>
      <c r="J131" s="17">
        <v>4.9110933933817151E-2</v>
      </c>
      <c r="K131" s="17">
        <v>3.8348970016221416E-2</v>
      </c>
      <c r="L131" s="17">
        <v>6.6037027419237657E-2</v>
      </c>
      <c r="M131" s="17">
        <v>2.9153301316679522E-2</v>
      </c>
      <c r="N131" s="17">
        <v>7.9577902207574089E-2</v>
      </c>
      <c r="O131" s="17">
        <v>0.19129011921134953</v>
      </c>
      <c r="P131" s="17">
        <v>0.14137077484240779</v>
      </c>
      <c r="Q131" s="17">
        <v>0.21059091834994842</v>
      </c>
      <c r="R131" s="17">
        <v>0.10413336917448265</v>
      </c>
      <c r="S131" s="17">
        <v>0.21539085530850052</v>
      </c>
      <c r="T131" s="17">
        <v>0.19139117051574009</v>
      </c>
      <c r="U131" s="17">
        <v>0.25454823575984653</v>
      </c>
      <c r="V131" s="17">
        <v>0.21195511095922112</v>
      </c>
      <c r="W131" s="17">
        <v>0.19125980382003235</v>
      </c>
      <c r="X131" s="17">
        <v>0.26220792463265175</v>
      </c>
      <c r="Y131" s="17">
        <v>0.21725019930928702</v>
      </c>
      <c r="Z131" s="17">
        <v>2.7993000000000001E-2</v>
      </c>
      <c r="AA131" s="17">
        <v>4.1474999999999998E-2</v>
      </c>
      <c r="AB131" s="17">
        <v>4.0846333382852616E-2</v>
      </c>
      <c r="AC131" s="17">
        <v>5.0886648139373152E-2</v>
      </c>
      <c r="AD131" s="17">
        <v>5.2535476840249826E-2</v>
      </c>
      <c r="AE131" s="17">
        <v>5.8530607733513491E-2</v>
      </c>
      <c r="AF131" s="17">
        <v>6.4685596319532121E-2</v>
      </c>
      <c r="AG131" s="17">
        <v>1.9266000000000002E-2</v>
      </c>
      <c r="AH131" s="17">
        <v>0.13174997096049157</v>
      </c>
      <c r="AI131" s="17">
        <v>0.15204751445590844</v>
      </c>
      <c r="AJ131" s="97">
        <v>0.17709151116465013</v>
      </c>
      <c r="AK131" s="97">
        <v>0.19844437621713629</v>
      </c>
      <c r="AL131" s="97">
        <v>0.10767571209733097</v>
      </c>
      <c r="AM131" s="97">
        <v>9.3445908109328374E-2</v>
      </c>
      <c r="AN131" s="97">
        <v>0.13145140925336027</v>
      </c>
      <c r="AO131" s="97">
        <v>0.15060079692100686</v>
      </c>
      <c r="AP131" s="97">
        <v>2.5482429962393895E-2</v>
      </c>
      <c r="AQ131" s="97">
        <v>0.17661430584217216</v>
      </c>
      <c r="AR131" s="97">
        <v>0.15648363109886762</v>
      </c>
      <c r="AS131" s="97">
        <v>0.14645567206516175</v>
      </c>
      <c r="AT131" s="97">
        <v>0.17152584044286759</v>
      </c>
      <c r="AU131" s="97">
        <v>0.1847582026923833</v>
      </c>
      <c r="AV131" s="97">
        <v>0.20697907366384199</v>
      </c>
      <c r="AW131" s="97">
        <v>0.19988571270576827</v>
      </c>
      <c r="AX131" s="97">
        <v>0.18583261772968948</v>
      </c>
      <c r="AY131" s="97">
        <v>0.24035054013755855</v>
      </c>
      <c r="AZ131" s="97">
        <v>0.21802885597188446</v>
      </c>
      <c r="BA131" s="97">
        <v>0.18625339235202634</v>
      </c>
      <c r="BB131" s="97">
        <v>0.17377594405817473</v>
      </c>
      <c r="BC131" s="97">
        <v>0.19871112751854983</v>
      </c>
      <c r="BD131" s="97">
        <v>0.21262527063672809</v>
      </c>
      <c r="BE131" s="92"/>
    </row>
    <row r="132" spans="1:57">
      <c r="B132" s="1" t="str">
        <f t="shared" ref="B132:B166" si="3">CONCATENATE("MT",D132,E132)</f>
        <v>MTMedium OffNew</v>
      </c>
      <c r="C132" s="1" t="s">
        <v>122</v>
      </c>
      <c r="D132" s="196" t="s">
        <v>45</v>
      </c>
      <c r="E132" s="1" t="s">
        <v>8</v>
      </c>
      <c r="H132" s="17">
        <v>1.245184060327729E-2</v>
      </c>
      <c r="I132" s="17">
        <v>3.0549122650087968E-2</v>
      </c>
      <c r="J132" s="17">
        <v>2.2126488238364762E-2</v>
      </c>
      <c r="K132" s="17">
        <v>1.7277782482426805E-2</v>
      </c>
      <c r="L132" s="17">
        <v>2.9752386962492529E-2</v>
      </c>
      <c r="M132" s="17">
        <v>1.3134756906930521E-2</v>
      </c>
      <c r="N132" s="17">
        <v>3.585310594179475E-2</v>
      </c>
      <c r="O132" s="17">
        <v>8.6184037521038065E-2</v>
      </c>
      <c r="P132" s="17">
        <v>6.3693327254058227E-2</v>
      </c>
      <c r="Q132" s="17">
        <v>9.4879838454222556E-2</v>
      </c>
      <c r="R132" s="17">
        <v>4.6916350060977136E-2</v>
      </c>
      <c r="S132" s="17">
        <v>9.7042406749124469E-2</v>
      </c>
      <c r="T132" s="17">
        <v>8.6229565274614936E-2</v>
      </c>
      <c r="U132" s="17">
        <v>0.11468441126016633</v>
      </c>
      <c r="V132" s="17">
        <v>9.5494463127510462E-2</v>
      </c>
      <c r="W132" s="17">
        <v>8.6170379194964994E-2</v>
      </c>
      <c r="X132" s="17">
        <v>0.11813541498129401</v>
      </c>
      <c r="Y132" s="17">
        <v>9.78801174149391E-2</v>
      </c>
      <c r="Z132" s="17">
        <v>8.2645999999999997E-2</v>
      </c>
      <c r="AA132" s="17">
        <v>0.12245</v>
      </c>
      <c r="AB132" s="17">
        <v>0.12059393665413629</v>
      </c>
      <c r="AC132" s="17">
        <v>0.15023677069719693</v>
      </c>
      <c r="AD132" s="17">
        <v>0.15510474114740425</v>
      </c>
      <c r="AE132" s="17">
        <v>0.17280465140370652</v>
      </c>
      <c r="AF132" s="17">
        <v>0.19097652246719007</v>
      </c>
      <c r="AG132" s="17">
        <v>2.4205999999999998E-2</v>
      </c>
      <c r="AH132" s="17">
        <v>0.38897610474049893</v>
      </c>
      <c r="AI132" s="17">
        <v>0.44890218553649164</v>
      </c>
      <c r="AJ132" s="97">
        <v>0.52284160439087179</v>
      </c>
      <c r="AK132" s="97">
        <v>0.58588339645059284</v>
      </c>
      <c r="AL132" s="97">
        <v>0.31789972143021522</v>
      </c>
      <c r="AM132" s="97">
        <v>0.27588791917992184</v>
      </c>
      <c r="AN132" s="97">
        <v>0.38809463684325413</v>
      </c>
      <c r="AO132" s="97">
        <v>0.44463092424297268</v>
      </c>
      <c r="AP132" s="97">
        <v>7.52338408413534E-2</v>
      </c>
      <c r="AQ132" s="97">
        <v>0.52143271248641321</v>
      </c>
      <c r="AR132" s="97">
        <v>0.46199929181570437</v>
      </c>
      <c r="AS132" s="97">
        <v>0.43239293657333466</v>
      </c>
      <c r="AT132" s="97">
        <v>0.50640962416465662</v>
      </c>
      <c r="AU132" s="97">
        <v>0.54547659842513152</v>
      </c>
      <c r="AV132" s="97">
        <v>0.61108107462658112</v>
      </c>
      <c r="AW132" s="97">
        <v>0.59013877084560162</v>
      </c>
      <c r="AX132" s="97">
        <v>0.54864868091622609</v>
      </c>
      <c r="AY132" s="97">
        <v>0.70960635659660154</v>
      </c>
      <c r="AZ132" s="97">
        <v>0.64370424144080174</v>
      </c>
      <c r="BA132" s="97">
        <v>0.54989096789645875</v>
      </c>
      <c r="BB132" s="97">
        <v>0.51305278721937297</v>
      </c>
      <c r="BC132" s="97">
        <v>0.5866709479119091</v>
      </c>
      <c r="BD132" s="97">
        <v>0.62775079902272102</v>
      </c>
      <c r="BE132" s="92"/>
    </row>
    <row r="133" spans="1:57">
      <c r="B133" s="1" t="str">
        <f t="shared" si="3"/>
        <v>MTSmall OffNew</v>
      </c>
      <c r="C133" s="1" t="s">
        <v>123</v>
      </c>
      <c r="D133" s="196" t="s">
        <v>47</v>
      </c>
      <c r="E133" s="1" t="s">
        <v>8</v>
      </c>
      <c r="H133" s="17">
        <v>1.461062764590175E-2</v>
      </c>
      <c r="I133" s="17">
        <v>3.5845452103839388E-2</v>
      </c>
      <c r="J133" s="17">
        <v>2.5962577827818099E-2</v>
      </c>
      <c r="K133" s="17">
        <v>2.0273247501351788E-2</v>
      </c>
      <c r="L133" s="17">
        <v>3.4910585618269804E-2</v>
      </c>
      <c r="M133" s="17">
        <v>1.5411941776389961E-2</v>
      </c>
      <c r="N133" s="17">
        <v>4.2068991850631177E-2</v>
      </c>
      <c r="O133" s="17">
        <v>0.10112584326761248</v>
      </c>
      <c r="P133" s="17">
        <v>7.4735897903533979E-2</v>
      </c>
      <c r="Q133" s="17">
        <v>0.11132924319582904</v>
      </c>
      <c r="R133" s="17">
        <v>5.5050280764540223E-2</v>
      </c>
      <c r="S133" s="17">
        <v>0.11386673794237505</v>
      </c>
      <c r="T133" s="17">
        <v>0.10117926420964501</v>
      </c>
      <c r="U133" s="17">
        <v>0.13456735297998723</v>
      </c>
      <c r="V133" s="17">
        <v>0.11205042591326843</v>
      </c>
      <c r="W133" s="17">
        <v>0.10110981698500271</v>
      </c>
      <c r="X133" s="17">
        <v>0.13861666038605433</v>
      </c>
      <c r="Y133" s="17">
        <v>0.11484968327577393</v>
      </c>
      <c r="Z133" s="17">
        <v>2.2661000000000001E-2</v>
      </c>
      <c r="AA133" s="17">
        <v>3.3575000000000001E-2</v>
      </c>
      <c r="AB133" s="17">
        <v>3.3066079405166406E-2</v>
      </c>
      <c r="AC133" s="17">
        <v>4.1193953255683029E-2</v>
      </c>
      <c r="AD133" s="17">
        <v>4.2528719346868915E-2</v>
      </c>
      <c r="AE133" s="17">
        <v>4.7381920546177597E-2</v>
      </c>
      <c r="AF133" s="17">
        <v>5.2364530353906959E-2</v>
      </c>
      <c r="AG133" s="17">
        <v>5.9280000000000001E-3</v>
      </c>
      <c r="AH133" s="17">
        <v>0.10665473839658843</v>
      </c>
      <c r="AI133" s="17">
        <v>0.12308608313097352</v>
      </c>
      <c r="AJ133" s="97">
        <v>0.14335979475233582</v>
      </c>
      <c r="AK133" s="97">
        <v>0.16064544741387227</v>
      </c>
      <c r="AL133" s="97">
        <v>8.7166052650220316E-2</v>
      </c>
      <c r="AM133" s="97">
        <v>7.5646687517075359E-2</v>
      </c>
      <c r="AN133" s="97">
        <v>0.10641304558605356</v>
      </c>
      <c r="AO133" s="97">
        <v>0.1219149308408151</v>
      </c>
      <c r="AP133" s="97">
        <v>2.0628633779080773E-2</v>
      </c>
      <c r="AQ133" s="97">
        <v>0.14297348568175844</v>
      </c>
      <c r="AR133" s="97">
        <v>0.1266772251752738</v>
      </c>
      <c r="AS133" s="97">
        <v>0.1185593535765595</v>
      </c>
      <c r="AT133" s="97">
        <v>0.1388542517870833</v>
      </c>
      <c r="AU133" s="97">
        <v>0.14956616408431028</v>
      </c>
      <c r="AV133" s="97">
        <v>0.1675544882040626</v>
      </c>
      <c r="AW133" s="97">
        <v>0.1618122436189553</v>
      </c>
      <c r="AX133" s="97">
        <v>0.15043592863832006</v>
      </c>
      <c r="AY133" s="97">
        <v>0.1945694848732617</v>
      </c>
      <c r="AZ133" s="97">
        <v>0.17649955007247792</v>
      </c>
      <c r="BA133" s="97">
        <v>0.15077655571354515</v>
      </c>
      <c r="BB133" s="97">
        <v>0.14067576423757003</v>
      </c>
      <c r="BC133" s="97">
        <v>0.16086138894358798</v>
      </c>
      <c r="BD133" s="97">
        <v>0.17212521908687514</v>
      </c>
      <c r="BE133" s="92"/>
    </row>
    <row r="134" spans="1:57">
      <c r="A134" s="21" t="s">
        <v>5463</v>
      </c>
      <c r="B134" s="1" t="str">
        <f t="shared" si="3"/>
        <v>MTXLarge RetNew</v>
      </c>
      <c r="C134" s="1" t="s">
        <v>124</v>
      </c>
      <c r="D134" s="197" t="s">
        <v>5467</v>
      </c>
      <c r="E134" s="1" t="s">
        <v>8</v>
      </c>
      <c r="H134" s="17">
        <v>4.7323598598832305E-2</v>
      </c>
      <c r="I134" s="17">
        <v>6.3539377139690933E-2</v>
      </c>
      <c r="J134" s="17">
        <v>7.4493301011168897E-2</v>
      </c>
      <c r="K134" s="17">
        <v>5.6242276796304551E-2</v>
      </c>
      <c r="L134" s="17">
        <v>4.7356692024425905E-2</v>
      </c>
      <c r="M134" s="17">
        <v>0.13958806915375851</v>
      </c>
      <c r="N134" s="17">
        <v>9.9958692005435654E-2</v>
      </c>
      <c r="O134" s="17">
        <v>0.13430966777158107</v>
      </c>
      <c r="P134" s="17">
        <v>6.0114207590754469E-2</v>
      </c>
      <c r="Q134" s="17">
        <v>5.8310615895903861E-2</v>
      </c>
      <c r="R134" s="17">
        <v>7.3368124540986873E-2</v>
      </c>
      <c r="S134" s="17">
        <v>0.10579968162270412</v>
      </c>
      <c r="T134" s="17">
        <v>0.13090104493544141</v>
      </c>
      <c r="U134" s="17">
        <v>0.18562102415444087</v>
      </c>
      <c r="V134" s="17">
        <v>6.9612020736114513E-2</v>
      </c>
      <c r="W134" s="17">
        <v>8.6866670950193486E-2</v>
      </c>
      <c r="X134" s="17">
        <v>0.15042390425477303</v>
      </c>
      <c r="Y134" s="17">
        <v>6.9917599237908579E-2</v>
      </c>
      <c r="Z134" s="17">
        <v>6.0696E-2</v>
      </c>
      <c r="AA134" s="17">
        <v>0.20314799999999997</v>
      </c>
      <c r="AB134" s="17">
        <v>0.13470040401937183</v>
      </c>
      <c r="AC134" s="17">
        <v>0.11643600922484103</v>
      </c>
      <c r="AD134" s="17">
        <v>0.11439186666203939</v>
      </c>
      <c r="AE134" s="17">
        <v>0.11940706859733403</v>
      </c>
      <c r="AF134" s="17">
        <v>0.12723474791355566</v>
      </c>
      <c r="AG134" s="17">
        <v>0.39837112000000008</v>
      </c>
      <c r="AH134" s="17">
        <v>8.2258892932742383E-2</v>
      </c>
      <c r="AI134" s="17">
        <v>5.3753234702766696E-2</v>
      </c>
      <c r="AJ134" s="97">
        <v>8.0101446106029775E-2</v>
      </c>
      <c r="AK134" s="97">
        <v>0.18353386806328403</v>
      </c>
      <c r="AL134" s="97">
        <v>0.13164908881423021</v>
      </c>
      <c r="AM134" s="97">
        <v>9.5090760407991581E-2</v>
      </c>
      <c r="AN134" s="97">
        <v>0.10268780455426689</v>
      </c>
      <c r="AO134" s="97">
        <v>8.798695637008043E-2</v>
      </c>
      <c r="AP134" s="97">
        <v>7.1765746809776321E-2</v>
      </c>
      <c r="AQ134" s="97">
        <v>5.4331922666588567E-2</v>
      </c>
      <c r="AR134" s="97">
        <v>5.4294268381013339E-2</v>
      </c>
      <c r="AS134" s="97">
        <v>7.9451816741019365E-2</v>
      </c>
      <c r="AT134" s="97">
        <v>0.10653311583574077</v>
      </c>
      <c r="AU134" s="97">
        <v>0.11381349204154868</v>
      </c>
      <c r="AV134" s="97">
        <v>0.13444271050336337</v>
      </c>
      <c r="AW134" s="97">
        <v>0.16480437477191492</v>
      </c>
      <c r="AX134" s="97">
        <v>0.13951800693625591</v>
      </c>
      <c r="AY134" s="97">
        <v>0.14573205073203241</v>
      </c>
      <c r="AZ134" s="97">
        <v>0.13769143473506978</v>
      </c>
      <c r="BA134" s="97">
        <v>0.13767009172290423</v>
      </c>
      <c r="BB134" s="97">
        <v>0.13550980498825235</v>
      </c>
      <c r="BC134" s="97">
        <v>0.117517964483886</v>
      </c>
      <c r="BD134" s="97">
        <v>0.12490841955430255</v>
      </c>
      <c r="BE134" s="92"/>
    </row>
    <row r="135" spans="1:57">
      <c r="A135" s="21" t="s">
        <v>5464</v>
      </c>
      <c r="B135" s="1" t="str">
        <f t="shared" si="3"/>
        <v>MTLarge RetNew</v>
      </c>
      <c r="C135" s="1" t="s">
        <v>125</v>
      </c>
      <c r="D135" s="197" t="s">
        <v>5464</v>
      </c>
      <c r="E135" s="1" t="s">
        <v>8</v>
      </c>
      <c r="H135" s="17">
        <v>8.7405897783390932E-2</v>
      </c>
      <c r="I135" s="17">
        <v>0.11735617045042701</v>
      </c>
      <c r="J135" s="17">
        <v>0.13758788525203705</v>
      </c>
      <c r="K135" s="17">
        <v>0.10387854775026077</v>
      </c>
      <c r="L135" s="17">
        <v>8.746702078883388E-2</v>
      </c>
      <c r="M135" s="17">
        <v>0.25781683695828184</v>
      </c>
      <c r="N135" s="17">
        <v>0.18462203794037227</v>
      </c>
      <c r="O135" s="17">
        <v>0.24806771759013438</v>
      </c>
      <c r="P135" s="17">
        <v>0.11102993938708366</v>
      </c>
      <c r="Q135" s="17">
        <v>0.10769873559044393</v>
      </c>
      <c r="R135" s="17">
        <v>0.1355097030669774</v>
      </c>
      <c r="S135" s="17">
        <v>0.19541024840104954</v>
      </c>
      <c r="T135" s="17">
        <v>0.24177204802951249</v>
      </c>
      <c r="U135" s="17">
        <v>0.34283893752939848</v>
      </c>
      <c r="V135" s="17">
        <v>0.12857224194920477</v>
      </c>
      <c r="W135" s="17">
        <v>0.16044129327991158</v>
      </c>
      <c r="X135" s="17">
        <v>0.27783044376924665</v>
      </c>
      <c r="Y135" s="17">
        <v>0.12913664034838468</v>
      </c>
      <c r="Z135" s="17">
        <v>3.0348E-2</v>
      </c>
      <c r="AA135" s="17">
        <v>0.10157399999999998</v>
      </c>
      <c r="AB135" s="17">
        <v>6.7350202009685917E-2</v>
      </c>
      <c r="AC135" s="17">
        <v>5.8218004612420514E-2</v>
      </c>
      <c r="AD135" s="17">
        <v>5.7195933331019695E-2</v>
      </c>
      <c r="AE135" s="17">
        <v>5.9703534298667017E-2</v>
      </c>
      <c r="AF135" s="17">
        <v>6.3617373956777828E-2</v>
      </c>
      <c r="AG135" s="17">
        <v>0.18495802000000003</v>
      </c>
      <c r="AH135" s="17">
        <v>4.1129446466371192E-2</v>
      </c>
      <c r="AI135" s="17">
        <v>2.6876617351383348E-2</v>
      </c>
      <c r="AJ135" s="97">
        <v>4.0050723053014887E-2</v>
      </c>
      <c r="AK135" s="97">
        <v>9.1766934031642017E-2</v>
      </c>
      <c r="AL135" s="97">
        <v>6.5824544407115104E-2</v>
      </c>
      <c r="AM135" s="97">
        <v>4.7545380203995791E-2</v>
      </c>
      <c r="AN135" s="97">
        <v>5.1343902277133445E-2</v>
      </c>
      <c r="AO135" s="97">
        <v>4.3993478185040215E-2</v>
      </c>
      <c r="AP135" s="97">
        <v>3.588287340488816E-2</v>
      </c>
      <c r="AQ135" s="97">
        <v>2.7165961333294283E-2</v>
      </c>
      <c r="AR135" s="97">
        <v>2.7147134190506669E-2</v>
      </c>
      <c r="AS135" s="97">
        <v>3.9725908370509683E-2</v>
      </c>
      <c r="AT135" s="97">
        <v>5.3266557917870383E-2</v>
      </c>
      <c r="AU135" s="97">
        <v>5.6906746020774342E-2</v>
      </c>
      <c r="AV135" s="97">
        <v>6.7221355251681686E-2</v>
      </c>
      <c r="AW135" s="97">
        <v>8.2402187385957462E-2</v>
      </c>
      <c r="AX135" s="97">
        <v>6.9759003468127953E-2</v>
      </c>
      <c r="AY135" s="97">
        <v>7.2866025366016204E-2</v>
      </c>
      <c r="AZ135" s="97">
        <v>6.8845717367534892E-2</v>
      </c>
      <c r="BA135" s="97">
        <v>6.8835045861452115E-2</v>
      </c>
      <c r="BB135" s="97">
        <v>6.7754902494126176E-2</v>
      </c>
      <c r="BC135" s="97">
        <v>5.8758982241943002E-2</v>
      </c>
      <c r="BD135" s="97">
        <v>6.2454209777151277E-2</v>
      </c>
      <c r="BE135" s="92"/>
    </row>
    <row r="136" spans="1:57">
      <c r="A136" s="21" t="s">
        <v>5465</v>
      </c>
      <c r="B136" s="1" t="str">
        <f t="shared" si="3"/>
        <v>MTMedium RetNew</v>
      </c>
      <c r="C136" s="1" t="s">
        <v>126</v>
      </c>
      <c r="D136" s="197" t="s">
        <v>5465</v>
      </c>
      <c r="E136" s="1" t="s">
        <v>8</v>
      </c>
      <c r="H136" s="17">
        <v>2.1851474445847733E-2</v>
      </c>
      <c r="I136" s="17">
        <v>2.9339042612606753E-2</v>
      </c>
      <c r="J136" s="17">
        <v>3.4396971313009263E-2</v>
      </c>
      <c r="K136" s="17">
        <v>2.5969636937565193E-2</v>
      </c>
      <c r="L136" s="17">
        <v>2.186675519720847E-2</v>
      </c>
      <c r="M136" s="17">
        <v>6.4454209239570459E-2</v>
      </c>
      <c r="N136" s="17">
        <v>4.6155509485093067E-2</v>
      </c>
      <c r="O136" s="17">
        <v>6.2016929397533595E-2</v>
      </c>
      <c r="P136" s="17">
        <v>2.7757484846770916E-2</v>
      </c>
      <c r="Q136" s="17">
        <v>2.6924683897610983E-2</v>
      </c>
      <c r="R136" s="17">
        <v>3.3877425766744351E-2</v>
      </c>
      <c r="S136" s="17">
        <v>4.8852562100262384E-2</v>
      </c>
      <c r="T136" s="17">
        <v>6.0443012007378123E-2</v>
      </c>
      <c r="U136" s="17">
        <v>8.570973438234962E-2</v>
      </c>
      <c r="V136" s="17">
        <v>3.2143060487301194E-2</v>
      </c>
      <c r="W136" s="17">
        <v>4.0110323319977895E-2</v>
      </c>
      <c r="X136" s="17">
        <v>6.9457610942311662E-2</v>
      </c>
      <c r="Y136" s="17">
        <v>3.228416008709617E-2</v>
      </c>
      <c r="Z136" s="17">
        <v>0.18546000000000001</v>
      </c>
      <c r="AA136" s="17">
        <v>0.62073</v>
      </c>
      <c r="AB136" s="17">
        <v>0.41158456783696956</v>
      </c>
      <c r="AC136" s="17">
        <v>0.35577669485368096</v>
      </c>
      <c r="AD136" s="17">
        <v>0.34953070368956485</v>
      </c>
      <c r="AE136" s="17">
        <v>0.36485493182518736</v>
      </c>
      <c r="AF136" s="17">
        <v>0.38877284084697566</v>
      </c>
      <c r="AG136" s="17">
        <v>0.64023930000000007</v>
      </c>
      <c r="AH136" s="17">
        <v>0.25134661729449065</v>
      </c>
      <c r="AI136" s="17">
        <v>0.16424599492512049</v>
      </c>
      <c r="AJ136" s="97">
        <v>0.24475441865731323</v>
      </c>
      <c r="AK136" s="97">
        <v>0.56079793019336788</v>
      </c>
      <c r="AL136" s="97">
        <v>0.40226110471014792</v>
      </c>
      <c r="AM136" s="97">
        <v>0.29055510124664102</v>
      </c>
      <c r="AN136" s="97">
        <v>0.31376829169359333</v>
      </c>
      <c r="AO136" s="97">
        <v>0.26884903335302357</v>
      </c>
      <c r="AP136" s="97">
        <v>0.21928422636320544</v>
      </c>
      <c r="AQ136" s="97">
        <v>0.16601420814790951</v>
      </c>
      <c r="AR136" s="97">
        <v>0.16589915338642966</v>
      </c>
      <c r="AS136" s="97">
        <v>0.24276944004200368</v>
      </c>
      <c r="AT136" s="97">
        <v>0.32551785394254124</v>
      </c>
      <c r="AU136" s="97">
        <v>0.34776344790473213</v>
      </c>
      <c r="AV136" s="97">
        <v>0.41079717098249924</v>
      </c>
      <c r="AW136" s="97">
        <v>0.50356892291418454</v>
      </c>
      <c r="AX136" s="97">
        <v>0.42630502119411534</v>
      </c>
      <c r="AY136" s="97">
        <v>0.44529237723676579</v>
      </c>
      <c r="AZ136" s="97">
        <v>0.42072382835715771</v>
      </c>
      <c r="BA136" s="97">
        <v>0.42065861359776296</v>
      </c>
      <c r="BB136" s="97">
        <v>0.41405773746410451</v>
      </c>
      <c r="BC136" s="97">
        <v>0.35908266925631843</v>
      </c>
      <c r="BD136" s="97">
        <v>0.38166461530481338</v>
      </c>
      <c r="BE136" s="92"/>
    </row>
    <row r="137" spans="1:57">
      <c r="A137" s="21" t="s">
        <v>5466</v>
      </c>
      <c r="B137" s="1" t="str">
        <f t="shared" si="3"/>
        <v>MTSmall RetNew</v>
      </c>
      <c r="C137" s="1" t="s">
        <v>127</v>
      </c>
      <c r="D137" s="197" t="s">
        <v>5466</v>
      </c>
      <c r="E137" s="1" t="s">
        <v>8</v>
      </c>
      <c r="H137" s="17">
        <v>4.2189029171929009E-2</v>
      </c>
      <c r="I137" s="17">
        <v>5.6645409797275316E-2</v>
      </c>
      <c r="J137" s="17">
        <v>6.6410842423784755E-2</v>
      </c>
      <c r="K137" s="17">
        <v>5.0140038515869477E-2</v>
      </c>
      <c r="L137" s="17">
        <v>4.2218531989531759E-2</v>
      </c>
      <c r="M137" s="17">
        <v>0.12444288464838921</v>
      </c>
      <c r="N137" s="17">
        <v>8.9113260569099004E-2</v>
      </c>
      <c r="O137" s="17">
        <v>0.11973718524075097</v>
      </c>
      <c r="P137" s="17">
        <v>5.3591868175390939E-2</v>
      </c>
      <c r="Q137" s="17">
        <v>5.1983964616041198E-2</v>
      </c>
      <c r="R137" s="17">
        <v>6.5407746625291335E-2</v>
      </c>
      <c r="S137" s="17">
        <v>9.432050787598395E-2</v>
      </c>
      <c r="T137" s="17">
        <v>0.11669839502766798</v>
      </c>
      <c r="U137" s="17">
        <v>0.16548130393381105</v>
      </c>
      <c r="V137" s="17">
        <v>6.2059176827379478E-2</v>
      </c>
      <c r="W137" s="17">
        <v>7.7441712449917086E-2</v>
      </c>
      <c r="X137" s="17">
        <v>0.13410304103366871</v>
      </c>
      <c r="Y137" s="17">
        <v>6.2331600326610628E-2</v>
      </c>
      <c r="Z137" s="17">
        <v>6.0696E-2</v>
      </c>
      <c r="AA137" s="17">
        <v>0.20314799999999997</v>
      </c>
      <c r="AB137" s="17">
        <v>0.13470040401937183</v>
      </c>
      <c r="AC137" s="17">
        <v>0.11643600922484103</v>
      </c>
      <c r="AD137" s="17">
        <v>0.11439186666203939</v>
      </c>
      <c r="AE137" s="17">
        <v>0.11940706859733403</v>
      </c>
      <c r="AF137" s="17">
        <v>0.12723474791355566</v>
      </c>
      <c r="AG137" s="17">
        <v>0.19918556000000004</v>
      </c>
      <c r="AH137" s="17">
        <v>8.2258892932742383E-2</v>
      </c>
      <c r="AI137" s="17">
        <v>5.3753234702766696E-2</v>
      </c>
      <c r="AJ137" s="97">
        <v>8.0101446106029775E-2</v>
      </c>
      <c r="AK137" s="97">
        <v>0.18353386806328403</v>
      </c>
      <c r="AL137" s="97">
        <v>0.13164908881423021</v>
      </c>
      <c r="AM137" s="97">
        <v>9.5090760407991581E-2</v>
      </c>
      <c r="AN137" s="97">
        <v>0.10268780455426689</v>
      </c>
      <c r="AO137" s="97">
        <v>8.798695637008043E-2</v>
      </c>
      <c r="AP137" s="97">
        <v>7.1765746809776321E-2</v>
      </c>
      <c r="AQ137" s="97">
        <v>5.4331922666588567E-2</v>
      </c>
      <c r="AR137" s="97">
        <v>5.4294268381013339E-2</v>
      </c>
      <c r="AS137" s="97">
        <v>7.9451816741019365E-2</v>
      </c>
      <c r="AT137" s="97">
        <v>0.10653311583574077</v>
      </c>
      <c r="AU137" s="97">
        <v>0.11381349204154868</v>
      </c>
      <c r="AV137" s="97">
        <v>0.13444271050336337</v>
      </c>
      <c r="AW137" s="97">
        <v>0.16480437477191492</v>
      </c>
      <c r="AX137" s="97">
        <v>0.13951800693625591</v>
      </c>
      <c r="AY137" s="97">
        <v>0.14573205073203241</v>
      </c>
      <c r="AZ137" s="97">
        <v>0.13769143473506978</v>
      </c>
      <c r="BA137" s="97">
        <v>0.13767009172290423</v>
      </c>
      <c r="BB137" s="97">
        <v>0.13550980498825235</v>
      </c>
      <c r="BC137" s="97">
        <v>0.117517964483886</v>
      </c>
      <c r="BD137" s="97">
        <v>0.12490841955430255</v>
      </c>
      <c r="BE137" s="92"/>
    </row>
    <row r="138" spans="1:57">
      <c r="B138" s="1" t="str">
        <f t="shared" si="3"/>
        <v>MTSchool K-12New</v>
      </c>
      <c r="C138" s="1" t="s">
        <v>128</v>
      </c>
      <c r="D138" s="197" t="s">
        <v>5468</v>
      </c>
      <c r="E138" s="1" t="s">
        <v>8</v>
      </c>
      <c r="H138" s="17">
        <v>8.3687999999999999E-2</v>
      </c>
      <c r="I138" s="17">
        <v>7.8474000000000002E-2</v>
      </c>
      <c r="J138" s="17">
        <v>0.23700600000000002</v>
      </c>
      <c r="K138" s="17">
        <v>0.23515800000000001</v>
      </c>
      <c r="L138" s="17">
        <v>0.27984000000000003</v>
      </c>
      <c r="M138" s="17">
        <v>0.176814</v>
      </c>
      <c r="N138" s="17">
        <v>8.4347999999999992E-2</v>
      </c>
      <c r="O138" s="17">
        <v>0.40854000000000001</v>
      </c>
      <c r="P138" s="17">
        <v>0.225324</v>
      </c>
      <c r="Q138" s="17">
        <v>5.4120000000000001E-2</v>
      </c>
      <c r="R138" s="17">
        <v>0.40906799999999999</v>
      </c>
      <c r="S138" s="17">
        <v>0.27079799999999998</v>
      </c>
      <c r="T138" s="17">
        <v>0.207372</v>
      </c>
      <c r="U138" s="17">
        <v>0.19912200000000002</v>
      </c>
      <c r="V138" s="17">
        <v>0.15206400000000003</v>
      </c>
      <c r="W138" s="17">
        <v>0.27260000000000001</v>
      </c>
      <c r="X138" s="17">
        <v>0.189</v>
      </c>
      <c r="Y138" s="17">
        <v>0.1072</v>
      </c>
      <c r="Z138" s="17">
        <v>0.44969999999999999</v>
      </c>
      <c r="AA138" s="17">
        <v>0.112</v>
      </c>
      <c r="AB138" s="17">
        <v>0.4401652614761517</v>
      </c>
      <c r="AC138" s="17">
        <v>0.21984801303614007</v>
      </c>
      <c r="AD138" s="17">
        <v>0.15364627260124672</v>
      </c>
      <c r="AE138" s="17">
        <v>0.15855763042086438</v>
      </c>
      <c r="AF138" s="17">
        <v>0.16345549448847282</v>
      </c>
      <c r="AG138" s="17">
        <v>0.1061</v>
      </c>
      <c r="AH138" s="17">
        <v>0.12519646564193845</v>
      </c>
      <c r="AI138" s="17">
        <v>2.3176269570269907E-2</v>
      </c>
      <c r="AJ138" s="97">
        <v>2.265740140875178E-2</v>
      </c>
      <c r="AK138" s="97">
        <v>2.2596121117952901E-2</v>
      </c>
      <c r="AL138" s="97">
        <v>2.2310546617988501E-2</v>
      </c>
      <c r="AM138" s="97">
        <v>2.216721810969394E-2</v>
      </c>
      <c r="AN138" s="97">
        <v>2.1906150095750011E-2</v>
      </c>
      <c r="AO138" s="97">
        <v>2.1543534605574961E-2</v>
      </c>
      <c r="AP138" s="97">
        <v>2.1299766610354872E-2</v>
      </c>
      <c r="AQ138" s="97">
        <v>2.1019604976623144E-2</v>
      </c>
      <c r="AR138" s="97">
        <v>2.0693179684503953E-2</v>
      </c>
      <c r="AS138" s="97">
        <v>2.044064929490242E-2</v>
      </c>
      <c r="AT138" s="97">
        <v>2.0061372258193998E-2</v>
      </c>
      <c r="AU138" s="97">
        <v>1.9771991140975807E-2</v>
      </c>
      <c r="AV138" s="97">
        <v>1.9382853972172463E-2</v>
      </c>
      <c r="AW138" s="97">
        <v>1.9138468983904953E-2</v>
      </c>
      <c r="AX138" s="97">
        <v>1.7006411011712508E-2</v>
      </c>
      <c r="AY138" s="97">
        <v>1.8670960744702505E-2</v>
      </c>
      <c r="AZ138" s="97">
        <v>1.8454848413691102E-2</v>
      </c>
      <c r="BA138" s="97">
        <v>1.8212883939024618E-2</v>
      </c>
      <c r="BB138" s="97">
        <v>1.7937394908159911E-2</v>
      </c>
      <c r="BC138" s="97">
        <v>1.7890927583499517E-2</v>
      </c>
      <c r="BD138" s="97">
        <v>1.7629718523300385E-2</v>
      </c>
      <c r="BE138" s="92"/>
    </row>
    <row r="139" spans="1:57">
      <c r="B139" s="1" t="str">
        <f t="shared" si="3"/>
        <v>MTUniversityNew</v>
      </c>
      <c r="C139" s="1" t="s">
        <v>129</v>
      </c>
      <c r="D139" s="196" t="s">
        <v>54</v>
      </c>
      <c r="E139" s="1" t="s">
        <v>8</v>
      </c>
      <c r="H139" s="17">
        <v>4.3112000000000004E-2</v>
      </c>
      <c r="I139" s="17">
        <v>4.0426000000000004E-2</v>
      </c>
      <c r="J139" s="17">
        <v>0.12209400000000002</v>
      </c>
      <c r="K139" s="17">
        <v>0.12114200000000001</v>
      </c>
      <c r="L139" s="17">
        <v>0.14416000000000001</v>
      </c>
      <c r="M139" s="17">
        <v>9.1086E-2</v>
      </c>
      <c r="N139" s="17">
        <v>4.3452000000000005E-2</v>
      </c>
      <c r="O139" s="17">
        <v>0.21046000000000001</v>
      </c>
      <c r="P139" s="17">
        <v>0.11607600000000001</v>
      </c>
      <c r="Q139" s="17">
        <v>2.7880000000000002E-2</v>
      </c>
      <c r="R139" s="17">
        <v>0.210732</v>
      </c>
      <c r="S139" s="17">
        <v>0.13950200000000001</v>
      </c>
      <c r="T139" s="17">
        <v>0.10682800000000001</v>
      </c>
      <c r="U139" s="17">
        <v>0.102578</v>
      </c>
      <c r="V139" s="17">
        <v>7.8336000000000017E-2</v>
      </c>
      <c r="W139" s="17">
        <v>0.14680000000000001</v>
      </c>
      <c r="X139" s="17">
        <v>0.24359999999999998</v>
      </c>
      <c r="Y139" s="17">
        <v>0.1031</v>
      </c>
      <c r="Z139" s="17">
        <v>0.1915</v>
      </c>
      <c r="AA139" s="17">
        <v>0.29419999999999996</v>
      </c>
      <c r="AB139" s="17">
        <v>0.35744725178671727</v>
      </c>
      <c r="AC139" s="17">
        <v>0.22417923952580085</v>
      </c>
      <c r="AD139" s="17">
        <v>0.17356368464901417</v>
      </c>
      <c r="AE139" s="17">
        <v>0.17526384939785247</v>
      </c>
      <c r="AF139" s="17">
        <v>0.17824834106766363</v>
      </c>
      <c r="AG139" s="17">
        <v>0.1061</v>
      </c>
      <c r="AH139" s="17">
        <v>0.12329556830831437</v>
      </c>
      <c r="AI139" s="17">
        <v>2.1686636110363092E-2</v>
      </c>
      <c r="AJ139" s="97">
        <v>1.9974700319608119E-2</v>
      </c>
      <c r="AK139" s="97">
        <v>1.9779809651116382E-2</v>
      </c>
      <c r="AL139" s="97">
        <v>1.9609866787672792E-2</v>
      </c>
      <c r="AM139" s="97">
        <v>1.9452497395150228E-2</v>
      </c>
      <c r="AN139" s="97">
        <v>1.9284886844789344E-2</v>
      </c>
      <c r="AO139" s="97">
        <v>1.9060564881889855E-2</v>
      </c>
      <c r="AP139" s="97">
        <v>1.8899844967470304E-2</v>
      </c>
      <c r="AQ139" s="97">
        <v>1.86881074662451E-2</v>
      </c>
      <c r="AR139" s="97">
        <v>1.8518105386370012E-2</v>
      </c>
      <c r="AS139" s="97">
        <v>1.8392410047008357E-2</v>
      </c>
      <c r="AT139" s="97">
        <v>1.8140514552609552E-2</v>
      </c>
      <c r="AU139" s="97">
        <v>1.7916792139557325E-2</v>
      </c>
      <c r="AV139" s="97">
        <v>1.7815793373048536E-2</v>
      </c>
      <c r="AW139" s="97">
        <v>1.7674161454974826E-2</v>
      </c>
      <c r="AX139" s="97">
        <v>1.5774216026577109E-2</v>
      </c>
      <c r="AY139" s="97">
        <v>1.7447899236047015E-2</v>
      </c>
      <c r="AZ139" s="97">
        <v>1.7318184316080093E-2</v>
      </c>
      <c r="BA139" s="97">
        <v>1.8971039048127334E-2</v>
      </c>
      <c r="BB139" s="97">
        <v>1.7142945848979817E-2</v>
      </c>
      <c r="BC139" s="97">
        <v>1.7103453391701114E-2</v>
      </c>
      <c r="BD139" s="97">
        <v>3.1887689627831679E-2</v>
      </c>
      <c r="BE139" s="92"/>
    </row>
    <row r="140" spans="1:57">
      <c r="B140" s="1" t="str">
        <f t="shared" si="3"/>
        <v>MTWarehouseNew</v>
      </c>
      <c r="C140" s="1" t="s">
        <v>130</v>
      </c>
      <c r="D140" s="196" t="s">
        <v>56</v>
      </c>
      <c r="E140" s="1" t="s">
        <v>8</v>
      </c>
      <c r="H140" s="17">
        <v>0.1671</v>
      </c>
      <c r="I140" s="17">
        <v>7.1599999999999997E-2</v>
      </c>
      <c r="J140" s="17">
        <v>0.26939999999999997</v>
      </c>
      <c r="K140" s="17">
        <v>4.3299999999999998E-2</v>
      </c>
      <c r="L140" s="17">
        <v>4.5899999999999996E-2</v>
      </c>
      <c r="M140" s="17">
        <v>9.9299999999999999E-2</v>
      </c>
      <c r="N140" s="17">
        <v>0.22140000000000001</v>
      </c>
      <c r="O140" s="17">
        <v>0.3105</v>
      </c>
      <c r="P140" s="17">
        <v>0.33019999999999999</v>
      </c>
      <c r="Q140" s="17">
        <v>0.38160000000000005</v>
      </c>
      <c r="R140" s="17">
        <v>0.1825</v>
      </c>
      <c r="S140" s="17">
        <v>0.3387</v>
      </c>
      <c r="T140" s="17">
        <v>0.48710000000000003</v>
      </c>
      <c r="U140" s="17">
        <v>0.3115</v>
      </c>
      <c r="V140" s="17">
        <v>0.2233</v>
      </c>
      <c r="W140" s="17">
        <v>0.1108</v>
      </c>
      <c r="X140" s="17">
        <v>0.22839999999999999</v>
      </c>
      <c r="Y140" s="17">
        <v>0.25869999999999999</v>
      </c>
      <c r="Z140" s="17">
        <v>7.1999999999999995E-2</v>
      </c>
      <c r="AA140" s="17">
        <v>0.26689999999999997</v>
      </c>
      <c r="AB140" s="17">
        <v>0.13994319</v>
      </c>
      <c r="AC140" s="17">
        <v>0.13183231000000001</v>
      </c>
      <c r="AD140" s="17">
        <v>0.11379148000000006</v>
      </c>
      <c r="AE140" s="17">
        <v>0.11830017999999998</v>
      </c>
      <c r="AF140" s="17">
        <v>0.13708434</v>
      </c>
      <c r="AG140" s="17">
        <v>0</v>
      </c>
      <c r="AH140" s="17">
        <v>0.47940812008030353</v>
      </c>
      <c r="AI140" s="17">
        <v>0.58762261107254787</v>
      </c>
      <c r="AJ140" s="97">
        <v>0.52429559797144887</v>
      </c>
      <c r="AK140" s="97">
        <v>0.36280239420878396</v>
      </c>
      <c r="AL140" s="97">
        <v>0.48581296178557332</v>
      </c>
      <c r="AM140" s="97">
        <v>0.73681351604516399</v>
      </c>
      <c r="AN140" s="97">
        <v>0.19311766706661973</v>
      </c>
      <c r="AO140" s="97">
        <v>0.27984212813503417</v>
      </c>
      <c r="AP140" s="97">
        <v>0.13803260408850621</v>
      </c>
      <c r="AQ140" s="97">
        <v>0.24362658003930232</v>
      </c>
      <c r="AR140" s="97">
        <v>0.48452637433412704</v>
      </c>
      <c r="AS140" s="97">
        <v>0.40616497679429042</v>
      </c>
      <c r="AT140" s="97">
        <v>0.51097489371998861</v>
      </c>
      <c r="AU140" s="97">
        <v>0.34334684218525252</v>
      </c>
      <c r="AV140" s="97">
        <v>0.46733963653698313</v>
      </c>
      <c r="AW140" s="97">
        <v>0.29030246734040971</v>
      </c>
      <c r="AX140" s="97">
        <v>0.36806120600438241</v>
      </c>
      <c r="AY140" s="97">
        <v>0.324079627974247</v>
      </c>
      <c r="AZ140" s="97">
        <v>0.28659996295806606</v>
      </c>
      <c r="BA140" s="97">
        <v>0.37010703209403756</v>
      </c>
      <c r="BB140" s="97">
        <v>0.31211333757102039</v>
      </c>
      <c r="BC140" s="97">
        <v>0.34184689657202638</v>
      </c>
      <c r="BD140" s="97">
        <v>0.23153047786004044</v>
      </c>
      <c r="BE140" s="92"/>
    </row>
    <row r="141" spans="1:57">
      <c r="B141" s="1" t="str">
        <f t="shared" si="3"/>
        <v>MTSupermarketNew</v>
      </c>
      <c r="C141" s="1" t="s">
        <v>131</v>
      </c>
      <c r="D141" s="196" t="s">
        <v>58</v>
      </c>
      <c r="E141" s="1" t="s">
        <v>8</v>
      </c>
      <c r="H141" s="17">
        <v>6.2100589823534016E-2</v>
      </c>
      <c r="I141" s="17">
        <v>8.3379812909919804E-2</v>
      </c>
      <c r="J141" s="17">
        <v>9.7754145239702855E-2</v>
      </c>
      <c r="K141" s="17">
        <v>7.3804162521046185E-2</v>
      </c>
      <c r="L141" s="17">
        <v>6.2144016809424593E-2</v>
      </c>
      <c r="M141" s="17">
        <v>0.18317502648648007</v>
      </c>
      <c r="N141" s="17">
        <v>0.13117121088250666</v>
      </c>
      <c r="O141" s="17">
        <v>0.17624842223693205</v>
      </c>
      <c r="P141" s="17">
        <v>7.8885119870244436E-2</v>
      </c>
      <c r="Q141" s="17">
        <v>7.6518349139207631E-2</v>
      </c>
      <c r="R141" s="17">
        <v>9.6277627719423012E-2</v>
      </c>
      <c r="S141" s="17">
        <v>0.13883607389219457</v>
      </c>
      <c r="T141" s="17">
        <v>0.17177544269020198</v>
      </c>
      <c r="U141" s="17">
        <v>0.24358196386028133</v>
      </c>
      <c r="V141" s="17">
        <v>9.1348664820841821E-2</v>
      </c>
      <c r="W141" s="17">
        <v>3.3659473654209432E-2</v>
      </c>
      <c r="X141" s="17">
        <v>5.7814844658594489E-2</v>
      </c>
      <c r="Y141" s="17">
        <v>2.6639964131567617E-2</v>
      </c>
      <c r="Z141" s="17">
        <v>4.7600000000000003E-2</v>
      </c>
      <c r="AA141" s="17">
        <v>2.12E-2</v>
      </c>
      <c r="AB141" s="17">
        <v>3.7391982114600208E-2</v>
      </c>
      <c r="AC141" s="17">
        <v>3.8556202084216395E-2</v>
      </c>
      <c r="AD141" s="17">
        <v>3.9254739655337212E-2</v>
      </c>
      <c r="AE141" s="17">
        <v>3.9612886681477867E-2</v>
      </c>
      <c r="AF141" s="17">
        <v>3.9228819369136157E-2</v>
      </c>
      <c r="AG141" s="17">
        <v>0.175846</v>
      </c>
      <c r="AH141" s="17">
        <v>1.631314654049669E-2</v>
      </c>
      <c r="AI141" s="17">
        <v>2.7107859375804743E-2</v>
      </c>
      <c r="AJ141" s="97">
        <v>2.6489240340435947E-2</v>
      </c>
      <c r="AK141" s="97">
        <v>2.6213043567981677E-2</v>
      </c>
      <c r="AL141" s="97">
        <v>2.6068592789277336E-2</v>
      </c>
      <c r="AM141" s="97">
        <v>2.5921495533546227E-2</v>
      </c>
      <c r="AN141" s="97">
        <v>2.5598252441334512E-2</v>
      </c>
      <c r="AO141" s="97">
        <v>2.5225974768227459E-2</v>
      </c>
      <c r="AP141" s="97">
        <v>2.4975348478479112E-2</v>
      </c>
      <c r="AQ141" s="97">
        <v>2.4611914506383781E-2</v>
      </c>
      <c r="AR141" s="97">
        <v>2.4253452483826796E-2</v>
      </c>
      <c r="AS141" s="97">
        <v>2.3856486795430169E-2</v>
      </c>
      <c r="AT141" s="97">
        <v>2.3499125931243838E-2</v>
      </c>
      <c r="AU141" s="97">
        <v>2.310293423013025E-2</v>
      </c>
      <c r="AV141" s="97">
        <v>2.2808461682864191E-2</v>
      </c>
      <c r="AW141" s="97">
        <v>2.2524195038883626E-2</v>
      </c>
      <c r="AX141" s="97">
        <v>2.0059074741598123E-2</v>
      </c>
      <c r="AY141" s="97">
        <v>2.2079195678478113E-2</v>
      </c>
      <c r="AZ141" s="97">
        <v>2.1757851609714988E-2</v>
      </c>
      <c r="BA141" s="97">
        <v>2.1578013207339364E-2</v>
      </c>
      <c r="BB141" s="97">
        <v>2.1344756550901053E-2</v>
      </c>
      <c r="BC141" s="97">
        <v>2.1188287206383386E-2</v>
      </c>
      <c r="BD141" s="97">
        <v>2.0971685069019166E-2</v>
      </c>
      <c r="BE141" s="92"/>
    </row>
    <row r="142" spans="1:57">
      <c r="B142" s="1" t="str">
        <f t="shared" si="3"/>
        <v>MTMiniMartNew</v>
      </c>
      <c r="C142" s="1" t="s">
        <v>132</v>
      </c>
      <c r="D142" s="196" t="s">
        <v>60</v>
      </c>
      <c r="E142" s="1" t="s">
        <v>8</v>
      </c>
      <c r="H142" s="17">
        <v>2.5129410176465982E-2</v>
      </c>
      <c r="I142" s="17">
        <v>3.3740187090080198E-2</v>
      </c>
      <c r="J142" s="17">
        <v>3.9556854760297154E-2</v>
      </c>
      <c r="K142" s="17">
        <v>2.9865337478953799E-2</v>
      </c>
      <c r="L142" s="17">
        <v>2.5146983190575397E-2</v>
      </c>
      <c r="M142" s="17">
        <v>7.4122973513519944E-2</v>
      </c>
      <c r="N142" s="17">
        <v>5.3079289117493357E-2</v>
      </c>
      <c r="O142" s="17">
        <v>7.1320077763067966E-2</v>
      </c>
      <c r="P142" s="17">
        <v>3.1921380129755567E-2</v>
      </c>
      <c r="Q142" s="17">
        <v>3.0963650860792346E-2</v>
      </c>
      <c r="R142" s="17">
        <v>3.8959372280576977E-2</v>
      </c>
      <c r="S142" s="17">
        <v>5.6180926107805416E-2</v>
      </c>
      <c r="T142" s="17">
        <v>6.9510057309798035E-2</v>
      </c>
      <c r="U142" s="17">
        <v>9.8567036139718664E-2</v>
      </c>
      <c r="V142" s="17">
        <v>3.6964835179158176E-2</v>
      </c>
      <c r="W142" s="17">
        <v>1.3620526345790574E-2</v>
      </c>
      <c r="X142" s="17">
        <v>2.3395155341405505E-2</v>
      </c>
      <c r="Y142" s="17">
        <v>1.0780035868432387E-2</v>
      </c>
      <c r="Z142" s="17">
        <v>4.7600000000000003E-2</v>
      </c>
      <c r="AA142" s="17">
        <v>2.12E-2</v>
      </c>
      <c r="AB142" s="17">
        <v>3.7391982114600208E-2</v>
      </c>
      <c r="AC142" s="17">
        <v>3.8556202084216395E-2</v>
      </c>
      <c r="AD142" s="17">
        <v>3.9254739655337212E-2</v>
      </c>
      <c r="AE142" s="17">
        <v>3.9612886681477867E-2</v>
      </c>
      <c r="AF142" s="17">
        <v>3.9228819369136157E-2</v>
      </c>
      <c r="AG142" s="17">
        <v>0</v>
      </c>
      <c r="AH142" s="17">
        <v>1.2392321872285061E-2</v>
      </c>
      <c r="AI142" s="17">
        <v>3.9628370133225187E-3</v>
      </c>
      <c r="AJ142" s="97">
        <v>8.9466660542956728E-3</v>
      </c>
      <c r="AK142" s="97">
        <v>1.5619405933328846E-2</v>
      </c>
      <c r="AL142" s="97">
        <v>1.4735360694427855E-2</v>
      </c>
      <c r="AM142" s="97">
        <v>7.4391344435643094E-3</v>
      </c>
      <c r="AN142" s="97">
        <v>8.2908510381332883E-3</v>
      </c>
      <c r="AO142" s="97">
        <v>8.9492462964002265E-3</v>
      </c>
      <c r="AP142" s="97">
        <v>6.749568879909686E-3</v>
      </c>
      <c r="AQ142" s="97">
        <v>2.9352800620046759E-3</v>
      </c>
      <c r="AR142" s="97">
        <v>2.9263883904133117E-3</v>
      </c>
      <c r="AS142" s="97">
        <v>5.0129429086570084E-3</v>
      </c>
      <c r="AT142" s="97">
        <v>5.0234284086525813E-3</v>
      </c>
      <c r="AU142" s="97">
        <v>5.5761485237398305E-3</v>
      </c>
      <c r="AV142" s="97">
        <v>1.116738555279596E-2</v>
      </c>
      <c r="AW142" s="97">
        <v>1.0425295936943179E-2</v>
      </c>
      <c r="AX142" s="97">
        <v>1.1371743275134355E-2</v>
      </c>
      <c r="AY142" s="97">
        <v>1.0871177097224028E-2</v>
      </c>
      <c r="AZ142" s="97">
        <v>9.6085532704535855E-3</v>
      </c>
      <c r="BA142" s="97">
        <v>8.4996661850653913E-3</v>
      </c>
      <c r="BB142" s="97">
        <v>1.1953666538158892E-2</v>
      </c>
      <c r="BC142" s="97">
        <v>5.3979386779259659E-3</v>
      </c>
      <c r="BD142" s="97">
        <v>8.7159427295429893E-3</v>
      </c>
      <c r="BE142" s="92"/>
    </row>
    <row r="143" spans="1:57">
      <c r="B143" s="1" t="str">
        <f t="shared" si="3"/>
        <v>MTRestaurantNew</v>
      </c>
      <c r="C143" s="1" t="s">
        <v>133</v>
      </c>
      <c r="D143" s="196" t="s">
        <v>62</v>
      </c>
      <c r="E143" s="1" t="s">
        <v>8</v>
      </c>
      <c r="H143" s="17">
        <v>1.8200000000000001E-2</v>
      </c>
      <c r="I143" s="17">
        <v>2.7699999999999999E-2</v>
      </c>
      <c r="J143" s="17">
        <v>1.0199999999999999E-2</v>
      </c>
      <c r="K143" s="17">
        <v>7.4000000000000003E-3</v>
      </c>
      <c r="L143" s="17">
        <v>3.2199999999999999E-2</v>
      </c>
      <c r="M143" s="17">
        <v>1.3099999999999999E-2</v>
      </c>
      <c r="N143" s="17">
        <v>7.7200000000000005E-2</v>
      </c>
      <c r="O143" s="17">
        <v>4.1299999999999996E-2</v>
      </c>
      <c r="P143" s="17">
        <v>4.8000000000000001E-2</v>
      </c>
      <c r="Q143" s="17">
        <v>4.5499999999999999E-2</v>
      </c>
      <c r="R143" s="17">
        <v>5.1299999999999998E-2</v>
      </c>
      <c r="S143" s="17">
        <v>5.0299999999999997E-2</v>
      </c>
      <c r="T143" s="17">
        <v>2.52E-2</v>
      </c>
      <c r="U143" s="17">
        <v>3.0499999999999999E-2</v>
      </c>
      <c r="V143" s="17">
        <v>2.5999999999999999E-2</v>
      </c>
      <c r="W143" s="17">
        <v>6.9501599999999997E-2</v>
      </c>
      <c r="X143" s="17">
        <v>0.11937869999999999</v>
      </c>
      <c r="Y143" s="17">
        <v>5.5007399999999998E-2</v>
      </c>
      <c r="Z143" s="17">
        <v>0.3372</v>
      </c>
      <c r="AA143" s="17">
        <v>1.1285999999999998</v>
      </c>
      <c r="AB143" s="17">
        <v>0.74833557788539917</v>
      </c>
      <c r="AC143" s="17">
        <v>0.64686671791578354</v>
      </c>
      <c r="AD143" s="17">
        <v>0.63551037034466329</v>
      </c>
      <c r="AE143" s="17">
        <v>0.66337260331852244</v>
      </c>
      <c r="AF143" s="17">
        <v>0.70685971063086483</v>
      </c>
      <c r="AG143" s="17">
        <v>4.0000000000000002E-4</v>
      </c>
      <c r="AH143" s="17">
        <v>0.10620445633236632</v>
      </c>
      <c r="AI143" s="17">
        <v>0.17266650981216186</v>
      </c>
      <c r="AJ143" s="97">
        <v>8.096772176514451E-2</v>
      </c>
      <c r="AK143" s="97">
        <v>8.106758461830485E-2</v>
      </c>
      <c r="AL143" s="97">
        <v>8.0885448459620576E-2</v>
      </c>
      <c r="AM143" s="97">
        <v>8.0673449070167463E-2</v>
      </c>
      <c r="AN143" s="97">
        <v>8.0178419075902355E-2</v>
      </c>
      <c r="AO143" s="97">
        <v>7.9794991800183096E-2</v>
      </c>
      <c r="AP143" s="97">
        <v>7.8979061907150039E-2</v>
      </c>
      <c r="AQ143" s="97">
        <v>7.8204527009414659E-2</v>
      </c>
      <c r="AR143" s="97">
        <v>7.7531219772935173E-2</v>
      </c>
      <c r="AS143" s="97">
        <v>7.6876577273683827E-2</v>
      </c>
      <c r="AT143" s="97">
        <v>7.6199959873136158E-2</v>
      </c>
      <c r="AU143" s="97">
        <v>7.5572349905640976E-2</v>
      </c>
      <c r="AV143" s="97">
        <v>7.5098656998915936E-2</v>
      </c>
      <c r="AW143" s="97">
        <v>9.5288781472230924E-2</v>
      </c>
      <c r="AX143" s="97">
        <v>9.2131451644216364E-2</v>
      </c>
      <c r="AY143" s="97">
        <v>8.8430232858956792E-2</v>
      </c>
      <c r="AZ143" s="97">
        <v>0.1037639701181028</v>
      </c>
      <c r="BA143" s="97">
        <v>0.1115700252442535</v>
      </c>
      <c r="BB143" s="97">
        <v>0.10373894017812345</v>
      </c>
      <c r="BC143" s="97">
        <v>8.7661286913148659E-2</v>
      </c>
      <c r="BD143" s="97">
        <v>0.1033414497085457</v>
      </c>
      <c r="BE143" s="92"/>
    </row>
    <row r="144" spans="1:57">
      <c r="B144" s="1" t="str">
        <f t="shared" si="3"/>
        <v>MTLodgingNew</v>
      </c>
      <c r="C144" s="1" t="s">
        <v>134</v>
      </c>
      <c r="D144" s="196" t="s">
        <v>64</v>
      </c>
      <c r="E144" s="1" t="s">
        <v>8</v>
      </c>
      <c r="H144" s="17">
        <v>1.6199999999999999E-2</v>
      </c>
      <c r="I144" s="17">
        <v>7.2800000000000004E-2</v>
      </c>
      <c r="J144" s="17">
        <v>0.23139999999999999</v>
      </c>
      <c r="K144" s="17">
        <v>6.2899999999999998E-2</v>
      </c>
      <c r="L144" s="17">
        <v>8.0299999999999996E-2</v>
      </c>
      <c r="M144" s="17">
        <v>0.1036</v>
      </c>
      <c r="N144" s="17">
        <v>0.13750000000000001</v>
      </c>
      <c r="O144" s="17">
        <v>0.12790000000000001</v>
      </c>
      <c r="P144" s="17">
        <v>0.24299999999999999</v>
      </c>
      <c r="Q144" s="17">
        <v>0.21619999999999998</v>
      </c>
      <c r="R144" s="17">
        <v>0.15919999999999998</v>
      </c>
      <c r="S144" s="17">
        <v>0.2424</v>
      </c>
      <c r="T144" s="17">
        <v>0.153</v>
      </c>
      <c r="U144" s="17">
        <v>0.15630000000000002</v>
      </c>
      <c r="V144" s="17">
        <v>0.32839999999999997</v>
      </c>
      <c r="W144" s="17">
        <v>0.2853</v>
      </c>
      <c r="X144" s="17">
        <v>8.43E-2</v>
      </c>
      <c r="Y144" s="17">
        <v>0.13190000000000002</v>
      </c>
      <c r="Z144" s="17">
        <v>0.14849999999999999</v>
      </c>
      <c r="AA144" s="17">
        <v>0.33030000000000004</v>
      </c>
      <c r="AB144" s="17">
        <v>0.26767490999999999</v>
      </c>
      <c r="AC144" s="17">
        <v>0.22668945999999998</v>
      </c>
      <c r="AD144" s="17">
        <v>0.21574797999999998</v>
      </c>
      <c r="AE144" s="17">
        <v>0.248752</v>
      </c>
      <c r="AF144" s="17">
        <v>0.27003221999999999</v>
      </c>
      <c r="AG144" s="17">
        <v>0.27729999999999999</v>
      </c>
      <c r="AH144" s="17">
        <v>0.24506741867203186</v>
      </c>
      <c r="AI144" s="17">
        <v>0.42443733568672126</v>
      </c>
      <c r="AJ144" s="97">
        <v>0.33472049830863848</v>
      </c>
      <c r="AK144" s="97">
        <v>0.241185578994766</v>
      </c>
      <c r="AL144" s="97">
        <v>0.21939928069125139</v>
      </c>
      <c r="AM144" s="97">
        <v>0.15290828064751127</v>
      </c>
      <c r="AN144" s="97">
        <v>0.17732428291579774</v>
      </c>
      <c r="AO144" s="97">
        <v>6.9830276511452821E-2</v>
      </c>
      <c r="AP144" s="97">
        <v>6.2340000048124553E-2</v>
      </c>
      <c r="AQ144" s="97">
        <v>6.5205006240626889E-2</v>
      </c>
      <c r="AR144" s="97">
        <v>6.2231131195679454E-2</v>
      </c>
      <c r="AS144" s="97">
        <v>6.2129796057717179E-2</v>
      </c>
      <c r="AT144" s="97">
        <v>6.198886985211479E-2</v>
      </c>
      <c r="AU144" s="97">
        <v>8.6483638914189601E-2</v>
      </c>
      <c r="AV144" s="97">
        <v>0.16876497765840118</v>
      </c>
      <c r="AW144" s="97">
        <v>0.1957930237673956</v>
      </c>
      <c r="AX144" s="97">
        <v>0.16987496530561594</v>
      </c>
      <c r="AY144" s="97">
        <v>0.17590402946449366</v>
      </c>
      <c r="AZ144" s="97">
        <v>0.20594678425377161</v>
      </c>
      <c r="BA144" s="97">
        <v>0.20528903978722285</v>
      </c>
      <c r="BB144" s="97">
        <v>0.19364642936869869</v>
      </c>
      <c r="BC144" s="97">
        <v>0.17228416105560251</v>
      </c>
      <c r="BD144" s="97">
        <v>0.18211372172435453</v>
      </c>
      <c r="BE144" s="92"/>
    </row>
    <row r="145" spans="2:57">
      <c r="B145" s="1" t="str">
        <f t="shared" si="3"/>
        <v>MTHospitalNew</v>
      </c>
      <c r="C145" s="1" t="s">
        <v>135</v>
      </c>
      <c r="D145" s="196" t="s">
        <v>66</v>
      </c>
      <c r="E145" s="1" t="s">
        <v>8</v>
      </c>
      <c r="H145" s="17">
        <v>5.5926000000000003E-2</v>
      </c>
      <c r="I145" s="17">
        <v>7.7945400000000012E-2</v>
      </c>
      <c r="J145" s="17">
        <v>3.9616200000000004E-2</v>
      </c>
      <c r="K145" s="17">
        <v>3.7861200000000005E-2</v>
      </c>
      <c r="L145" s="17">
        <v>4.8601800000000001E-2</v>
      </c>
      <c r="M145" s="17">
        <v>4.8461400000000002E-2</v>
      </c>
      <c r="N145" s="17">
        <v>0.1010412</v>
      </c>
      <c r="O145" s="17">
        <v>5.0918399999999996E-2</v>
      </c>
      <c r="P145" s="17">
        <v>5.8921200000000007E-2</v>
      </c>
      <c r="Q145" s="17">
        <v>8.45442E-2</v>
      </c>
      <c r="R145" s="17">
        <v>9.3974400000000013E-2</v>
      </c>
      <c r="S145" s="17">
        <v>5.9202000000000005E-2</v>
      </c>
      <c r="T145" s="17">
        <v>7.4201400000000001E-2</v>
      </c>
      <c r="U145" s="17">
        <v>0.1071486</v>
      </c>
      <c r="V145" s="17">
        <v>0.11398140000000001</v>
      </c>
      <c r="W145" s="17">
        <v>9.4021200000000013E-2</v>
      </c>
      <c r="X145" s="17">
        <v>5.4498600000000001E-2</v>
      </c>
      <c r="Y145" s="17">
        <v>5.9061600000000006E-2</v>
      </c>
      <c r="Z145" s="17">
        <v>0.3604</v>
      </c>
      <c r="AA145" s="17">
        <v>0.33529999999999999</v>
      </c>
      <c r="AB145" s="17">
        <v>0.18800158000000008</v>
      </c>
      <c r="AC145" s="17">
        <v>0.1901061300000001</v>
      </c>
      <c r="AD145" s="17">
        <v>0.24725164000000002</v>
      </c>
      <c r="AE145" s="17">
        <v>0.28489977000000005</v>
      </c>
      <c r="AF145" s="17">
        <v>0.29366129999999996</v>
      </c>
      <c r="AG145" s="17">
        <v>0.10629999999999999</v>
      </c>
      <c r="AH145" s="17">
        <v>0.13265622807606833</v>
      </c>
      <c r="AI145" s="17">
        <v>0.31740333436027679</v>
      </c>
      <c r="AJ145" s="97">
        <v>0.34009546301463667</v>
      </c>
      <c r="AK145" s="97">
        <v>0.47586391816744156</v>
      </c>
      <c r="AL145" s="97">
        <v>0.41294191755894233</v>
      </c>
      <c r="AM145" s="97">
        <v>0.34226588976730626</v>
      </c>
      <c r="AN145" s="97">
        <v>0.26927203691054541</v>
      </c>
      <c r="AO145" s="97">
        <v>0.19447424343359804</v>
      </c>
      <c r="AP145" s="97">
        <v>0.12273316337259725</v>
      </c>
      <c r="AQ145" s="97">
        <v>0.11729547486091167</v>
      </c>
      <c r="AR145" s="97">
        <v>7.9230775614920618E-2</v>
      </c>
      <c r="AS145" s="97">
        <v>7.8240962112504586E-2</v>
      </c>
      <c r="AT145" s="97">
        <v>0.11668187291433822</v>
      </c>
      <c r="AU145" s="97">
        <v>0.17787574069619944</v>
      </c>
      <c r="AV145" s="97">
        <v>0.16316276619936343</v>
      </c>
      <c r="AW145" s="97">
        <v>0.2110288092022741</v>
      </c>
      <c r="AX145" s="97">
        <v>0.19194259757439264</v>
      </c>
      <c r="AY145" s="97">
        <v>0.16141559583778306</v>
      </c>
      <c r="AZ145" s="97">
        <v>0.18457469447262875</v>
      </c>
      <c r="BA145" s="97">
        <v>0.18416012163641535</v>
      </c>
      <c r="BB145" s="97">
        <v>0.14367073077775419</v>
      </c>
      <c r="BC145" s="97">
        <v>0.12616596839669053</v>
      </c>
      <c r="BD145" s="97">
        <v>0.13815581248160899</v>
      </c>
      <c r="BE145" s="92"/>
    </row>
    <row r="146" spans="2:57">
      <c r="B146" s="1" t="str">
        <f t="shared" si="3"/>
        <v>MTResidential CareNew</v>
      </c>
      <c r="C146" s="1" t="s">
        <v>136</v>
      </c>
      <c r="D146" s="197" t="s">
        <v>5469</v>
      </c>
      <c r="E146" s="1" t="s">
        <v>8</v>
      </c>
      <c r="H146" s="17">
        <v>0.18307400000000001</v>
      </c>
      <c r="I146" s="17">
        <v>0.25515460000000001</v>
      </c>
      <c r="J146" s="17">
        <v>0.12968380000000002</v>
      </c>
      <c r="K146" s="17">
        <v>0.12393880000000002</v>
      </c>
      <c r="L146" s="17">
        <v>0.1590982</v>
      </c>
      <c r="M146" s="17">
        <v>0.15863859999999999</v>
      </c>
      <c r="N146" s="17">
        <v>0.33075880000000002</v>
      </c>
      <c r="O146" s="17">
        <v>0.16668160000000001</v>
      </c>
      <c r="P146" s="17">
        <v>0.19287880000000002</v>
      </c>
      <c r="Q146" s="17">
        <v>0.2767558</v>
      </c>
      <c r="R146" s="17">
        <v>0.3076256</v>
      </c>
      <c r="S146" s="17">
        <v>0.193798</v>
      </c>
      <c r="T146" s="17">
        <v>0.24289860000000002</v>
      </c>
      <c r="U146" s="17">
        <v>0.35075139999999999</v>
      </c>
      <c r="V146" s="17">
        <v>0.37311860000000002</v>
      </c>
      <c r="W146" s="17">
        <v>0.30777879999999996</v>
      </c>
      <c r="X146" s="17">
        <v>0.17840139999999999</v>
      </c>
      <c r="Y146" s="17">
        <v>0.19333839999999999</v>
      </c>
      <c r="Z146" s="17">
        <v>0.3604</v>
      </c>
      <c r="AA146" s="17">
        <v>0.33529999999999999</v>
      </c>
      <c r="AB146" s="17">
        <v>0.18800158000000008</v>
      </c>
      <c r="AC146" s="17">
        <v>0.1901061300000001</v>
      </c>
      <c r="AD146" s="17">
        <v>0.24725164000000002</v>
      </c>
      <c r="AE146" s="17">
        <v>0.28489977000000005</v>
      </c>
      <c r="AF146" s="17">
        <v>0.29366129999999996</v>
      </c>
      <c r="AG146" s="17">
        <v>0.11209999999999999</v>
      </c>
      <c r="AH146" s="17">
        <v>6.3154588594737923E-2</v>
      </c>
      <c r="AI146" s="17">
        <v>0.15684897408773665</v>
      </c>
      <c r="AJ146" s="97">
        <v>0.18198729691486412</v>
      </c>
      <c r="AK146" s="97">
        <v>0.2663326663566481</v>
      </c>
      <c r="AL146" s="97">
        <v>0.25383156538280949</v>
      </c>
      <c r="AM146" s="97">
        <v>0.21779181203260545</v>
      </c>
      <c r="AN146" s="97">
        <v>0.19539929557239269</v>
      </c>
      <c r="AO146" s="97">
        <v>0.14404855035406364</v>
      </c>
      <c r="AP146" s="97">
        <v>0.1358347310942353</v>
      </c>
      <c r="AQ146" s="97">
        <v>0.13192908560912617</v>
      </c>
      <c r="AR146" s="97">
        <v>0.12523191156771948</v>
      </c>
      <c r="AS146" s="97">
        <v>0.12408036171631105</v>
      </c>
      <c r="AT146" s="97">
        <v>0.13617842368965083</v>
      </c>
      <c r="AU146" s="97">
        <v>0.14609614431415324</v>
      </c>
      <c r="AV146" s="97">
        <v>0.18303282774781018</v>
      </c>
      <c r="AW146" s="97">
        <v>0.19616505035672835</v>
      </c>
      <c r="AX146" s="97">
        <v>0.17552848564597445</v>
      </c>
      <c r="AY146" s="97">
        <v>0.18743793675360426</v>
      </c>
      <c r="AZ146" s="97">
        <v>0.17535295767150202</v>
      </c>
      <c r="BA146" s="97">
        <v>0.18168398490932675</v>
      </c>
      <c r="BB146" s="97">
        <v>0.17103518260367401</v>
      </c>
      <c r="BC146" s="97">
        <v>0.16230144552655629</v>
      </c>
      <c r="BD146" s="97">
        <v>0.14728760071470706</v>
      </c>
      <c r="BE146" s="92"/>
    </row>
    <row r="147" spans="2:57">
      <c r="B147" s="1" t="str">
        <f t="shared" si="3"/>
        <v>MTAssemblyNew</v>
      </c>
      <c r="C147" s="1" t="s">
        <v>137</v>
      </c>
      <c r="D147" s="196" t="s">
        <v>69</v>
      </c>
      <c r="E147" s="1" t="s">
        <v>8</v>
      </c>
      <c r="H147" s="17">
        <v>0.13889000000000001</v>
      </c>
      <c r="I147" s="17">
        <v>8.6394000000000026E-2</v>
      </c>
      <c r="J147" s="17">
        <v>8.9862000000000011E-2</v>
      </c>
      <c r="K147" s="17">
        <v>0.10047000000000002</v>
      </c>
      <c r="L147" s="17">
        <v>9.1595999999999997E-2</v>
      </c>
      <c r="M147" s="17">
        <v>5.3102692600000008E-2</v>
      </c>
      <c r="N147" s="17">
        <v>7.5077616799999997E-2</v>
      </c>
      <c r="O147" s="17">
        <v>0.14943000000000001</v>
      </c>
      <c r="P147" s="17">
        <v>0.19896800000000001</v>
      </c>
      <c r="Q147" s="17">
        <v>0.17751400000000001</v>
      </c>
      <c r="R147" s="17">
        <v>0.29961847200000008</v>
      </c>
      <c r="S147" s="17">
        <v>0.32215000000000005</v>
      </c>
      <c r="T147" s="17">
        <v>0.23167600000000005</v>
      </c>
      <c r="U147" s="17">
        <v>0.13569400000000001</v>
      </c>
      <c r="V147" s="17">
        <v>0.19543199999999999</v>
      </c>
      <c r="W147" s="17">
        <v>7.3900000000000007E-2</v>
      </c>
      <c r="X147" s="17">
        <v>0.19789999999999999</v>
      </c>
      <c r="Y147" s="17">
        <v>0.19040000000000001</v>
      </c>
      <c r="Z147" s="17">
        <v>0.27250000000000002</v>
      </c>
      <c r="AA147" s="17">
        <v>0.30969999999999998</v>
      </c>
      <c r="AB147" s="17">
        <v>0.14437921709174992</v>
      </c>
      <c r="AC147" s="17">
        <v>0.12593667786924057</v>
      </c>
      <c r="AD147" s="17">
        <v>0.11274781687252457</v>
      </c>
      <c r="AE147" s="17">
        <v>0.11357810546743598</v>
      </c>
      <c r="AF147" s="17">
        <v>0.10568301542511195</v>
      </c>
      <c r="AG147" s="17">
        <v>2.2100000000000002E-2</v>
      </c>
      <c r="AH147" s="17">
        <v>0.67977661425771374</v>
      </c>
      <c r="AI147" s="17">
        <v>0.61635345407678621</v>
      </c>
      <c r="AJ147" s="97">
        <v>0.22606761414503357</v>
      </c>
      <c r="AK147" s="97">
        <v>0.23794667736567682</v>
      </c>
      <c r="AL147" s="97">
        <v>0.20914898205156771</v>
      </c>
      <c r="AM147" s="97">
        <v>0.12046472026973584</v>
      </c>
      <c r="AN147" s="97">
        <v>0.18043567382048775</v>
      </c>
      <c r="AO147" s="97">
        <v>0.29370127924660039</v>
      </c>
      <c r="AP147" s="97">
        <v>0.30839643456893234</v>
      </c>
      <c r="AQ147" s="97">
        <v>0.12172918001710152</v>
      </c>
      <c r="AR147" s="97">
        <v>0.23443307520118842</v>
      </c>
      <c r="AS147" s="97">
        <v>0.30226216292723995</v>
      </c>
      <c r="AT147" s="97">
        <v>0.27799452252238893</v>
      </c>
      <c r="AU147" s="97">
        <v>0.56448022126758846</v>
      </c>
      <c r="AV147" s="97">
        <v>0.35686262353052073</v>
      </c>
      <c r="AW147" s="97">
        <v>0.6506065377248692</v>
      </c>
      <c r="AX147" s="97">
        <v>0.5749736517245243</v>
      </c>
      <c r="AY147" s="97">
        <v>0.49628691776799805</v>
      </c>
      <c r="AZ147" s="97">
        <v>0.78770784626571644</v>
      </c>
      <c r="BA147" s="97">
        <v>0.49901325223863774</v>
      </c>
      <c r="BB147" s="97">
        <v>0.58784298897847942</v>
      </c>
      <c r="BC147" s="97">
        <v>0.70683240792412805</v>
      </c>
      <c r="BD147" s="97">
        <v>0.30737155052185389</v>
      </c>
      <c r="BE147" s="92"/>
    </row>
    <row r="148" spans="2:57">
      <c r="B148" s="1" t="str">
        <f t="shared" si="3"/>
        <v>MTOtherNew</v>
      </c>
      <c r="C148" s="1" t="s">
        <v>138</v>
      </c>
      <c r="D148" s="196" t="s">
        <v>71</v>
      </c>
      <c r="E148" s="1" t="s">
        <v>8</v>
      </c>
      <c r="H148" s="17">
        <v>0.26961000000000002</v>
      </c>
      <c r="I148" s="17">
        <v>0.16770600000000002</v>
      </c>
      <c r="J148" s="17">
        <v>0.17443800000000001</v>
      </c>
      <c r="K148" s="17">
        <v>0.19503000000000001</v>
      </c>
      <c r="L148" s="17">
        <v>0.17780399999999999</v>
      </c>
      <c r="M148" s="17">
        <v>0.10308169740000001</v>
      </c>
      <c r="N148" s="17">
        <v>0.14573890320000002</v>
      </c>
      <c r="O148" s="17">
        <v>0.29006999999999999</v>
      </c>
      <c r="P148" s="17">
        <v>0.38623200000000002</v>
      </c>
      <c r="Q148" s="17">
        <v>0.344586</v>
      </c>
      <c r="R148" s="17">
        <v>0.58161232800000007</v>
      </c>
      <c r="S148" s="17">
        <v>0.62535000000000007</v>
      </c>
      <c r="T148" s="17">
        <v>0.44972400000000012</v>
      </c>
      <c r="U148" s="17">
        <v>0.26340600000000003</v>
      </c>
      <c r="V148" s="17">
        <v>0.37936799999999998</v>
      </c>
      <c r="W148" s="17">
        <v>0.15509999999999999</v>
      </c>
      <c r="X148" s="17">
        <v>0.2155</v>
      </c>
      <c r="Y148" s="17">
        <v>0.21199999999999999</v>
      </c>
      <c r="Z148" s="17">
        <v>0.20980000000000001</v>
      </c>
      <c r="AA148" s="17">
        <v>0.19269999999999998</v>
      </c>
      <c r="AB148" s="17">
        <v>0.28119913349861531</v>
      </c>
      <c r="AC148" s="17">
        <v>0.25254892801661488</v>
      </c>
      <c r="AD148" s="17">
        <v>0.26806078039084402</v>
      </c>
      <c r="AE148" s="17">
        <v>0.28886737875496393</v>
      </c>
      <c r="AF148" s="17">
        <v>0.27116098440584874</v>
      </c>
      <c r="AG148" s="17">
        <v>0.69389999999999963</v>
      </c>
      <c r="AH148" s="17">
        <v>0.68493194712478211</v>
      </c>
      <c r="AI148" s="17">
        <v>0.68563076249335553</v>
      </c>
      <c r="AJ148" s="97">
        <v>0.41356701607759527</v>
      </c>
      <c r="AK148" s="97">
        <v>1.1016371667551483</v>
      </c>
      <c r="AL148" s="97">
        <v>0.63811350731333316</v>
      </c>
      <c r="AM148" s="97">
        <v>0.4819322533282589</v>
      </c>
      <c r="AN148" s="97">
        <v>0.79522154480596441</v>
      </c>
      <c r="AO148" s="97">
        <v>0.56307400712484001</v>
      </c>
      <c r="AP148" s="97">
        <v>0.44267725937605518</v>
      </c>
      <c r="AQ148" s="97">
        <v>0.51906221268359742</v>
      </c>
      <c r="AR148" s="97">
        <v>0.77427367290909055</v>
      </c>
      <c r="AS148" s="97">
        <v>0.72765569140834752</v>
      </c>
      <c r="AT148" s="97">
        <v>0.78595307897989852</v>
      </c>
      <c r="AU148" s="97">
        <v>0.71083706395798885</v>
      </c>
      <c r="AV148" s="97">
        <v>0.73231541188517191</v>
      </c>
      <c r="AW148" s="97">
        <v>0.90855907333034336</v>
      </c>
      <c r="AX148" s="97">
        <v>0.82285496097296618</v>
      </c>
      <c r="AY148" s="97">
        <v>0.73397468910077079</v>
      </c>
      <c r="AZ148" s="97">
        <v>0.83567185692569712</v>
      </c>
      <c r="BA148" s="97">
        <v>0.69666087146216671</v>
      </c>
      <c r="BB148" s="97">
        <v>0.94624597049442172</v>
      </c>
      <c r="BC148" s="97">
        <v>0.6279089140590518</v>
      </c>
      <c r="BD148" s="97">
        <v>0.87895064123711453</v>
      </c>
      <c r="BE148" s="92"/>
    </row>
    <row r="149" spans="2:57">
      <c r="B149" s="1" t="str">
        <f t="shared" si="3"/>
        <v>MTLarge OffStock 2016</v>
      </c>
      <c r="C149" s="1" t="s">
        <v>139</v>
      </c>
      <c r="D149" s="196" t="s">
        <v>43</v>
      </c>
      <c r="E149" s="1" t="s">
        <v>5456</v>
      </c>
      <c r="F149" s="1" t="s">
        <v>73</v>
      </c>
      <c r="AJ149" s="92"/>
      <c r="AK149" s="92">
        <v>22.482972029345891</v>
      </c>
      <c r="AL149" s="92">
        <v>22.415523113257855</v>
      </c>
      <c r="AM149" s="92">
        <v>22.348276543918082</v>
      </c>
      <c r="AN149" s="92">
        <v>22.281231714286328</v>
      </c>
      <c r="AO149" s="92">
        <v>22.21438801914347</v>
      </c>
      <c r="AP149" s="92">
        <v>22.147744855086039</v>
      </c>
      <c r="AQ149" s="92">
        <v>22.081301620520779</v>
      </c>
      <c r="AR149" s="92">
        <v>22.015057715659218</v>
      </c>
      <c r="AS149" s="92">
        <v>21.949012542512239</v>
      </c>
      <c r="AT149" s="92">
        <v>21.883165504884701</v>
      </c>
      <c r="AU149" s="92">
        <v>21.817516008370045</v>
      </c>
      <c r="AV149" s="92">
        <v>21.752063460344935</v>
      </c>
      <c r="AW149" s="92">
        <v>21.6868072699639</v>
      </c>
      <c r="AX149" s="92">
        <v>21.621746848154007</v>
      </c>
      <c r="AY149" s="92">
        <v>21.556881607609544</v>
      </c>
      <c r="AZ149" s="92">
        <v>21.492210962786714</v>
      </c>
      <c r="BA149" s="92">
        <v>21.427734329898353</v>
      </c>
      <c r="BB149" s="92">
        <v>21.363451126908657</v>
      </c>
      <c r="BC149" s="92">
        <v>21.29936077352793</v>
      </c>
      <c r="BD149" s="92">
        <v>21.235462691207346</v>
      </c>
      <c r="BE149" s="92"/>
    </row>
    <row r="150" spans="2:57">
      <c r="B150" s="1" t="str">
        <f t="shared" si="3"/>
        <v>MTMedium OffStock 2016</v>
      </c>
      <c r="C150" s="1" t="s">
        <v>140</v>
      </c>
      <c r="D150" s="196" t="s">
        <v>45</v>
      </c>
      <c r="E150" s="1" t="s">
        <v>5456</v>
      </c>
      <c r="F150" s="1" t="s">
        <v>73</v>
      </c>
      <c r="AJ150" s="92"/>
      <c r="AK150" s="92">
        <v>12.110029264791091</v>
      </c>
      <c r="AL150" s="92">
        <v>12.073699176996717</v>
      </c>
      <c r="AM150" s="92">
        <v>12.037478079465727</v>
      </c>
      <c r="AN150" s="92">
        <v>12.001365645227329</v>
      </c>
      <c r="AO150" s="92">
        <v>11.965361548291646</v>
      </c>
      <c r="AP150" s="92">
        <v>11.929465463646771</v>
      </c>
      <c r="AQ150" s="92">
        <v>11.893677067255831</v>
      </c>
      <c r="AR150" s="92">
        <v>11.857996036054065</v>
      </c>
      <c r="AS150" s="92">
        <v>11.822422047945903</v>
      </c>
      <c r="AT150" s="92">
        <v>11.786954781802065</v>
      </c>
      <c r="AU150" s="92">
        <v>11.751593917456658</v>
      </c>
      <c r="AV150" s="92">
        <v>11.716339135704288</v>
      </c>
      <c r="AW150" s="92">
        <v>11.681190118297176</v>
      </c>
      <c r="AX150" s="92">
        <v>11.646146547942283</v>
      </c>
      <c r="AY150" s="92">
        <v>11.611208108298456</v>
      </c>
      <c r="AZ150" s="92">
        <v>11.576374483973561</v>
      </c>
      <c r="BA150" s="92">
        <v>11.54164536052164</v>
      </c>
      <c r="BB150" s="92">
        <v>11.507020424440075</v>
      </c>
      <c r="BC150" s="92">
        <v>11.472499363166754</v>
      </c>
      <c r="BD150" s="92">
        <v>11.438081865077255</v>
      </c>
      <c r="BE150" s="92"/>
    </row>
    <row r="151" spans="2:57">
      <c r="B151" s="1" t="str">
        <f t="shared" si="3"/>
        <v>MTSmall OffStock 2016</v>
      </c>
      <c r="C151" s="1" t="s">
        <v>141</v>
      </c>
      <c r="D151" s="196" t="s">
        <v>47</v>
      </c>
      <c r="E151" s="1" t="s">
        <v>5456</v>
      </c>
      <c r="F151" s="1" t="s">
        <v>73</v>
      </c>
      <c r="AJ151" s="92"/>
      <c r="AK151" s="92">
        <v>12.102121223605151</v>
      </c>
      <c r="AL151" s="92">
        <v>12.065814859934335</v>
      </c>
      <c r="AM151" s="92">
        <v>12.029617415354531</v>
      </c>
      <c r="AN151" s="92">
        <v>11.993528563108468</v>
      </c>
      <c r="AO151" s="92">
        <v>11.957547977419143</v>
      </c>
      <c r="AP151" s="92">
        <v>11.921675333486885</v>
      </c>
      <c r="AQ151" s="92">
        <v>11.885910307486425</v>
      </c>
      <c r="AR151" s="92">
        <v>11.850252576563966</v>
      </c>
      <c r="AS151" s="92">
        <v>11.814701818834275</v>
      </c>
      <c r="AT151" s="92">
        <v>11.779257713377772</v>
      </c>
      <c r="AU151" s="92">
        <v>11.743919940237639</v>
      </c>
      <c r="AV151" s="92">
        <v>11.708688180416926</v>
      </c>
      <c r="AW151" s="92">
        <v>11.673562115875676</v>
      </c>
      <c r="AX151" s="92">
        <v>11.638541429528049</v>
      </c>
      <c r="AY151" s="92">
        <v>11.603625805239465</v>
      </c>
      <c r="AZ151" s="92">
        <v>11.568814927823746</v>
      </c>
      <c r="BA151" s="92">
        <v>11.534108483040276</v>
      </c>
      <c r="BB151" s="92">
        <v>11.499506157591155</v>
      </c>
      <c r="BC151" s="92">
        <v>11.465007639118381</v>
      </c>
      <c r="BD151" s="92">
        <v>11.430612616201026</v>
      </c>
      <c r="BE151" s="92"/>
    </row>
    <row r="152" spans="2:57">
      <c r="B152" s="1" t="str">
        <f t="shared" si="3"/>
        <v>MTXLarge RetStock 2016</v>
      </c>
      <c r="C152" s="1" t="s">
        <v>124</v>
      </c>
      <c r="D152" s="197" t="s">
        <v>5467</v>
      </c>
      <c r="E152" s="1" t="s">
        <v>5456</v>
      </c>
      <c r="F152" s="1" t="s">
        <v>73</v>
      </c>
      <c r="AJ152" s="92"/>
      <c r="AK152" s="92">
        <v>15.20183515459437</v>
      </c>
      <c r="AL152" s="92">
        <v>15.131906712883236</v>
      </c>
      <c r="AM152" s="92">
        <v>15.062299942003973</v>
      </c>
      <c r="AN152" s="92">
        <v>14.993013362270753</v>
      </c>
      <c r="AO152" s="92">
        <v>14.924045500804308</v>
      </c>
      <c r="AP152" s="92">
        <v>14.855394891500607</v>
      </c>
      <c r="AQ152" s="92">
        <v>14.787060074999703</v>
      </c>
      <c r="AR152" s="92">
        <v>14.719039598654703</v>
      </c>
      <c r="AS152" s="92">
        <v>14.651332016500891</v>
      </c>
      <c r="AT152" s="92">
        <v>14.583935889224987</v>
      </c>
      <c r="AU152" s="92">
        <v>14.516849784134552</v>
      </c>
      <c r="AV152" s="92">
        <v>14.450072275127532</v>
      </c>
      <c r="AW152" s="92">
        <v>14.383601942661944</v>
      </c>
      <c r="AX152" s="92">
        <v>14.317437373725697</v>
      </c>
      <c r="AY152" s="92">
        <v>14.251577161806559</v>
      </c>
      <c r="AZ152" s="92">
        <v>14.186019906862247</v>
      </c>
      <c r="BA152" s="92">
        <v>14.120764215290681</v>
      </c>
      <c r="BB152" s="92">
        <v>14.055808699900343</v>
      </c>
      <c r="BC152" s="92">
        <v>13.991151979880801</v>
      </c>
      <c r="BD152" s="92">
        <v>13.926792680773348</v>
      </c>
      <c r="BE152" s="92"/>
    </row>
    <row r="153" spans="2:57">
      <c r="B153" s="1" t="str">
        <f t="shared" si="3"/>
        <v>MTLarge RetStock 2016</v>
      </c>
      <c r="C153" s="1" t="s">
        <v>125</v>
      </c>
      <c r="D153" s="197" t="s">
        <v>5464</v>
      </c>
      <c r="E153" s="1" t="s">
        <v>5456</v>
      </c>
      <c r="F153" s="1" t="s">
        <v>73</v>
      </c>
      <c r="AJ153" s="92"/>
      <c r="AK153" s="92">
        <v>26.0955525245293</v>
      </c>
      <c r="AL153" s="92">
        <v>25.975512982916463</v>
      </c>
      <c r="AM153" s="92">
        <v>25.856025623195045</v>
      </c>
      <c r="AN153" s="92">
        <v>25.737087905328345</v>
      </c>
      <c r="AO153" s="92">
        <v>25.618697300963834</v>
      </c>
      <c r="AP153" s="92">
        <v>25.500851293379398</v>
      </c>
      <c r="AQ153" s="92">
        <v>25.383547377429853</v>
      </c>
      <c r="AR153" s="92">
        <v>25.266783059493676</v>
      </c>
      <c r="AS153" s="92">
        <v>25.150555857420002</v>
      </c>
      <c r="AT153" s="92">
        <v>25.03486330047587</v>
      </c>
      <c r="AU153" s="92">
        <v>24.919702929293681</v>
      </c>
      <c r="AV153" s="92">
        <v>24.805072295818928</v>
      </c>
      <c r="AW153" s="92">
        <v>24.690968963258161</v>
      </c>
      <c r="AX153" s="92">
        <v>24.577390506027172</v>
      </c>
      <c r="AY153" s="92">
        <v>24.464334509699444</v>
      </c>
      <c r="AZ153" s="92">
        <v>24.351798570954827</v>
      </c>
      <c r="BA153" s="92">
        <v>24.239780297528434</v>
      </c>
      <c r="BB153" s="92">
        <v>24.128277308159802</v>
      </c>
      <c r="BC153" s="92">
        <v>24.017287232542266</v>
      </c>
      <c r="BD153" s="92">
        <v>23.90680771127257</v>
      </c>
      <c r="BE153" s="92"/>
    </row>
    <row r="154" spans="2:57">
      <c r="B154" s="1" t="str">
        <f t="shared" si="3"/>
        <v>MTMedium RetStock 2016</v>
      </c>
      <c r="C154" s="1" t="s">
        <v>126</v>
      </c>
      <c r="D154" s="197" t="s">
        <v>5465</v>
      </c>
      <c r="E154" s="1" t="s">
        <v>5456</v>
      </c>
      <c r="F154" s="1" t="s">
        <v>73</v>
      </c>
      <c r="AJ154" s="92"/>
      <c r="AK154" s="92">
        <v>10.244024420434501</v>
      </c>
      <c r="AL154" s="92">
        <v>10.196901908100502</v>
      </c>
      <c r="AM154" s="92">
        <v>10.149996159323239</v>
      </c>
      <c r="AN154" s="92">
        <v>10.103306176990351</v>
      </c>
      <c r="AO154" s="92">
        <v>10.056830968576195</v>
      </c>
      <c r="AP154" s="92">
        <v>10.010569546120744</v>
      </c>
      <c r="AQ154" s="92">
        <v>9.9645209262085874</v>
      </c>
      <c r="AR154" s="92">
        <v>9.9186841299480282</v>
      </c>
      <c r="AS154" s="92">
        <v>9.8730581829502668</v>
      </c>
      <c r="AT154" s="92">
        <v>9.827642115308695</v>
      </c>
      <c r="AU154" s="92">
        <v>9.7824349615782751</v>
      </c>
      <c r="AV154" s="92">
        <v>9.7374357607550142</v>
      </c>
      <c r="AW154" s="92">
        <v>9.6926435562555397</v>
      </c>
      <c r="AX154" s="92">
        <v>9.6480573958967639</v>
      </c>
      <c r="AY154" s="92">
        <v>9.6036763318756382</v>
      </c>
      <c r="AZ154" s="92">
        <v>9.5594994207490096</v>
      </c>
      <c r="BA154" s="92">
        <v>9.515525723413564</v>
      </c>
      <c r="BB154" s="92">
        <v>9.4717543050858612</v>
      </c>
      <c r="BC154" s="92">
        <v>9.4281842352824654</v>
      </c>
      <c r="BD154" s="92">
        <v>9.3848145878001663</v>
      </c>
      <c r="BE154" s="92"/>
    </row>
    <row r="155" spans="2:57">
      <c r="B155" s="1" t="str">
        <f t="shared" si="3"/>
        <v>MTSmall RetStock 2016</v>
      </c>
      <c r="C155" s="1" t="s">
        <v>127</v>
      </c>
      <c r="D155" s="197" t="s">
        <v>5466</v>
      </c>
      <c r="E155" s="1" t="s">
        <v>5456</v>
      </c>
      <c r="F155" s="1" t="s">
        <v>73</v>
      </c>
      <c r="AJ155" s="92"/>
      <c r="AK155" s="92">
        <v>13.515892279298065</v>
      </c>
      <c r="AL155" s="92">
        <v>13.453719174813292</v>
      </c>
      <c r="AM155" s="92">
        <v>13.391832066609151</v>
      </c>
      <c r="AN155" s="92">
        <v>13.330229639102749</v>
      </c>
      <c r="AO155" s="92">
        <v>13.268910582762876</v>
      </c>
      <c r="AP155" s="92">
        <v>13.207873594082166</v>
      </c>
      <c r="AQ155" s="92">
        <v>13.147117375549387</v>
      </c>
      <c r="AR155" s="92">
        <v>13.086640635621858</v>
      </c>
      <c r="AS155" s="92">
        <v>13.026442088697998</v>
      </c>
      <c r="AT155" s="92">
        <v>12.966520455089986</v>
      </c>
      <c r="AU155" s="92">
        <v>12.906874460996571</v>
      </c>
      <c r="AV155" s="92">
        <v>12.847502838475986</v>
      </c>
      <c r="AW155" s="92">
        <v>12.788404325418997</v>
      </c>
      <c r="AX155" s="92">
        <v>12.729577665522068</v>
      </c>
      <c r="AY155" s="92">
        <v>12.671021608260666</v>
      </c>
      <c r="AZ155" s="92">
        <v>12.612734908862667</v>
      </c>
      <c r="BA155" s="92">
        <v>12.554716328281899</v>
      </c>
      <c r="BB155" s="92">
        <v>12.496964633171801</v>
      </c>
      <c r="BC155" s="92">
        <v>12.43947859585921</v>
      </c>
      <c r="BD155" s="92">
        <v>12.382256994318258</v>
      </c>
      <c r="BE155" s="92"/>
    </row>
    <row r="156" spans="2:57">
      <c r="B156" s="1" t="str">
        <f t="shared" si="3"/>
        <v>MTSchool K-12Stock 2016</v>
      </c>
      <c r="C156" s="1" t="s">
        <v>128</v>
      </c>
      <c r="D156" s="197" t="s">
        <v>5468</v>
      </c>
      <c r="E156" s="1" t="s">
        <v>5456</v>
      </c>
      <c r="F156" s="1" t="s">
        <v>73</v>
      </c>
      <c r="AJ156" s="92"/>
      <c r="AK156" s="92">
        <v>11.039589213676168</v>
      </c>
      <c r="AL156" s="92">
        <v>10.994326897900095</v>
      </c>
      <c r="AM156" s="92">
        <v>10.949250157618705</v>
      </c>
      <c r="AN156" s="92">
        <v>10.904358231972468</v>
      </c>
      <c r="AO156" s="92">
        <v>10.85965036322138</v>
      </c>
      <c r="AP156" s="92">
        <v>10.815125796732172</v>
      </c>
      <c r="AQ156" s="92">
        <v>10.770783780965569</v>
      </c>
      <c r="AR156" s="92">
        <v>10.72662356746361</v>
      </c>
      <c r="AS156" s="92">
        <v>10.68264441083701</v>
      </c>
      <c r="AT156" s="92">
        <v>10.638845568752579</v>
      </c>
      <c r="AU156" s="92">
        <v>10.595226301920693</v>
      </c>
      <c r="AV156" s="92">
        <v>10.551785874082819</v>
      </c>
      <c r="AW156" s="92">
        <v>10.50852355199908</v>
      </c>
      <c r="AX156" s="92">
        <v>10.465438605435883</v>
      </c>
      <c r="AY156" s="92">
        <v>10.422530307153597</v>
      </c>
      <c r="AZ156" s="92">
        <v>10.379797932894267</v>
      </c>
      <c r="BA156" s="92">
        <v>10.337240761369401</v>
      </c>
      <c r="BB156" s="92">
        <v>10.294858074247786</v>
      </c>
      <c r="BC156" s="92">
        <v>10.25264915614337</v>
      </c>
      <c r="BD156" s="92">
        <v>10.210613294603183</v>
      </c>
      <c r="BE156" s="92"/>
    </row>
    <row r="157" spans="2:57">
      <c r="B157" s="1" t="str">
        <f t="shared" si="3"/>
        <v>MTUniversityStock 2016</v>
      </c>
      <c r="C157" s="1" t="s">
        <v>129</v>
      </c>
      <c r="D157" s="196" t="s">
        <v>54</v>
      </c>
      <c r="E157" s="1" t="s">
        <v>5456</v>
      </c>
      <c r="F157" s="1" t="s">
        <v>73</v>
      </c>
      <c r="AJ157" s="92"/>
      <c r="AK157" s="92">
        <v>8.4498977038743792</v>
      </c>
      <c r="AL157" s="92">
        <v>8.415253123288494</v>
      </c>
      <c r="AM157" s="92">
        <v>8.3807505854830104</v>
      </c>
      <c r="AN157" s="92">
        <v>8.346389508082531</v>
      </c>
      <c r="AO157" s="92">
        <v>8.3121693110993924</v>
      </c>
      <c r="AP157" s="92">
        <v>8.2780894169238852</v>
      </c>
      <c r="AQ157" s="92">
        <v>8.2441492503144982</v>
      </c>
      <c r="AR157" s="92">
        <v>8.2103482383882085</v>
      </c>
      <c r="AS157" s="92">
        <v>8.1766858106108167</v>
      </c>
      <c r="AT157" s="92">
        <v>8.1431613987873117</v>
      </c>
      <c r="AU157" s="92">
        <v>8.109774437052284</v>
      </c>
      <c r="AV157" s="92">
        <v>8.0765243618603701</v>
      </c>
      <c r="AW157" s="92">
        <v>8.0434106119767428</v>
      </c>
      <c r="AX157" s="92">
        <v>8.0104326284676386</v>
      </c>
      <c r="AY157" s="92">
        <v>7.9775898546909216</v>
      </c>
      <c r="AZ157" s="92">
        <v>7.944881736286689</v>
      </c>
      <c r="BA157" s="92">
        <v>7.912307721167914</v>
      </c>
      <c r="BB157" s="92">
        <v>7.8798672595111254</v>
      </c>
      <c r="BC157" s="92">
        <v>7.8475598037471297</v>
      </c>
      <c r="BD157" s="92">
        <v>7.8153848085517668</v>
      </c>
      <c r="BE157" s="92"/>
    </row>
    <row r="158" spans="2:57">
      <c r="B158" s="1" t="str">
        <f t="shared" si="3"/>
        <v>MTWarehouseStock 2016</v>
      </c>
      <c r="C158" s="1" t="s">
        <v>130</v>
      </c>
      <c r="D158" s="196" t="s">
        <v>56</v>
      </c>
      <c r="E158" s="1" t="s">
        <v>5456</v>
      </c>
      <c r="F158" s="1" t="s">
        <v>73</v>
      </c>
      <c r="AJ158" s="92"/>
      <c r="AK158" s="92">
        <v>32.097156763492201</v>
      </c>
      <c r="AL158" s="92">
        <v>31.978397283467277</v>
      </c>
      <c r="AM158" s="92">
        <v>31.860077213518448</v>
      </c>
      <c r="AN158" s="92">
        <v>31.742194927828429</v>
      </c>
      <c r="AO158" s="92">
        <v>31.624748806595463</v>
      </c>
      <c r="AP158" s="92">
        <v>31.507737236011057</v>
      </c>
      <c r="AQ158" s="92">
        <v>31.391158608237813</v>
      </c>
      <c r="AR158" s="92">
        <v>31.275011321387332</v>
      </c>
      <c r="AS158" s="92">
        <v>31.159293779498199</v>
      </c>
      <c r="AT158" s="92">
        <v>31.044004392514054</v>
      </c>
      <c r="AU158" s="92">
        <v>30.929141576261753</v>
      </c>
      <c r="AV158" s="92">
        <v>30.814703752429583</v>
      </c>
      <c r="AW158" s="92">
        <v>30.700689348545591</v>
      </c>
      <c r="AX158" s="92">
        <v>30.587096797955972</v>
      </c>
      <c r="AY158" s="92">
        <v>30.473924539803534</v>
      </c>
      <c r="AZ158" s="92">
        <v>30.36117101900626</v>
      </c>
      <c r="BA158" s="92">
        <v>30.248834686235934</v>
      </c>
      <c r="BB158" s="92">
        <v>30.136913997896862</v>
      </c>
      <c r="BC158" s="92">
        <v>30.025407416104642</v>
      </c>
      <c r="BD158" s="92">
        <v>29.914313408665052</v>
      </c>
      <c r="BE158" s="92"/>
    </row>
    <row r="159" spans="2:57">
      <c r="B159" s="1" t="str">
        <f t="shared" si="3"/>
        <v>MTSupermarketStock 2016</v>
      </c>
      <c r="C159" s="1" t="s">
        <v>131</v>
      </c>
      <c r="D159" s="196" t="s">
        <v>58</v>
      </c>
      <c r="E159" s="1" t="s">
        <v>5456</v>
      </c>
      <c r="F159" s="1" t="s">
        <v>73</v>
      </c>
      <c r="AJ159" s="92"/>
      <c r="AK159" s="92">
        <v>4.8678872173897858</v>
      </c>
      <c r="AL159" s="92">
        <v>4.8240762324332778</v>
      </c>
      <c r="AM159" s="92">
        <v>4.7806595463413784</v>
      </c>
      <c r="AN159" s="92">
        <v>4.7376336104243055</v>
      </c>
      <c r="AO159" s="92">
        <v>4.6949949079304867</v>
      </c>
      <c r="AP159" s="92">
        <v>4.6527399537591121</v>
      </c>
      <c r="AQ159" s="92">
        <v>4.6108652941752801</v>
      </c>
      <c r="AR159" s="92">
        <v>4.5693675065277022</v>
      </c>
      <c r="AS159" s="92">
        <v>4.5282431989689531</v>
      </c>
      <c r="AT159" s="92">
        <v>4.4874890101782325</v>
      </c>
      <c r="AU159" s="92">
        <v>4.4471016090866282</v>
      </c>
      <c r="AV159" s="92">
        <v>4.4070776946048484</v>
      </c>
      <c r="AW159" s="92">
        <v>4.367413995353405</v>
      </c>
      <c r="AX159" s="92">
        <v>4.3281072693952245</v>
      </c>
      <c r="AY159" s="92">
        <v>4.2891543039706672</v>
      </c>
      <c r="AZ159" s="92">
        <v>4.2505519152349311</v>
      </c>
      <c r="BA159" s="92">
        <v>4.2122969479978165</v>
      </c>
      <c r="BB159" s="92">
        <v>4.1743862754658361</v>
      </c>
      <c r="BC159" s="92">
        <v>4.1368167989866436</v>
      </c>
      <c r="BD159" s="92">
        <v>4.0995854477957634</v>
      </c>
      <c r="BE159" s="92"/>
    </row>
    <row r="160" spans="2:57">
      <c r="B160" s="1" t="str">
        <f t="shared" si="3"/>
        <v>MTMiniMartStock 2016</v>
      </c>
      <c r="C160" s="1" t="s">
        <v>132</v>
      </c>
      <c r="D160" s="196" t="s">
        <v>60</v>
      </c>
      <c r="E160" s="1" t="s">
        <v>5456</v>
      </c>
      <c r="F160" s="1" t="s">
        <v>73</v>
      </c>
      <c r="AJ160" s="92"/>
      <c r="AK160" s="92">
        <v>2.0329586467954672</v>
      </c>
      <c r="AL160" s="92">
        <v>2.0233630819825925</v>
      </c>
      <c r="AM160" s="92">
        <v>2.0138128082356346</v>
      </c>
      <c r="AN160" s="92">
        <v>2.0043076117807623</v>
      </c>
      <c r="AO160" s="92">
        <v>1.9948472798531574</v>
      </c>
      <c r="AP160" s="92">
        <v>1.9854316006922506</v>
      </c>
      <c r="AQ160" s="92">
        <v>1.9760603635369833</v>
      </c>
      <c r="AR160" s="92">
        <v>1.9667333586210889</v>
      </c>
      <c r="AS160" s="92">
        <v>1.9574503771683975</v>
      </c>
      <c r="AT160" s="92">
        <v>1.9482112113881629</v>
      </c>
      <c r="AU160" s="92">
        <v>1.9390156544704109</v>
      </c>
      <c r="AV160" s="92">
        <v>1.9298635005813107</v>
      </c>
      <c r="AW160" s="92">
        <v>1.920754544858567</v>
      </c>
      <c r="AX160" s="92">
        <v>1.9116885834068347</v>
      </c>
      <c r="AY160" s="92">
        <v>1.9026654132931544</v>
      </c>
      <c r="AZ160" s="92">
        <v>1.8936848325424109</v>
      </c>
      <c r="BA160" s="92">
        <v>1.8847466401328108</v>
      </c>
      <c r="BB160" s="92">
        <v>1.875850635991384</v>
      </c>
      <c r="BC160" s="92">
        <v>1.8669966209895048</v>
      </c>
      <c r="BD160" s="92">
        <v>1.8581843969384344</v>
      </c>
      <c r="BE160" s="92"/>
    </row>
    <row r="161" spans="1:62">
      <c r="B161" s="1" t="str">
        <f t="shared" si="3"/>
        <v>MTRestaurantStock 2016</v>
      </c>
      <c r="C161" s="1" t="s">
        <v>133</v>
      </c>
      <c r="D161" s="196" t="s">
        <v>62</v>
      </c>
      <c r="E161" s="1" t="s">
        <v>5456</v>
      </c>
      <c r="F161" s="1" t="s">
        <v>73</v>
      </c>
      <c r="AJ161" s="92"/>
      <c r="AK161" s="92">
        <v>9.2189277501306677</v>
      </c>
      <c r="AL161" s="92">
        <v>9.1754144111500509</v>
      </c>
      <c r="AM161" s="92">
        <v>9.1321064551294224</v>
      </c>
      <c r="AN161" s="92">
        <v>9.0890029126612113</v>
      </c>
      <c r="AO161" s="92">
        <v>9.0461028189134502</v>
      </c>
      <c r="AP161" s="92">
        <v>9.003405213608179</v>
      </c>
      <c r="AQ161" s="92">
        <v>8.9609091409999486</v>
      </c>
      <c r="AR161" s="92">
        <v>8.9186136498544286</v>
      </c>
      <c r="AS161" s="92">
        <v>8.8765177934271158</v>
      </c>
      <c r="AT161" s="92">
        <v>8.8346206294421403</v>
      </c>
      <c r="AU161" s="92">
        <v>8.7929212200711735</v>
      </c>
      <c r="AV161" s="92">
        <v>8.7514186319124381</v>
      </c>
      <c r="AW161" s="92">
        <v>8.7101119359698114</v>
      </c>
      <c r="AX161" s="92">
        <v>8.6690002076320347</v>
      </c>
      <c r="AY161" s="92">
        <v>8.6280825266520118</v>
      </c>
      <c r="AZ161" s="92">
        <v>8.5873579771262154</v>
      </c>
      <c r="BA161" s="92">
        <v>8.5468256474741793</v>
      </c>
      <c r="BB161" s="92">
        <v>8.5064846304181021</v>
      </c>
      <c r="BC161" s="92">
        <v>8.4663340229625295</v>
      </c>
      <c r="BD161" s="92">
        <v>8.426372926374146</v>
      </c>
      <c r="BE161" s="92"/>
    </row>
    <row r="162" spans="1:62">
      <c r="B162" s="1" t="str">
        <f t="shared" si="3"/>
        <v>MTLodgingStock 2016</v>
      </c>
      <c r="C162" s="1" t="s">
        <v>134</v>
      </c>
      <c r="D162" s="196" t="s">
        <v>64</v>
      </c>
      <c r="E162" s="1" t="s">
        <v>5456</v>
      </c>
      <c r="F162" s="1" t="s">
        <v>73</v>
      </c>
      <c r="AJ162" s="92"/>
      <c r="AK162" s="92">
        <v>16.700423801572967</v>
      </c>
      <c r="AL162" s="92">
        <v>16.660342784449192</v>
      </c>
      <c r="AM162" s="92">
        <v>16.620357961766516</v>
      </c>
      <c r="AN162" s="92">
        <v>16.580469102658277</v>
      </c>
      <c r="AO162" s="92">
        <v>16.540675976811897</v>
      </c>
      <c r="AP162" s="92">
        <v>16.500978354467549</v>
      </c>
      <c r="AQ162" s="92">
        <v>16.461376006416828</v>
      </c>
      <c r="AR162" s="92">
        <v>16.42186870400143</v>
      </c>
      <c r="AS162" s="92">
        <v>16.382456219111827</v>
      </c>
      <c r="AT162" s="92">
        <v>16.343138324185958</v>
      </c>
      <c r="AU162" s="92">
        <v>16.303914792207912</v>
      </c>
      <c r="AV162" s="92">
        <v>16.264785396706614</v>
      </c>
      <c r="AW162" s="92">
        <v>16.225749911754519</v>
      </c>
      <c r="AX162" s="92">
        <v>16.186808111966311</v>
      </c>
      <c r="AY162" s="92">
        <v>16.147959772497593</v>
      </c>
      <c r="AZ162" s="92">
        <v>16.109204669043599</v>
      </c>
      <c r="BA162" s="92">
        <v>16.070542577837895</v>
      </c>
      <c r="BB162" s="92">
        <v>16.031973275651083</v>
      </c>
      <c r="BC162" s="92">
        <v>15.993496539789522</v>
      </c>
      <c r="BD162" s="92">
        <v>15.955112148094027</v>
      </c>
      <c r="BE162" s="92"/>
    </row>
    <row r="163" spans="1:62">
      <c r="B163" s="1" t="str">
        <f t="shared" si="3"/>
        <v>MTHospitalStock 2016</v>
      </c>
      <c r="C163" s="1" t="s">
        <v>135</v>
      </c>
      <c r="D163" s="196" t="s">
        <v>66</v>
      </c>
      <c r="E163" s="1" t="s">
        <v>5456</v>
      </c>
      <c r="F163" s="1" t="s">
        <v>73</v>
      </c>
      <c r="AJ163" s="92"/>
      <c r="AK163" s="92">
        <v>14.108162738953174</v>
      </c>
      <c r="AL163" s="92">
        <v>14.078535597201373</v>
      </c>
      <c r="AM163" s="92">
        <v>14.048970672447251</v>
      </c>
      <c r="AN163" s="92">
        <v>14.019467834035112</v>
      </c>
      <c r="AO163" s="92">
        <v>13.990026951583639</v>
      </c>
      <c r="AP163" s="92">
        <v>13.960647894985314</v>
      </c>
      <c r="AQ163" s="92">
        <v>13.931330534405845</v>
      </c>
      <c r="AR163" s="92">
        <v>13.902074740283593</v>
      </c>
      <c r="AS163" s="92">
        <v>13.872880383328997</v>
      </c>
      <c r="AT163" s="92">
        <v>13.843747334524007</v>
      </c>
      <c r="AU163" s="92">
        <v>13.814675465121507</v>
      </c>
      <c r="AV163" s="92">
        <v>13.785664646644753</v>
      </c>
      <c r="AW163" s="92">
        <v>13.756714750886799</v>
      </c>
      <c r="AX163" s="92">
        <v>13.727825649909937</v>
      </c>
      <c r="AY163" s="92">
        <v>13.698997216045125</v>
      </c>
      <c r="AZ163" s="92">
        <v>13.67022932189143</v>
      </c>
      <c r="BA163" s="92">
        <v>13.641521840315457</v>
      </c>
      <c r="BB163" s="92">
        <v>13.612874644450795</v>
      </c>
      <c r="BC163" s="92">
        <v>13.584287607697448</v>
      </c>
      <c r="BD163" s="92">
        <v>13.555760603721284</v>
      </c>
      <c r="BE163" s="92"/>
    </row>
    <row r="164" spans="1:62">
      <c r="B164" s="1" t="str">
        <f t="shared" si="3"/>
        <v>MTResidential CareStock 2016</v>
      </c>
      <c r="C164" s="1" t="s">
        <v>136</v>
      </c>
      <c r="D164" s="197" t="s">
        <v>5469</v>
      </c>
      <c r="E164" s="1" t="s">
        <v>5456</v>
      </c>
      <c r="F164" s="1" t="s">
        <v>73</v>
      </c>
      <c r="AJ164" s="92"/>
      <c r="AK164" s="92">
        <v>7.0547345723844064</v>
      </c>
      <c r="AL164" s="92">
        <v>7.0378032094106837</v>
      </c>
      <c r="AM164" s="92">
        <v>7.0209124817080983</v>
      </c>
      <c r="AN164" s="92">
        <v>7.0040622917519988</v>
      </c>
      <c r="AO164" s="92">
        <v>6.9872525422517944</v>
      </c>
      <c r="AP164" s="92">
        <v>6.9704831361503903</v>
      </c>
      <c r="AQ164" s="92">
        <v>6.9537539766236298</v>
      </c>
      <c r="AR164" s="92">
        <v>6.9370649670797331</v>
      </c>
      <c r="AS164" s="92">
        <v>6.9204160111587418</v>
      </c>
      <c r="AT164" s="92">
        <v>6.9038070127319608</v>
      </c>
      <c r="AU164" s="92">
        <v>6.8872378759014046</v>
      </c>
      <c r="AV164" s="92">
        <v>6.8707085049992411</v>
      </c>
      <c r="AW164" s="92">
        <v>6.8542188045872434</v>
      </c>
      <c r="AX164" s="92">
        <v>6.837768679456234</v>
      </c>
      <c r="AY164" s="92">
        <v>6.8213580346255389</v>
      </c>
      <c r="AZ164" s="92">
        <v>6.8049867753424378</v>
      </c>
      <c r="BA164" s="92">
        <v>6.7886548070816159</v>
      </c>
      <c r="BB164" s="92">
        <v>6.7723620355446208</v>
      </c>
      <c r="BC164" s="92">
        <v>6.7561083666593138</v>
      </c>
      <c r="BD164" s="92">
        <v>6.7398937065793314</v>
      </c>
      <c r="BE164" s="92"/>
    </row>
    <row r="165" spans="1:62">
      <c r="B165" s="1" t="str">
        <f t="shared" si="3"/>
        <v>MTAssemblyStock 2016</v>
      </c>
      <c r="C165" s="1" t="s">
        <v>137</v>
      </c>
      <c r="D165" s="196" t="s">
        <v>69</v>
      </c>
      <c r="E165" s="1" t="s">
        <v>5456</v>
      </c>
      <c r="F165" s="1" t="s">
        <v>73</v>
      </c>
      <c r="AJ165" s="92"/>
      <c r="AK165" s="92">
        <v>27.484915172968954</v>
      </c>
      <c r="AL165" s="92">
        <v>27.361599520226235</v>
      </c>
      <c r="AM165" s="92">
        <v>27.238837143712153</v>
      </c>
      <c r="AN165" s="92">
        <v>27.116625561060697</v>
      </c>
      <c r="AO165" s="92">
        <v>26.994962301043405</v>
      </c>
      <c r="AP165" s="92">
        <v>26.873844903519391</v>
      </c>
      <c r="AQ165" s="92">
        <v>26.753270919385603</v>
      </c>
      <c r="AR165" s="92">
        <v>26.633237910527292</v>
      </c>
      <c r="AS165" s="92">
        <v>26.513743449768729</v>
      </c>
      <c r="AT165" s="92">
        <v>26.3947851208241</v>
      </c>
      <c r="AU165" s="92">
        <v>26.276360518248669</v>
      </c>
      <c r="AV165" s="92">
        <v>26.158467247390128</v>
      </c>
      <c r="AW165" s="92">
        <v>26.041102924340173</v>
      </c>
      <c r="AX165" s="92">
        <v>25.924265175886301</v>
      </c>
      <c r="AY165" s="92">
        <v>25.807951639463827</v>
      </c>
      <c r="AZ165" s="92">
        <v>25.6921599631081</v>
      </c>
      <c r="BA165" s="92">
        <v>25.576887805406955</v>
      </c>
      <c r="BB165" s="92">
        <v>25.462132835453364</v>
      </c>
      <c r="BC165" s="92">
        <v>25.347892732798297</v>
      </c>
      <c r="BD165" s="92">
        <v>25.234165187403811</v>
      </c>
      <c r="BE165" s="92"/>
    </row>
    <row r="166" spans="1:62">
      <c r="B166" s="1" t="str">
        <f t="shared" si="3"/>
        <v>MTOtherStock 2016</v>
      </c>
      <c r="C166" s="1" t="s">
        <v>138</v>
      </c>
      <c r="D166" s="196" t="s">
        <v>71</v>
      </c>
      <c r="E166" s="1" t="s">
        <v>5456</v>
      </c>
      <c r="F166" s="1" t="s">
        <v>73</v>
      </c>
      <c r="AJ166" s="92"/>
      <c r="AK166" s="92">
        <v>27.114947894603926</v>
      </c>
      <c r="AL166" s="92">
        <v>26.870913363552489</v>
      </c>
      <c r="AM166" s="92">
        <v>26.629075143280517</v>
      </c>
      <c r="AN166" s="92">
        <v>26.389413466990991</v>
      </c>
      <c r="AO166" s="92">
        <v>26.15190874578807</v>
      </c>
      <c r="AP166" s="92">
        <v>25.916541567075978</v>
      </c>
      <c r="AQ166" s="92">
        <v>25.683292692972294</v>
      </c>
      <c r="AR166" s="92">
        <v>25.452143058735544</v>
      </c>
      <c r="AS166" s="92">
        <v>25.223073771206924</v>
      </c>
      <c r="AT166" s="92">
        <v>24.99606610726606</v>
      </c>
      <c r="AU166" s="92">
        <v>24.771101512300664</v>
      </c>
      <c r="AV166" s="92">
        <v>24.548161598689958</v>
      </c>
      <c r="AW166" s="92">
        <v>24.327228144301749</v>
      </c>
      <c r="AX166" s="92">
        <v>24.108283091003035</v>
      </c>
      <c r="AY166" s="92">
        <v>23.891308543184007</v>
      </c>
      <c r="AZ166" s="92">
        <v>23.676286766295352</v>
      </c>
      <c r="BA166" s="92">
        <v>23.463200185398694</v>
      </c>
      <c r="BB166" s="92">
        <v>23.252031383730106</v>
      </c>
      <c r="BC166" s="92">
        <v>23.042763101276535</v>
      </c>
      <c r="BD166" s="92">
        <v>22.835378233365045</v>
      </c>
      <c r="BE166" s="92"/>
    </row>
    <row r="167" spans="1:6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BE167" s="92"/>
      <c r="BF167" s="62"/>
      <c r="BG167" s="62"/>
      <c r="BH167" s="62"/>
      <c r="BI167" s="62"/>
      <c r="BJ167" s="62"/>
    </row>
    <row r="168" spans="1:62">
      <c r="A168" s="62"/>
      <c r="B168" s="62"/>
      <c r="C168" s="62"/>
      <c r="D168" s="4" t="s">
        <v>5414</v>
      </c>
      <c r="E168" s="4"/>
      <c r="F168" s="59">
        <v>0.56999999999999995</v>
      </c>
      <c r="G168" s="4" t="s">
        <v>5450</v>
      </c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BE168" s="92"/>
      <c r="BF168" s="8"/>
      <c r="BG168" s="8"/>
      <c r="BH168" s="8"/>
      <c r="BI168" s="8"/>
      <c r="BJ168" s="8"/>
    </row>
    <row r="169" spans="1:62">
      <c r="A169" s="62"/>
      <c r="B169" s="1" t="str">
        <f>CONCATENATE("Region",D169,E169)</f>
        <v>RegionLarge OffNew</v>
      </c>
      <c r="C169" s="62"/>
      <c r="D169" s="196" t="s">
        <v>43</v>
      </c>
      <c r="E169" s="62" t="s">
        <v>8</v>
      </c>
      <c r="F169" s="62"/>
      <c r="G169" s="62"/>
      <c r="H169" s="74">
        <v>5.8452515664333813</v>
      </c>
      <c r="I169" s="74">
        <v>2.3942560490388454</v>
      </c>
      <c r="J169" s="74">
        <v>3.2535508684892789</v>
      </c>
      <c r="K169" s="74">
        <v>3.8808061249763441</v>
      </c>
      <c r="L169" s="74">
        <v>2.6785158945721284</v>
      </c>
      <c r="M169" s="74">
        <v>2.1289433230787926</v>
      </c>
      <c r="N169" s="74">
        <v>1.9047034050448099</v>
      </c>
      <c r="O169" s="74">
        <v>2.9945048391710078</v>
      </c>
      <c r="P169" s="74">
        <v>3.7348996623363648</v>
      </c>
      <c r="Q169" s="74">
        <v>4.3096744291447084</v>
      </c>
      <c r="R169" s="74">
        <v>4.6932151602156393</v>
      </c>
      <c r="S169" s="74">
        <v>6.7040926655271003</v>
      </c>
      <c r="T169" s="74">
        <v>8.0155996509731651</v>
      </c>
      <c r="U169" s="74">
        <v>8.5121404979223296</v>
      </c>
      <c r="V169" s="74">
        <v>5.7106188925677364</v>
      </c>
      <c r="W169" s="74">
        <v>3.9531865469773946</v>
      </c>
      <c r="X169" s="74">
        <v>3.613957014984337</v>
      </c>
      <c r="Y169" s="74">
        <v>4.2577960031375479</v>
      </c>
      <c r="Z169" s="74">
        <v>2.9053730099999999</v>
      </c>
      <c r="AA169" s="74">
        <v>5.76397475</v>
      </c>
      <c r="AB169" s="74">
        <v>4.1477159651255757</v>
      </c>
      <c r="AC169" s="74">
        <v>4.3042855770003277</v>
      </c>
      <c r="AD169" s="74">
        <v>3.9757692712668407</v>
      </c>
      <c r="AE169" s="74">
        <v>3.9080659306945158</v>
      </c>
      <c r="AF169" s="74">
        <v>4.0980848656823774</v>
      </c>
      <c r="AG169" s="74">
        <v>2.7870796200000001</v>
      </c>
      <c r="AH169" s="74">
        <v>4.8775106468453204</v>
      </c>
      <c r="AI169" s="74">
        <v>8.8400262381172627</v>
      </c>
      <c r="AJ169" s="74">
        <v>7.6248382789870899</v>
      </c>
      <c r="AK169" s="75">
        <v>7.6709643450757197</v>
      </c>
      <c r="AL169" s="75">
        <v>5.8445811883759733</v>
      </c>
      <c r="AM169" s="75">
        <v>5.7786062646387562</v>
      </c>
      <c r="AN169" s="75">
        <v>6.7569913347908033</v>
      </c>
      <c r="AO169" s="75">
        <v>6.5132026775878771</v>
      </c>
      <c r="AP169" s="75">
        <v>5.3307390281831957</v>
      </c>
      <c r="AQ169" s="75">
        <v>6.7812586764082141</v>
      </c>
      <c r="AR169" s="75">
        <v>5.9125558810655248</v>
      </c>
      <c r="AS169" s="75">
        <v>5.7430372053626932</v>
      </c>
      <c r="AT169" s="75">
        <v>6.4749633493176253</v>
      </c>
      <c r="AU169" s="75">
        <v>6.4768884623702654</v>
      </c>
      <c r="AV169" s="75">
        <v>7.0792733845003442</v>
      </c>
      <c r="AW169" s="75">
        <v>7.7467406337154241</v>
      </c>
      <c r="AX169" s="75">
        <v>7.066522225231517</v>
      </c>
      <c r="AY169" s="75">
        <v>7.6743390482001148</v>
      </c>
      <c r="AZ169" s="75">
        <v>7.4998921551718771</v>
      </c>
      <c r="BA169" s="75">
        <v>7.3752104129889053</v>
      </c>
      <c r="BB169" s="75">
        <v>6.9196686323422805</v>
      </c>
      <c r="BC169" s="75">
        <v>6.8250867342701973</v>
      </c>
      <c r="BD169" s="75">
        <v>7.155166137670026</v>
      </c>
      <c r="BE169" s="118">
        <f>SUM(AK169:BD169)</f>
        <v>134.62568777726733</v>
      </c>
      <c r="BF169" s="8"/>
      <c r="BG169" s="8"/>
      <c r="BH169" s="8"/>
      <c r="BI169" s="8"/>
      <c r="BJ169" s="8"/>
    </row>
    <row r="170" spans="1:62">
      <c r="A170" s="62"/>
      <c r="B170" s="1" t="str">
        <f t="shared" ref="B170:B204" si="4">CONCATENATE("Region",D170,E170)</f>
        <v>RegionMedium OffNew</v>
      </c>
      <c r="C170" s="62"/>
      <c r="D170" s="196" t="s">
        <v>45</v>
      </c>
      <c r="E170" s="62" t="s">
        <v>8</v>
      </c>
      <c r="F170" s="62"/>
      <c r="G170" s="62"/>
      <c r="H170" s="74">
        <v>2.6335253613638385</v>
      </c>
      <c r="I170" s="74">
        <v>1.0787104635412517</v>
      </c>
      <c r="J170" s="74">
        <v>1.4658579924699486</v>
      </c>
      <c r="K170" s="74">
        <v>1.7484621896089618</v>
      </c>
      <c r="L170" s="74">
        <v>1.2067811725468609</v>
      </c>
      <c r="M170" s="74">
        <v>0.95917620833130801</v>
      </c>
      <c r="N170" s="74">
        <v>0.85814693620145599</v>
      </c>
      <c r="O170" s="74">
        <v>1.3491471408980753</v>
      </c>
      <c r="P170" s="74">
        <v>1.6827253491356049</v>
      </c>
      <c r="Q170" s="74">
        <v>1.9416849350932321</v>
      </c>
      <c r="R170" s="74">
        <v>2.1144857514330568</v>
      </c>
      <c r="S170" s="74">
        <v>3.0204684706789751</v>
      </c>
      <c r="T170" s="74">
        <v>3.6113561114457378</v>
      </c>
      <c r="U170" s="74">
        <v>3.8350681105841429</v>
      </c>
      <c r="V170" s="74">
        <v>2.5728678247182866</v>
      </c>
      <c r="W170" s="74">
        <v>1.7810725357744892</v>
      </c>
      <c r="X170" s="74">
        <v>1.628235730433635</v>
      </c>
      <c r="Y170" s="74">
        <v>1.9183115782676574</v>
      </c>
      <c r="Z170" s="74">
        <v>2.52049922</v>
      </c>
      <c r="AA170" s="74">
        <v>4.3866505</v>
      </c>
      <c r="AB170" s="74">
        <v>3.3467175863389964</v>
      </c>
      <c r="AC170" s="74">
        <v>3.4921085643107492</v>
      </c>
      <c r="AD170" s="74">
        <v>3.2325006595168051</v>
      </c>
      <c r="AE170" s="74">
        <v>3.2055077433563333</v>
      </c>
      <c r="AF170" s="74">
        <v>3.3582837286033809</v>
      </c>
      <c r="AG170" s="74">
        <v>3.5017154199999996</v>
      </c>
      <c r="AH170" s="74">
        <v>3.8009442973788423</v>
      </c>
      <c r="AI170" s="74">
        <v>6.749362449046564</v>
      </c>
      <c r="AJ170" s="74">
        <v>5.8993213969870935</v>
      </c>
      <c r="AK170" s="75">
        <v>6.2206529318993491</v>
      </c>
      <c r="AL170" s="75">
        <v>4.542846161497156</v>
      </c>
      <c r="AM170" s="75">
        <v>4.6059317559046846</v>
      </c>
      <c r="AN170" s="75">
        <v>5.4476737427600774</v>
      </c>
      <c r="AO170" s="75">
        <v>5.1885111398088561</v>
      </c>
      <c r="AP170" s="75">
        <v>4.0145299173220872</v>
      </c>
      <c r="AQ170" s="75">
        <v>5.5011060229022171</v>
      </c>
      <c r="AR170" s="75">
        <v>4.7891535542041366</v>
      </c>
      <c r="AS170" s="75">
        <v>4.5546393532661362</v>
      </c>
      <c r="AT170" s="75">
        <v>5.2546802254169016</v>
      </c>
      <c r="AU170" s="75">
        <v>5.2389049151289138</v>
      </c>
      <c r="AV170" s="75">
        <v>5.5995627147936453</v>
      </c>
      <c r="AW170" s="75">
        <v>6.0203278772182118</v>
      </c>
      <c r="AX170" s="75">
        <v>5.6465526413902287</v>
      </c>
      <c r="AY170" s="75">
        <v>6.2397800785479332</v>
      </c>
      <c r="AZ170" s="75">
        <v>5.9012435642527654</v>
      </c>
      <c r="BA170" s="75">
        <v>6.0943331569017287</v>
      </c>
      <c r="BB170" s="75">
        <v>5.345021570191653</v>
      </c>
      <c r="BC170" s="75">
        <v>5.3268313942425971</v>
      </c>
      <c r="BD170" s="75">
        <v>5.7634868365391627</v>
      </c>
      <c r="BE170" s="118">
        <f t="shared" ref="BE170:BE186" si="5">SUM(AK170:BD170)</f>
        <v>107.29576955418844</v>
      </c>
      <c r="BF170" s="8"/>
      <c r="BG170" s="8"/>
      <c r="BH170" s="8"/>
      <c r="BI170" s="8"/>
      <c r="BJ170" s="8"/>
    </row>
    <row r="171" spans="1:62">
      <c r="A171" s="62"/>
      <c r="B171" s="1" t="str">
        <f t="shared" si="4"/>
        <v>RegionSmall OffNew</v>
      </c>
      <c r="C171" s="62"/>
      <c r="D171" s="196" t="s">
        <v>47</v>
      </c>
      <c r="E171" s="62" t="s">
        <v>8</v>
      </c>
      <c r="F171" s="62"/>
      <c r="G171" s="62"/>
      <c r="H171" s="74">
        <v>3.0901020722027819</v>
      </c>
      <c r="I171" s="74">
        <v>1.2657274874199036</v>
      </c>
      <c r="J171" s="74">
        <v>1.7199951390407733</v>
      </c>
      <c r="K171" s="74">
        <v>2.0515946854146958</v>
      </c>
      <c r="L171" s="74">
        <v>1.4160019328810107</v>
      </c>
      <c r="M171" s="74">
        <v>1.1254694685898994</v>
      </c>
      <c r="N171" s="74">
        <v>1.0069246587537342</v>
      </c>
      <c r="O171" s="74">
        <v>1.5830500199309174</v>
      </c>
      <c r="P171" s="74">
        <v>1.9744609885280306</v>
      </c>
      <c r="Q171" s="74">
        <v>2.2783166357620592</v>
      </c>
      <c r="R171" s="74">
        <v>2.4810760883513034</v>
      </c>
      <c r="S171" s="74">
        <v>3.5441298637939256</v>
      </c>
      <c r="T171" s="74">
        <v>4.2374602375810966</v>
      </c>
      <c r="U171" s="74">
        <v>4.4999573914935276</v>
      </c>
      <c r="V171" s="74">
        <v>3.0189282827139783</v>
      </c>
      <c r="W171" s="74">
        <v>2.0898587172481164</v>
      </c>
      <c r="X171" s="74">
        <v>1.9105244545820284</v>
      </c>
      <c r="Y171" s="74">
        <v>2.2508910185947957</v>
      </c>
      <c r="Z171" s="74">
        <v>0.65600877000000002</v>
      </c>
      <c r="AA171" s="74">
        <v>1.1345497499999999</v>
      </c>
      <c r="AB171" s="74">
        <v>0.87002001760199665</v>
      </c>
      <c r="AC171" s="74">
        <v>0.90846325570362163</v>
      </c>
      <c r="AD171" s="74">
        <v>0.8416976698075469</v>
      </c>
      <c r="AE171" s="74">
        <v>0.83495356000334453</v>
      </c>
      <c r="AF171" s="74">
        <v>0.87499135178242149</v>
      </c>
      <c r="AG171" s="74">
        <v>0.8575629600000001</v>
      </c>
      <c r="AH171" s="74">
        <v>0.99416931486549465</v>
      </c>
      <c r="AI171" s="74">
        <v>1.7688287972245933</v>
      </c>
      <c r="AJ171" s="74">
        <v>1.547095144360868</v>
      </c>
      <c r="AK171" s="75">
        <v>1.6332296943717473</v>
      </c>
      <c r="AL171" s="75">
        <v>1.1955628738675157</v>
      </c>
      <c r="AM171" s="75">
        <v>1.220710933739293</v>
      </c>
      <c r="AN171" s="75">
        <v>1.4301259497297414</v>
      </c>
      <c r="AO171" s="75">
        <v>1.3734540512051432</v>
      </c>
      <c r="AP171" s="75">
        <v>1.0574509230318208</v>
      </c>
      <c r="AQ171" s="75">
        <v>1.4444596938653851</v>
      </c>
      <c r="AR171" s="75">
        <v>1.2623059662242972</v>
      </c>
      <c r="AS171" s="75">
        <v>1.1990900199752901</v>
      </c>
      <c r="AT171" s="75">
        <v>1.3736914788988992</v>
      </c>
      <c r="AU171" s="75">
        <v>1.3713324224875443</v>
      </c>
      <c r="AV171" s="75">
        <v>1.4688445379582</v>
      </c>
      <c r="AW171" s="75">
        <v>1.5819174886533744</v>
      </c>
      <c r="AX171" s="75">
        <v>1.4784620252730432</v>
      </c>
      <c r="AY171" s="75">
        <v>1.6382921618839164</v>
      </c>
      <c r="AZ171" s="75">
        <v>1.5432336210089839</v>
      </c>
      <c r="BA171" s="75">
        <v>1.5835623031160777</v>
      </c>
      <c r="BB171" s="75">
        <v>1.4052536840315812</v>
      </c>
      <c r="BC171" s="75">
        <v>1.4006459436609391</v>
      </c>
      <c r="BD171" s="75">
        <v>1.5073673722190755</v>
      </c>
      <c r="BE171" s="118">
        <f t="shared" si="5"/>
        <v>28.168993145201874</v>
      </c>
      <c r="BF171" s="8"/>
      <c r="BG171" s="8"/>
      <c r="BH171" s="8"/>
      <c r="BI171" s="8"/>
      <c r="BJ171" s="8"/>
    </row>
    <row r="172" spans="1:62">
      <c r="A172" s="62"/>
      <c r="B172" s="1" t="str">
        <f t="shared" si="4"/>
        <v>RegionXLarge RetNew</v>
      </c>
      <c r="C172" s="62"/>
      <c r="D172" s="197" t="s">
        <v>5467</v>
      </c>
      <c r="E172" s="62" t="s">
        <v>8</v>
      </c>
      <c r="F172" s="62"/>
      <c r="G172" s="62"/>
      <c r="H172" s="74">
        <v>1.9601639052244866</v>
      </c>
      <c r="I172" s="74">
        <v>1.8139548177464644</v>
      </c>
      <c r="J172" s="74">
        <v>1.5990745699068862</v>
      </c>
      <c r="K172" s="74">
        <v>1.2830229881440107</v>
      </c>
      <c r="L172" s="74">
        <v>0.979871173680254</v>
      </c>
      <c r="M172" s="74">
        <v>1.241660719000097</v>
      </c>
      <c r="N172" s="74">
        <v>1.8848305823635303</v>
      </c>
      <c r="O172" s="74">
        <v>2.4988567954738619</v>
      </c>
      <c r="P172" s="74">
        <v>2.288456066580165</v>
      </c>
      <c r="Q172" s="74">
        <v>1.2544054066975698</v>
      </c>
      <c r="R172" s="74">
        <v>1.5651299718837426</v>
      </c>
      <c r="S172" s="74">
        <v>2.1687149616138099</v>
      </c>
      <c r="T172" s="74">
        <v>2.726992850636329</v>
      </c>
      <c r="U172" s="74">
        <v>2.3639545922978495</v>
      </c>
      <c r="V172" s="74">
        <v>2.12134434059036</v>
      </c>
      <c r="W172" s="74">
        <v>1.7332075021200439</v>
      </c>
      <c r="X172" s="74">
        <v>1.6498023915828299</v>
      </c>
      <c r="Y172" s="74">
        <v>1.7728331175696301</v>
      </c>
      <c r="Z172" s="74">
        <v>3.0494837200000005</v>
      </c>
      <c r="AA172" s="74">
        <v>3.9300753599999996</v>
      </c>
      <c r="AB172" s="74">
        <v>3.2949268651724135</v>
      </c>
      <c r="AC172" s="74">
        <v>3.0804508752407767</v>
      </c>
      <c r="AD172" s="74">
        <v>2.9901146137661283</v>
      </c>
      <c r="AE172" s="74">
        <v>3.1209850609635708</v>
      </c>
      <c r="AF172" s="74">
        <v>3.2744251967106117</v>
      </c>
      <c r="AG172" s="74">
        <v>5.6972607384000007</v>
      </c>
      <c r="AH172" s="74">
        <v>1.6247221284865005</v>
      </c>
      <c r="AI172" s="74">
        <v>1.621355042172387</v>
      </c>
      <c r="AJ172" s="74">
        <v>0.87615043533416015</v>
      </c>
      <c r="AK172" s="75">
        <v>1.7714677281626561</v>
      </c>
      <c r="AL172" s="75">
        <v>1.4611677130552545</v>
      </c>
      <c r="AM172" s="75">
        <v>0.88140621275150777</v>
      </c>
      <c r="AN172" s="75">
        <v>0.89440006334760958</v>
      </c>
      <c r="AO172" s="75">
        <v>0.83500381125677425</v>
      </c>
      <c r="AP172" s="75">
        <v>0.71760175491961953</v>
      </c>
      <c r="AQ172" s="75">
        <v>0.71924782560348388</v>
      </c>
      <c r="AR172" s="75">
        <v>0.69939408972985218</v>
      </c>
      <c r="AS172" s="75">
        <v>0.87821298996662112</v>
      </c>
      <c r="AT172" s="75">
        <v>1.0137928305373178</v>
      </c>
      <c r="AU172" s="75">
        <v>1.0767824860726645</v>
      </c>
      <c r="AV172" s="75">
        <v>1.5853497432697223</v>
      </c>
      <c r="AW172" s="75">
        <v>1.7793849707111282</v>
      </c>
      <c r="AX172" s="75">
        <v>1.5803633186490462</v>
      </c>
      <c r="AY172" s="75">
        <v>1.5442737007274885</v>
      </c>
      <c r="AZ172" s="75">
        <v>1.481175372938847</v>
      </c>
      <c r="BA172" s="75">
        <v>1.2458109322354829</v>
      </c>
      <c r="BB172" s="75">
        <v>1.2657628981079043</v>
      </c>
      <c r="BC172" s="75">
        <v>1.1962577950164126</v>
      </c>
      <c r="BD172" s="75">
        <v>1.2979198580270377</v>
      </c>
      <c r="BE172" s="118">
        <f t="shared" si="5"/>
        <v>23.924776095086425</v>
      </c>
      <c r="BF172" s="8"/>
      <c r="BG172" s="8"/>
      <c r="BH172" s="8"/>
      <c r="BI172" s="8"/>
      <c r="BJ172" s="8"/>
    </row>
    <row r="173" spans="1:62">
      <c r="A173" s="62"/>
      <c r="B173" s="1" t="str">
        <f t="shared" si="4"/>
        <v>RegionLarge RetNew</v>
      </c>
      <c r="C173" s="62"/>
      <c r="D173" s="197" t="s">
        <v>5464</v>
      </c>
      <c r="E173" s="62" t="s">
        <v>8</v>
      </c>
      <c r="F173" s="62"/>
      <c r="G173" s="62"/>
      <c r="H173" s="74">
        <v>3.620390059325949</v>
      </c>
      <c r="I173" s="74">
        <v>3.3503443118873304</v>
      </c>
      <c r="J173" s="74">
        <v>2.9534640759282804</v>
      </c>
      <c r="K173" s="74">
        <v>2.3697220726198811</v>
      </c>
      <c r="L173" s="74">
        <v>1.8098057244890269</v>
      </c>
      <c r="M173" s="74">
        <v>2.2933266509713843</v>
      </c>
      <c r="N173" s="74">
        <v>3.4812506677195292</v>
      </c>
      <c r="O173" s="74">
        <v>4.6153468482405211</v>
      </c>
      <c r="P173" s="74">
        <v>4.2267402091062101</v>
      </c>
      <c r="Q173" s="74">
        <v>2.3168658767096826</v>
      </c>
      <c r="R173" s="74">
        <v>2.8907689691960035</v>
      </c>
      <c r="S173" s="74">
        <v>4.0055803841765441</v>
      </c>
      <c r="T173" s="74">
        <v>5.0367103393662491</v>
      </c>
      <c r="U173" s="74">
        <v>4.366184727635269</v>
      </c>
      <c r="V173" s="74">
        <v>3.9180876367586932</v>
      </c>
      <c r="W173" s="74">
        <v>3.2012053658879802</v>
      </c>
      <c r="X173" s="74">
        <v>3.0471575169907066</v>
      </c>
      <c r="Y173" s="74">
        <v>3.2743932171110264</v>
      </c>
      <c r="Z173" s="74">
        <v>1.21717136</v>
      </c>
      <c r="AA173" s="74">
        <v>1.5786711799999997</v>
      </c>
      <c r="AB173" s="74">
        <v>1.3199722007364803</v>
      </c>
      <c r="AC173" s="74">
        <v>1.2300279538780112</v>
      </c>
      <c r="AD173" s="74">
        <v>1.196371930895225</v>
      </c>
      <c r="AE173" s="74">
        <v>1.248350009064233</v>
      </c>
      <c r="AF173" s="74">
        <v>1.3097074647404454</v>
      </c>
      <c r="AG173" s="74">
        <v>2.6451567714000004</v>
      </c>
      <c r="AH173" s="74">
        <v>0.63458059776260167</v>
      </c>
      <c r="AI173" s="74">
        <v>0.62586649403749295</v>
      </c>
      <c r="AJ173" s="74">
        <v>0.35097104325653539</v>
      </c>
      <c r="AK173" s="75">
        <v>0.70842662766948028</v>
      </c>
      <c r="AL173" s="75">
        <v>0.58660746862062263</v>
      </c>
      <c r="AM173" s="75">
        <v>0.35937558380178963</v>
      </c>
      <c r="AN173" s="75">
        <v>0.36596840343902171</v>
      </c>
      <c r="AO173" s="75">
        <v>0.33845868154514597</v>
      </c>
      <c r="AP173" s="75">
        <v>0.28708419557021142</v>
      </c>
      <c r="AQ173" s="75">
        <v>0.28774766224331255</v>
      </c>
      <c r="AR173" s="75">
        <v>0.27857963561914861</v>
      </c>
      <c r="AS173" s="75">
        <v>0.35789330424639876</v>
      </c>
      <c r="AT173" s="75">
        <v>0.41890828313600759</v>
      </c>
      <c r="AU173" s="75">
        <v>0.44154414826227162</v>
      </c>
      <c r="AV173" s="75">
        <v>0.63926000302283448</v>
      </c>
      <c r="AW173" s="75">
        <v>0.71563203107659956</v>
      </c>
      <c r="AX173" s="75">
        <v>0.63691886491345318</v>
      </c>
      <c r="AY173" s="75">
        <v>0.62470675174591317</v>
      </c>
      <c r="AZ173" s="75">
        <v>0.59828842255931747</v>
      </c>
      <c r="BA173" s="75">
        <v>0.50517538687931773</v>
      </c>
      <c r="BB173" s="75">
        <v>0.51168882070022992</v>
      </c>
      <c r="BC173" s="75">
        <v>0.48401159596512716</v>
      </c>
      <c r="BD173" s="75">
        <v>0.52291887587862884</v>
      </c>
      <c r="BE173" s="118">
        <f t="shared" si="5"/>
        <v>9.6691947468948314</v>
      </c>
      <c r="BF173" s="8"/>
      <c r="BG173" s="8"/>
      <c r="BH173" s="8"/>
      <c r="BI173" s="8"/>
      <c r="BJ173" s="8"/>
    </row>
    <row r="174" spans="1:62">
      <c r="A174" s="62"/>
      <c r="B174" s="1" t="str">
        <f t="shared" si="4"/>
        <v>RegionMedium RetNew</v>
      </c>
      <c r="C174" s="62"/>
      <c r="D174" s="197" t="s">
        <v>5465</v>
      </c>
      <c r="E174" s="62" t="s">
        <v>8</v>
      </c>
      <c r="F174" s="62"/>
      <c r="G174" s="62"/>
      <c r="H174" s="74">
        <v>0.90509751483148726</v>
      </c>
      <c r="I174" s="74">
        <v>0.8375860779718326</v>
      </c>
      <c r="J174" s="74">
        <v>0.7383660189820701</v>
      </c>
      <c r="K174" s="74">
        <v>0.59243051815497028</v>
      </c>
      <c r="L174" s="74">
        <v>0.45245143112225672</v>
      </c>
      <c r="M174" s="74">
        <v>0.57333166274284608</v>
      </c>
      <c r="N174" s="74">
        <v>0.87031266692988229</v>
      </c>
      <c r="O174" s="74">
        <v>1.1538367120601303</v>
      </c>
      <c r="P174" s="74">
        <v>1.0566850522765525</v>
      </c>
      <c r="Q174" s="74">
        <v>0.57921646917742065</v>
      </c>
      <c r="R174" s="74">
        <v>0.72269224229900086</v>
      </c>
      <c r="S174" s="74">
        <v>1.001395096044136</v>
      </c>
      <c r="T174" s="74">
        <v>1.2591775848415623</v>
      </c>
      <c r="U174" s="74">
        <v>1.0915461819088172</v>
      </c>
      <c r="V174" s="74">
        <v>0.9795219091896733</v>
      </c>
      <c r="W174" s="74">
        <v>0.80030134147199505</v>
      </c>
      <c r="X174" s="74">
        <v>0.76178937924767665</v>
      </c>
      <c r="Y174" s="74">
        <v>0.81859830427775659</v>
      </c>
      <c r="Z174" s="74">
        <v>4.4185782000000007</v>
      </c>
      <c r="AA174" s="74">
        <v>5.8084251000000009</v>
      </c>
      <c r="AB174" s="74">
        <v>4.8341193729503171</v>
      </c>
      <c r="AC174" s="74">
        <v>4.4973948910402894</v>
      </c>
      <c r="AD174" s="74">
        <v>4.3749492047650769</v>
      </c>
      <c r="AE174" s="74">
        <v>4.5648201170153557</v>
      </c>
      <c r="AF174" s="74">
        <v>4.7897113964924092</v>
      </c>
      <c r="AG174" s="74">
        <v>9.1563119010000005</v>
      </c>
      <c r="AH174" s="74">
        <v>2.344666810916233</v>
      </c>
      <c r="AI174" s="74">
        <v>2.2921355877718002</v>
      </c>
      <c r="AJ174" s="74">
        <v>1.3216561895353902</v>
      </c>
      <c r="AK174" s="75">
        <v>2.685222173458234</v>
      </c>
      <c r="AL174" s="75">
        <v>2.2080252254977228</v>
      </c>
      <c r="AM174" s="75">
        <v>1.3591539890535123</v>
      </c>
      <c r="AN174" s="75">
        <v>1.387013115859292</v>
      </c>
      <c r="AO174" s="75">
        <v>1.2799871562589868</v>
      </c>
      <c r="AP174" s="75">
        <v>1.0817727293619916</v>
      </c>
      <c r="AQ174" s="75">
        <v>1.0708338695593143</v>
      </c>
      <c r="AR174" s="75">
        <v>1.0393694117835526</v>
      </c>
      <c r="AS174" s="75">
        <v>1.3437310734853161</v>
      </c>
      <c r="AT174" s="75">
        <v>1.5816752162139682</v>
      </c>
      <c r="AU174" s="75">
        <v>1.6710959783741555</v>
      </c>
      <c r="AV174" s="75">
        <v>2.3992108554213711</v>
      </c>
      <c r="AW174" s="75">
        <v>2.6967814387285296</v>
      </c>
      <c r="AX174" s="75">
        <v>2.3942552559500974</v>
      </c>
      <c r="AY174" s="75">
        <v>2.3547633467713882</v>
      </c>
      <c r="AZ174" s="75">
        <v>2.2551106479769549</v>
      </c>
      <c r="BA174" s="75">
        <v>1.9196806103268336</v>
      </c>
      <c r="BB174" s="75">
        <v>1.942465000501125</v>
      </c>
      <c r="BC174" s="75">
        <v>1.8298488750858264</v>
      </c>
      <c r="BD174" s="75">
        <v>1.9778574510364657</v>
      </c>
      <c r="BE174" s="118">
        <f t="shared" si="5"/>
        <v>36.477853420704633</v>
      </c>
      <c r="BF174" s="8"/>
      <c r="BG174" s="8"/>
      <c r="BH174" s="8"/>
      <c r="BI174" s="8"/>
      <c r="BJ174" s="8"/>
    </row>
    <row r="175" spans="1:62">
      <c r="A175" s="62"/>
      <c r="B175" s="1" t="str">
        <f t="shared" si="4"/>
        <v>RegionSmall RetNew</v>
      </c>
      <c r="C175" s="62"/>
      <c r="D175" s="197" t="s">
        <v>5466</v>
      </c>
      <c r="E175" s="62" t="s">
        <v>8</v>
      </c>
      <c r="F175" s="62"/>
      <c r="G175" s="62"/>
      <c r="H175" s="74">
        <v>1.7474878206180771</v>
      </c>
      <c r="I175" s="74">
        <v>1.6171422923943721</v>
      </c>
      <c r="J175" s="74">
        <v>1.4255763651827631</v>
      </c>
      <c r="K175" s="74">
        <v>1.1438161060811387</v>
      </c>
      <c r="L175" s="74">
        <v>0.87355600070846262</v>
      </c>
      <c r="M175" s="74">
        <v>1.1069416072856728</v>
      </c>
      <c r="N175" s="74">
        <v>1.6803280979870585</v>
      </c>
      <c r="O175" s="74">
        <v>2.2277329992254882</v>
      </c>
      <c r="P175" s="74">
        <v>2.0401605670370717</v>
      </c>
      <c r="Q175" s="74">
        <v>1.1183035074153274</v>
      </c>
      <c r="R175" s="74">
        <v>1.3953147266212531</v>
      </c>
      <c r="S175" s="74">
        <v>1.9334112681655102</v>
      </c>
      <c r="T175" s="74">
        <v>2.4311164901558593</v>
      </c>
      <c r="U175" s="74">
        <v>2.1074675681580644</v>
      </c>
      <c r="V175" s="74">
        <v>1.8911803184612741</v>
      </c>
      <c r="W175" s="74">
        <v>1.5451559905199812</v>
      </c>
      <c r="X175" s="74">
        <v>1.4708002621787872</v>
      </c>
      <c r="Y175" s="74">
        <v>1.580482261041587</v>
      </c>
      <c r="Z175" s="74">
        <v>1.38987072</v>
      </c>
      <c r="AA175" s="74">
        <v>1.8173303599999999</v>
      </c>
      <c r="AB175" s="74">
        <v>1.5136049433773811</v>
      </c>
      <c r="AC175" s="74">
        <v>1.4027949732052674</v>
      </c>
      <c r="AD175" s="74">
        <v>1.3671049082637361</v>
      </c>
      <c r="AE175" s="74">
        <v>1.4256651163527188</v>
      </c>
      <c r="AF175" s="74">
        <v>1.4946127688834872</v>
      </c>
      <c r="AG175" s="74">
        <v>2.8486303692000003</v>
      </c>
      <c r="AH175" s="74">
        <v>0.72521200415511566</v>
      </c>
      <c r="AI175" s="74">
        <v>0.70030743182080113</v>
      </c>
      <c r="AJ175" s="74">
        <v>0.41791563992017933</v>
      </c>
      <c r="AK175" s="75">
        <v>0.84910214506398385</v>
      </c>
      <c r="AL175" s="75">
        <v>0.70064811872731381</v>
      </c>
      <c r="AM175" s="75">
        <v>0.43178006239049715</v>
      </c>
      <c r="AN175" s="75">
        <v>0.44012735181995644</v>
      </c>
      <c r="AO175" s="75">
        <v>0.40584341887676617</v>
      </c>
      <c r="AP175" s="75">
        <v>0.33624850362687214</v>
      </c>
      <c r="AQ175" s="75">
        <v>0.33251543467738626</v>
      </c>
      <c r="AR175" s="75">
        <v>0.32318019298869483</v>
      </c>
      <c r="AS175" s="75">
        <v>0.42890911334063764</v>
      </c>
      <c r="AT175" s="75">
        <v>0.50967397641016055</v>
      </c>
      <c r="AU175" s="75">
        <v>0.53839440950002659</v>
      </c>
      <c r="AV175" s="75">
        <v>0.76429793834246285</v>
      </c>
      <c r="AW175" s="75">
        <v>0.85713969613488039</v>
      </c>
      <c r="AX175" s="75">
        <v>0.76184610338813785</v>
      </c>
      <c r="AY175" s="75">
        <v>0.75161033876797689</v>
      </c>
      <c r="AZ175" s="75">
        <v>0.72057064909424318</v>
      </c>
      <c r="BA175" s="75">
        <v>0.61484577013259167</v>
      </c>
      <c r="BB175" s="75">
        <v>0.62166581666664478</v>
      </c>
      <c r="BC175" s="75">
        <v>0.58677538185844502</v>
      </c>
      <c r="BD175" s="75">
        <v>0.63496697285736059</v>
      </c>
      <c r="BE175" s="118">
        <f t="shared" si="5"/>
        <v>11.610141394665041</v>
      </c>
      <c r="BF175" s="8"/>
      <c r="BG175" s="8"/>
      <c r="BH175" s="8"/>
      <c r="BI175" s="8"/>
      <c r="BJ175" s="8"/>
    </row>
    <row r="176" spans="1:62">
      <c r="A176" s="62"/>
      <c r="B176" s="1" t="str">
        <f t="shared" si="4"/>
        <v>RegionSchool K-12New</v>
      </c>
      <c r="C176" s="62"/>
      <c r="D176" s="197" t="s">
        <v>5468</v>
      </c>
      <c r="E176" s="62" t="s">
        <v>8</v>
      </c>
      <c r="F176" s="62"/>
      <c r="G176" s="62"/>
      <c r="H176" s="74">
        <v>2.3326221600000001</v>
      </c>
      <c r="I176" s="74">
        <v>2.1343561800000002</v>
      </c>
      <c r="J176" s="74">
        <v>2.7849274200000003</v>
      </c>
      <c r="K176" s="74">
        <v>3.7213380599999999</v>
      </c>
      <c r="L176" s="74">
        <v>3.8396688000000001</v>
      </c>
      <c r="M176" s="74">
        <v>4.5304399799999997</v>
      </c>
      <c r="N176" s="74">
        <v>3.8655843599999997</v>
      </c>
      <c r="O176" s="74">
        <v>3.7622019600000001</v>
      </c>
      <c r="P176" s="74">
        <v>4.9317826799999995</v>
      </c>
      <c r="Q176" s="74">
        <v>3.5256144000000003</v>
      </c>
      <c r="R176" s="74">
        <v>4.1166087600000001</v>
      </c>
      <c r="S176" s="74">
        <v>3.6865428600000003</v>
      </c>
      <c r="T176" s="74">
        <v>4.4936060400000004</v>
      </c>
      <c r="U176" s="74">
        <v>4.0552175400000001</v>
      </c>
      <c r="V176" s="74">
        <v>4.7025844800000005</v>
      </c>
      <c r="W176" s="74">
        <v>5.7826820000000012</v>
      </c>
      <c r="X176" s="74">
        <v>6.4745300000000006</v>
      </c>
      <c r="Y176" s="74">
        <v>4.3306040000000001</v>
      </c>
      <c r="Z176" s="74">
        <v>5.0644289999999996</v>
      </c>
      <c r="AA176" s="74">
        <v>4.8802399999999997</v>
      </c>
      <c r="AB176" s="74">
        <v>5.314560624425317</v>
      </c>
      <c r="AC176" s="74">
        <v>5.8392883922912757</v>
      </c>
      <c r="AD176" s="74">
        <v>5.5907307068579604</v>
      </c>
      <c r="AE176" s="74">
        <v>5.3970025110934667</v>
      </c>
      <c r="AF176" s="74">
        <v>5.2520288707852059</v>
      </c>
      <c r="AG176" s="74">
        <v>1.513577</v>
      </c>
      <c r="AH176" s="74">
        <v>0.49029076218052137</v>
      </c>
      <c r="AI176" s="74">
        <v>0.50922769409156987</v>
      </c>
      <c r="AJ176" s="74">
        <v>0.49772578579171572</v>
      </c>
      <c r="AK176" s="75">
        <v>0.48926125880592852</v>
      </c>
      <c r="AL176" s="75">
        <v>1.0940167552161857</v>
      </c>
      <c r="AM176" s="75">
        <v>0.940750188375577</v>
      </c>
      <c r="AN176" s="75">
        <v>0.70886857787994673</v>
      </c>
      <c r="AO176" s="75">
        <v>0.73349151674011948</v>
      </c>
      <c r="AP176" s="75">
        <v>0.83756922123498756</v>
      </c>
      <c r="AQ176" s="75">
        <v>0.97565225113808407</v>
      </c>
      <c r="AR176" s="75">
        <v>1.4791722984048685</v>
      </c>
      <c r="AS176" s="75">
        <v>1.8398449550776736</v>
      </c>
      <c r="AT176" s="75">
        <v>1.6087260298130419</v>
      </c>
      <c r="AU176" s="75">
        <v>1.6309607955271292</v>
      </c>
      <c r="AV176" s="75">
        <v>1.7385212162905641</v>
      </c>
      <c r="AW176" s="75">
        <v>1.7971183384542739</v>
      </c>
      <c r="AX176" s="75">
        <v>1.6817298577840065</v>
      </c>
      <c r="AY176" s="75">
        <v>1.7207256397064552</v>
      </c>
      <c r="AZ176" s="75">
        <v>1.541996957041275</v>
      </c>
      <c r="BA176" s="75">
        <v>1.7284888789030857</v>
      </c>
      <c r="BB176" s="75">
        <v>1.5429240148754246</v>
      </c>
      <c r="BC176" s="75">
        <v>1.6824869808262342</v>
      </c>
      <c r="BD176" s="75">
        <v>1.5914226010779982</v>
      </c>
      <c r="BE176" s="118">
        <f t="shared" si="5"/>
        <v>27.363728333172858</v>
      </c>
      <c r="BF176" s="8"/>
      <c r="BG176" s="8"/>
      <c r="BH176" s="8"/>
      <c r="BI176" s="8"/>
      <c r="BJ176" s="8"/>
    </row>
    <row r="177" spans="1:62">
      <c r="A177" s="62"/>
      <c r="B177" s="1" t="str">
        <f t="shared" si="4"/>
        <v>RegionUniversityNew</v>
      </c>
      <c r="C177" s="62"/>
      <c r="D177" s="196" t="s">
        <v>54</v>
      </c>
      <c r="E177" s="62" t="s">
        <v>8</v>
      </c>
      <c r="F177" s="62"/>
      <c r="G177" s="62"/>
      <c r="H177" s="74">
        <v>1.2016538399999999</v>
      </c>
      <c r="I177" s="74">
        <v>1.0995168200000001</v>
      </c>
      <c r="J177" s="74">
        <v>1.4346595800000002</v>
      </c>
      <c r="K177" s="74">
        <v>1.91705294</v>
      </c>
      <c r="L177" s="74">
        <v>1.9780112000000001</v>
      </c>
      <c r="M177" s="74">
        <v>2.3338630200000003</v>
      </c>
      <c r="N177" s="74">
        <v>1.99136164</v>
      </c>
      <c r="O177" s="74">
        <v>1.93810404</v>
      </c>
      <c r="P177" s="74">
        <v>2.5406153199999997</v>
      </c>
      <c r="Q177" s="74">
        <v>1.8162256000000001</v>
      </c>
      <c r="R177" s="74">
        <v>2.12067724</v>
      </c>
      <c r="S177" s="74">
        <v>1.8991281399999997</v>
      </c>
      <c r="T177" s="74">
        <v>2.3148879600000005</v>
      </c>
      <c r="U177" s="74">
        <v>2.0890514600000003</v>
      </c>
      <c r="V177" s="74">
        <v>2.4225435200000001</v>
      </c>
      <c r="W177" s="74">
        <v>2.7598760000000002</v>
      </c>
      <c r="X177" s="74">
        <v>3.2231519999999998</v>
      </c>
      <c r="Y177" s="74">
        <v>1.711967</v>
      </c>
      <c r="Z177" s="74">
        <v>2.2422549999999997</v>
      </c>
      <c r="AA177" s="74">
        <v>1.9980939999999998</v>
      </c>
      <c r="AB177" s="74">
        <v>2.2146394799898173</v>
      </c>
      <c r="AC177" s="74">
        <v>2.4529568455976025</v>
      </c>
      <c r="AD177" s="74">
        <v>2.3252751304701671</v>
      </c>
      <c r="AE177" s="74">
        <v>2.2545756506342292</v>
      </c>
      <c r="AF177" s="74">
        <v>2.2121944652028378</v>
      </c>
      <c r="AG177" s="74">
        <v>1.513577</v>
      </c>
      <c r="AH177" s="74">
        <v>0.86475691505534946</v>
      </c>
      <c r="AI177" s="74">
        <v>0.78056162858028511</v>
      </c>
      <c r="AJ177" s="74">
        <v>0.63258511509203774</v>
      </c>
      <c r="AK177" s="75">
        <v>0.27768836884552522</v>
      </c>
      <c r="AL177" s="75">
        <v>0.29478561507945283</v>
      </c>
      <c r="AM177" s="75">
        <v>0.57640989312543356</v>
      </c>
      <c r="AN177" s="75">
        <v>0.82222275636765285</v>
      </c>
      <c r="AO177" s="75">
        <v>0.65649499437119962</v>
      </c>
      <c r="AP177" s="75">
        <v>0.72451765589238948</v>
      </c>
      <c r="AQ177" s="75">
        <v>0.63312619025492767</v>
      </c>
      <c r="AR177" s="75">
        <v>0.95845070800260845</v>
      </c>
      <c r="AS177" s="75">
        <v>1.1631708661335745</v>
      </c>
      <c r="AT177" s="75">
        <v>1.1523538785157308</v>
      </c>
      <c r="AU177" s="75">
        <v>1.260910833121125</v>
      </c>
      <c r="AV177" s="75">
        <v>1.2817961450217188</v>
      </c>
      <c r="AW177" s="75">
        <v>1.373010896963766</v>
      </c>
      <c r="AX177" s="75">
        <v>1.3875756656841101</v>
      </c>
      <c r="AY177" s="75">
        <v>1.2371554077313223</v>
      </c>
      <c r="AZ177" s="75">
        <v>1.1220910771457251</v>
      </c>
      <c r="BA177" s="75">
        <v>1.2743415123905233</v>
      </c>
      <c r="BB177" s="75">
        <v>1.1584244348857946</v>
      </c>
      <c r="BC177" s="75">
        <v>1.186526881058894</v>
      </c>
      <c r="BD177" s="75">
        <v>1.2229307881739115</v>
      </c>
      <c r="BE177" s="118">
        <f t="shared" si="5"/>
        <v>19.763984568765387</v>
      </c>
      <c r="BF177" s="8"/>
      <c r="BG177" s="8"/>
      <c r="BH177" s="8"/>
      <c r="BI177" s="8"/>
      <c r="BJ177" s="8"/>
    </row>
    <row r="178" spans="1:62">
      <c r="A178" s="62"/>
      <c r="B178" s="1" t="str">
        <f t="shared" si="4"/>
        <v>RegionWarehouseNew</v>
      </c>
      <c r="C178" s="62"/>
      <c r="D178" s="196" t="s">
        <v>56</v>
      </c>
      <c r="E178" s="62" t="s">
        <v>8</v>
      </c>
      <c r="F178" s="62"/>
      <c r="G178" s="62"/>
      <c r="H178" s="74">
        <v>7.7681670999999994</v>
      </c>
      <c r="I178" s="74">
        <v>6.1909778999999991</v>
      </c>
      <c r="J178" s="74">
        <v>6.2494579999999997</v>
      </c>
      <c r="K178" s="74">
        <v>6.6152219000000008</v>
      </c>
      <c r="L178" s="74">
        <v>5.5810154000000001</v>
      </c>
      <c r="M178" s="74">
        <v>5.2429889000000003</v>
      </c>
      <c r="N178" s="74">
        <v>4.4018980000000001</v>
      </c>
      <c r="O178" s="74">
        <v>6.0446849999999994</v>
      </c>
      <c r="P178" s="74">
        <v>9.751614</v>
      </c>
      <c r="Q178" s="74">
        <v>11.116424999999998</v>
      </c>
      <c r="R178" s="74">
        <v>11.370925</v>
      </c>
      <c r="S178" s="74">
        <v>11.869458999999999</v>
      </c>
      <c r="T178" s="74">
        <v>10.888947</v>
      </c>
      <c r="U178" s="74">
        <v>9.4940550000000012</v>
      </c>
      <c r="V178" s="74">
        <v>10.433181000000001</v>
      </c>
      <c r="W178" s="74">
        <v>5.9005559999999999</v>
      </c>
      <c r="X178" s="74">
        <v>6.8123880000000003</v>
      </c>
      <c r="Y178" s="74">
        <v>6.1123589999999997</v>
      </c>
      <c r="Z178" s="74">
        <v>9.229140000000001</v>
      </c>
      <c r="AA178" s="74">
        <v>8.458632999999999</v>
      </c>
      <c r="AB178" s="74">
        <v>8.0452519383000087</v>
      </c>
      <c r="AC178" s="74">
        <v>7.6519041966999959</v>
      </c>
      <c r="AD178" s="74">
        <v>7.4193123636000031</v>
      </c>
      <c r="AE178" s="74">
        <v>7.7886886725999984</v>
      </c>
      <c r="AF178" s="74">
        <v>8.2631958338000029</v>
      </c>
      <c r="AG178" s="74">
        <v>1.23E-2</v>
      </c>
      <c r="AH178" s="74">
        <v>6.8660754747456778</v>
      </c>
      <c r="AI178" s="74">
        <v>6.8865695710315471</v>
      </c>
      <c r="AJ178" s="74">
        <v>7.7186298990730968</v>
      </c>
      <c r="AK178" s="75">
        <v>7.3544349642051019</v>
      </c>
      <c r="AL178" s="75">
        <v>7.2484133900096621</v>
      </c>
      <c r="AM178" s="75">
        <v>5.3973498587451161</v>
      </c>
      <c r="AN178" s="75">
        <v>4.5897334012464865</v>
      </c>
      <c r="AO178" s="75">
        <v>3.4316341077496415</v>
      </c>
      <c r="AP178" s="75">
        <v>3.0122314515264237</v>
      </c>
      <c r="AQ178" s="75">
        <v>3.8752173780211607</v>
      </c>
      <c r="AR178" s="75">
        <v>4.3150964789171518</v>
      </c>
      <c r="AS178" s="75">
        <v>4.6078357625944752</v>
      </c>
      <c r="AT178" s="75">
        <v>4.4482966548818501</v>
      </c>
      <c r="AU178" s="75">
        <v>4.5882310740008956</v>
      </c>
      <c r="AV178" s="75">
        <v>4.1940560100979791</v>
      </c>
      <c r="AW178" s="75">
        <v>3.6254266035273113</v>
      </c>
      <c r="AX178" s="75">
        <v>3.7210615831670051</v>
      </c>
      <c r="AY178" s="75">
        <v>3.7177483170269685</v>
      </c>
      <c r="AZ178" s="75">
        <v>4.1445721328091469</v>
      </c>
      <c r="BA178" s="75">
        <v>3.9561155976679707</v>
      </c>
      <c r="BB178" s="75">
        <v>3.7812473571634762</v>
      </c>
      <c r="BC178" s="75">
        <v>3.8196409346656313</v>
      </c>
      <c r="BD178" s="75">
        <v>3.4025087890907382</v>
      </c>
      <c r="BE178" s="118">
        <f t="shared" si="5"/>
        <v>87.230851847114195</v>
      </c>
      <c r="BF178" s="8"/>
      <c r="BG178" s="8"/>
      <c r="BH178" s="8"/>
      <c r="BI178" s="8"/>
      <c r="BJ178" s="8"/>
    </row>
    <row r="179" spans="1:62">
      <c r="A179" s="62"/>
      <c r="B179" s="1" t="str">
        <f t="shared" si="4"/>
        <v>RegionSupermarketNew</v>
      </c>
      <c r="C179" s="62"/>
      <c r="D179" s="196" t="s">
        <v>58</v>
      </c>
      <c r="E179" s="62" t="s">
        <v>8</v>
      </c>
      <c r="F179" s="62"/>
      <c r="G179" s="62"/>
      <c r="H179" s="74">
        <v>0.94562667569891845</v>
      </c>
      <c r="I179" s="74">
        <v>0.87797440847584418</v>
      </c>
      <c r="J179" s="74">
        <v>0.76896588931383225</v>
      </c>
      <c r="K179" s="74">
        <v>0.63948110135578418</v>
      </c>
      <c r="L179" s="74">
        <v>0.43394926096228958</v>
      </c>
      <c r="M179" s="74">
        <v>0.70856563684818685</v>
      </c>
      <c r="N179" s="74">
        <v>0.99833300111063006</v>
      </c>
      <c r="O179" s="74">
        <v>1.2788148464054281</v>
      </c>
      <c r="P179" s="74">
        <v>1.1413744588863326</v>
      </c>
      <c r="Q179" s="74">
        <v>0.71823731071012475</v>
      </c>
      <c r="R179" s="74">
        <v>0.84101134433644587</v>
      </c>
      <c r="S179" s="74">
        <v>1.2251082266483837</v>
      </c>
      <c r="T179" s="74">
        <v>1.5651012636603874</v>
      </c>
      <c r="U179" s="74">
        <v>1.2759510039866273</v>
      </c>
      <c r="V179" s="74">
        <v>1.107505460703968</v>
      </c>
      <c r="W179" s="74">
        <v>0.63798485303363595</v>
      </c>
      <c r="X179" s="74">
        <v>0.62624539967892912</v>
      </c>
      <c r="Y179" s="74">
        <v>0.67166554183832972</v>
      </c>
      <c r="Z179" s="74">
        <v>0.492732</v>
      </c>
      <c r="AA179" s="74">
        <v>0.49918399999999996</v>
      </c>
      <c r="AB179" s="74">
        <v>0.51242220696340901</v>
      </c>
      <c r="AC179" s="74">
        <v>0.56820095103565071</v>
      </c>
      <c r="AD179" s="74">
        <v>0.49314781500982674</v>
      </c>
      <c r="AE179" s="74">
        <v>0.5050087559041242</v>
      </c>
      <c r="AF179" s="74">
        <v>0.53237464527304901</v>
      </c>
      <c r="AG179" s="74">
        <v>2.5148422200000002</v>
      </c>
      <c r="AH179" s="74">
        <v>0.9185915041684255</v>
      </c>
      <c r="AI179" s="74">
        <v>0.90821139662343564</v>
      </c>
      <c r="AJ179" s="74">
        <v>0.29792867517985955</v>
      </c>
      <c r="AK179" s="75">
        <v>0.38524249525952414</v>
      </c>
      <c r="AL179" s="75">
        <v>0.3397310856780667</v>
      </c>
      <c r="AM179" s="75">
        <v>0.2954499542920504</v>
      </c>
      <c r="AN179" s="75">
        <v>0.29281638074360189</v>
      </c>
      <c r="AO179" s="75">
        <v>0.28983684932023313</v>
      </c>
      <c r="AP179" s="75">
        <v>0.28625216787057234</v>
      </c>
      <c r="AQ179" s="75">
        <v>0.28170973356654866</v>
      </c>
      <c r="AR179" s="75">
        <v>0.27745625057629247</v>
      </c>
      <c r="AS179" s="75">
        <v>0.27301092122754006</v>
      </c>
      <c r="AT179" s="75">
        <v>0.26987007491254339</v>
      </c>
      <c r="AU179" s="75">
        <v>0.26683331313019365</v>
      </c>
      <c r="AV179" s="75">
        <v>0.2635319403910889</v>
      </c>
      <c r="AW179" s="75">
        <v>0.26080521244385985</v>
      </c>
      <c r="AX179" s="75">
        <v>0.24458593494886344</v>
      </c>
      <c r="AY179" s="75">
        <v>0.25615728147645717</v>
      </c>
      <c r="AZ179" s="75">
        <v>0.2531418390264869</v>
      </c>
      <c r="BA179" s="75">
        <v>0.25125846235952543</v>
      </c>
      <c r="BB179" s="75">
        <v>0.24913126213971443</v>
      </c>
      <c r="BC179" s="75">
        <v>0.2468458303949084</v>
      </c>
      <c r="BD179" s="75">
        <v>0.24496085925378649</v>
      </c>
      <c r="BE179" s="118">
        <f t="shared" si="5"/>
        <v>5.5286278490118583</v>
      </c>
      <c r="BF179" s="8"/>
      <c r="BG179" s="8"/>
      <c r="BH179" s="8"/>
      <c r="BI179" s="8"/>
      <c r="BJ179" s="8"/>
    </row>
    <row r="180" spans="1:62">
      <c r="A180" s="62"/>
      <c r="B180" s="1" t="str">
        <f t="shared" si="4"/>
        <v>RegionMiniMartNew</v>
      </c>
      <c r="C180" s="62"/>
      <c r="D180" s="196" t="s">
        <v>60</v>
      </c>
      <c r="E180" s="62" t="s">
        <v>8</v>
      </c>
      <c r="F180" s="62"/>
      <c r="G180" s="62"/>
      <c r="H180" s="74">
        <v>0.38265402430108175</v>
      </c>
      <c r="I180" s="74">
        <v>0.35527809152415585</v>
      </c>
      <c r="J180" s="74">
        <v>0.31116708068616789</v>
      </c>
      <c r="K180" s="74">
        <v>0.25877021364421587</v>
      </c>
      <c r="L180" s="74">
        <v>0.17560040903771046</v>
      </c>
      <c r="M180" s="74">
        <v>0.28672572315181322</v>
      </c>
      <c r="N180" s="74">
        <v>0.4039819838893699</v>
      </c>
      <c r="O180" s="74">
        <v>0.51748079859457219</v>
      </c>
      <c r="P180" s="74">
        <v>0.46186464611366751</v>
      </c>
      <c r="Q180" s="74">
        <v>0.29063942928987535</v>
      </c>
      <c r="R180" s="74">
        <v>0.34032074566355414</v>
      </c>
      <c r="S180" s="74">
        <v>0.49574806335161636</v>
      </c>
      <c r="T180" s="74">
        <v>0.63332847133961268</v>
      </c>
      <c r="U180" s="74">
        <v>0.51632192601337268</v>
      </c>
      <c r="V180" s="74">
        <v>0.44815933429603194</v>
      </c>
      <c r="W180" s="74">
        <v>0.25816474696636388</v>
      </c>
      <c r="X180" s="74">
        <v>0.25341430032107087</v>
      </c>
      <c r="Y180" s="74">
        <v>0.27179385816167018</v>
      </c>
      <c r="Z180" s="74">
        <v>0.492732</v>
      </c>
      <c r="AA180" s="74">
        <v>0.49918399999999996</v>
      </c>
      <c r="AB180" s="74">
        <v>0.51242220696340901</v>
      </c>
      <c r="AC180" s="74">
        <v>0.56820095103565071</v>
      </c>
      <c r="AD180" s="74">
        <v>0.49314781500982674</v>
      </c>
      <c r="AE180" s="74">
        <v>0.5050087559041242</v>
      </c>
      <c r="AF180" s="74">
        <v>0.53237464527304901</v>
      </c>
      <c r="AG180" s="74">
        <v>0</v>
      </c>
      <c r="AH180" s="74">
        <v>0.16181677435650518</v>
      </c>
      <c r="AI180" s="74">
        <v>0.22377553365145114</v>
      </c>
      <c r="AJ180" s="74">
        <v>0.15182771238543746</v>
      </c>
      <c r="AK180" s="75">
        <v>0.19562096198136614</v>
      </c>
      <c r="AL180" s="75">
        <v>0.1840111019863801</v>
      </c>
      <c r="AM180" s="75">
        <v>9.4537359970499377E-2</v>
      </c>
      <c r="AN180" s="75">
        <v>9.9240323163855962E-2</v>
      </c>
      <c r="AO180" s="75">
        <v>8.4491668726427993E-2</v>
      </c>
      <c r="AP180" s="75">
        <v>6.4476786249460696E-2</v>
      </c>
      <c r="AQ180" s="75">
        <v>5.6356425545739136E-2</v>
      </c>
      <c r="AR180" s="75">
        <v>5.4269099786728711E-2</v>
      </c>
      <c r="AS180" s="75">
        <v>7.28812123337996E-2</v>
      </c>
      <c r="AT180" s="75">
        <v>9.0808642282539695E-2</v>
      </c>
      <c r="AU180" s="75">
        <v>0.10247825472169703</v>
      </c>
      <c r="AV180" s="75">
        <v>0.14918436156854203</v>
      </c>
      <c r="AW180" s="75">
        <v>0.15365453516623534</v>
      </c>
      <c r="AX180" s="75">
        <v>0.14118290554404506</v>
      </c>
      <c r="AY180" s="75">
        <v>0.14787998151551446</v>
      </c>
      <c r="AZ180" s="75">
        <v>0.13576386004613969</v>
      </c>
      <c r="BA180" s="75">
        <v>0.11246395984320849</v>
      </c>
      <c r="BB180" s="75">
        <v>0.11522193691704377</v>
      </c>
      <c r="BC180" s="75">
        <v>0.10983122180546424</v>
      </c>
      <c r="BD180" s="75">
        <v>0.11612129842980193</v>
      </c>
      <c r="BE180" s="118">
        <f t="shared" si="5"/>
        <v>2.2804758975844899</v>
      </c>
      <c r="BF180" s="8"/>
      <c r="BG180" s="8"/>
      <c r="BH180" s="8"/>
      <c r="BI180" s="8"/>
      <c r="BJ180" s="8"/>
    </row>
    <row r="181" spans="1:62">
      <c r="A181" s="62"/>
      <c r="B181" s="1" t="str">
        <f t="shared" si="4"/>
        <v>RegionRestaurantNew</v>
      </c>
      <c r="C181" s="62"/>
      <c r="D181" s="196" t="s">
        <v>62</v>
      </c>
      <c r="E181" s="62" t="s">
        <v>8</v>
      </c>
      <c r="F181" s="62"/>
      <c r="G181" s="62"/>
      <c r="H181" s="74">
        <v>0.40274807407407415</v>
      </c>
      <c r="I181" s="74">
        <v>0.37036307407407404</v>
      </c>
      <c r="J181" s="74">
        <v>0.48768807407407411</v>
      </c>
      <c r="K181" s="74">
        <v>0.46379207407407413</v>
      </c>
      <c r="L181" s="74">
        <v>0.53812807407407393</v>
      </c>
      <c r="M181" s="74">
        <v>0.42164107407407414</v>
      </c>
      <c r="N181" s="74">
        <v>0.43037807407407414</v>
      </c>
      <c r="O181" s="74">
        <v>0.50291507407407388</v>
      </c>
      <c r="P181" s="74">
        <v>0.48163407407407416</v>
      </c>
      <c r="Q181" s="74">
        <v>0.45580907407407417</v>
      </c>
      <c r="R181" s="74">
        <v>0.6205150740740738</v>
      </c>
      <c r="S181" s="74">
        <v>0.56234507407407419</v>
      </c>
      <c r="T181" s="74">
        <v>0.58473807407407419</v>
      </c>
      <c r="U181" s="74">
        <v>0.5404590740740739</v>
      </c>
      <c r="V181" s="74">
        <v>0.42069407407407394</v>
      </c>
      <c r="W181" s="74">
        <v>1.2428048860740741</v>
      </c>
      <c r="X181" s="74">
        <v>1.1604115330740739</v>
      </c>
      <c r="Y181" s="74">
        <v>1.2477731920740742</v>
      </c>
      <c r="Z181" s="74">
        <v>8.7690780740740752</v>
      </c>
      <c r="AA181" s="74">
        <v>11.037976074074074</v>
      </c>
      <c r="AB181" s="74">
        <v>9.3237041313177169</v>
      </c>
      <c r="AC181" s="74">
        <v>8.7162296123734357</v>
      </c>
      <c r="AD181" s="74">
        <v>8.4335868012343536</v>
      </c>
      <c r="AE181" s="74">
        <v>8.7947699601225242</v>
      </c>
      <c r="AF181" s="74">
        <v>9.1969362436011277</v>
      </c>
      <c r="AG181" s="74">
        <v>0.10520207407407393</v>
      </c>
      <c r="AH181" s="74">
        <v>0.86402258783077479</v>
      </c>
      <c r="AI181" s="74">
        <v>1.2402151109483464</v>
      </c>
      <c r="AJ181" s="74">
        <v>0.64974488069543423</v>
      </c>
      <c r="AK181" s="75">
        <v>0.46471511264378079</v>
      </c>
      <c r="AL181" s="75">
        <v>0.46930032115248627</v>
      </c>
      <c r="AM181" s="75">
        <v>0.44608346049815983</v>
      </c>
      <c r="AN181" s="75">
        <v>0.44456798672298692</v>
      </c>
      <c r="AO181" s="75">
        <v>0.44166610900130926</v>
      </c>
      <c r="AP181" s="75">
        <v>0.43851594348722539</v>
      </c>
      <c r="AQ181" s="75">
        <v>0.4354424762374014</v>
      </c>
      <c r="AR181" s="75">
        <v>0.43266949580917591</v>
      </c>
      <c r="AS181" s="75">
        <v>0.43026092039670871</v>
      </c>
      <c r="AT181" s="75">
        <v>0.42832509899643084</v>
      </c>
      <c r="AU181" s="75">
        <v>0.42881806348716428</v>
      </c>
      <c r="AV181" s="75">
        <v>0.58088152738107879</v>
      </c>
      <c r="AW181" s="75">
        <v>0.64931420097529757</v>
      </c>
      <c r="AX181" s="75">
        <v>0.63524719783482508</v>
      </c>
      <c r="AY181" s="75">
        <v>0.65333411718377066</v>
      </c>
      <c r="AZ181" s="75">
        <v>0.67789652999434336</v>
      </c>
      <c r="BA181" s="75">
        <v>0.60592587632927175</v>
      </c>
      <c r="BB181" s="75">
        <v>0.60982400066199605</v>
      </c>
      <c r="BC181" s="75">
        <v>0.55655501235944915</v>
      </c>
      <c r="BD181" s="75">
        <v>0.60929450809219088</v>
      </c>
      <c r="BE181" s="118">
        <f t="shared" si="5"/>
        <v>10.438637959245053</v>
      </c>
      <c r="BF181" s="8"/>
      <c r="BG181" s="8"/>
      <c r="BH181" s="8"/>
      <c r="BI181" s="8"/>
      <c r="BJ181" s="8"/>
    </row>
    <row r="182" spans="1:62">
      <c r="A182" s="62"/>
      <c r="B182" s="1" t="str">
        <f t="shared" si="4"/>
        <v>RegionLodgingNew</v>
      </c>
      <c r="C182" s="62"/>
      <c r="D182" s="196" t="s">
        <v>64</v>
      </c>
      <c r="E182" s="62" t="s">
        <v>8</v>
      </c>
      <c r="F182" s="62"/>
      <c r="G182" s="62"/>
      <c r="H182" s="74">
        <v>1.2680339999999999</v>
      </c>
      <c r="I182" s="74">
        <v>3.2701959999999999</v>
      </c>
      <c r="J182" s="74">
        <v>2.1934979999999999</v>
      </c>
      <c r="K182" s="74">
        <v>2.1689530000000001</v>
      </c>
      <c r="L182" s="74">
        <v>1.452771</v>
      </c>
      <c r="M182" s="74">
        <v>0.90405199999999997</v>
      </c>
      <c r="N182" s="74">
        <v>1.359175</v>
      </c>
      <c r="O182" s="74">
        <v>1.5139029999999998</v>
      </c>
      <c r="P182" s="74">
        <v>2.30301</v>
      </c>
      <c r="Q182" s="74">
        <v>2.7516340000000001</v>
      </c>
      <c r="R182" s="74">
        <v>4.7814439999999996</v>
      </c>
      <c r="S182" s="74">
        <v>4.4062680000000007</v>
      </c>
      <c r="T182" s="74">
        <v>3.36571</v>
      </c>
      <c r="U182" s="74">
        <v>3.4345909999999997</v>
      </c>
      <c r="V182" s="74">
        <v>2.0285880000000001</v>
      </c>
      <c r="W182" s="74">
        <v>0.95992100000000002</v>
      </c>
      <c r="X182" s="74">
        <v>1.6628509999999999</v>
      </c>
      <c r="Y182" s="74">
        <v>1.8797829999999998</v>
      </c>
      <c r="Z182" s="74">
        <v>2.3661449999999999</v>
      </c>
      <c r="AA182" s="74">
        <v>3.0826709999999999</v>
      </c>
      <c r="AB182" s="74">
        <v>3.0169681880581578</v>
      </c>
      <c r="AC182" s="74">
        <v>2.5401827085011996</v>
      </c>
      <c r="AD182" s="74">
        <v>2.2922556070064219</v>
      </c>
      <c r="AE182" s="74">
        <v>2.6029925645564869</v>
      </c>
      <c r="AF182" s="74">
        <v>2.7303601113138414</v>
      </c>
      <c r="AG182" s="74">
        <v>0.92476100000000006</v>
      </c>
      <c r="AH182" s="74">
        <v>2.0956039569473086</v>
      </c>
      <c r="AI182" s="74">
        <v>2.8400690165322358</v>
      </c>
      <c r="AJ182" s="74">
        <v>1.4088300547986203</v>
      </c>
      <c r="AK182" s="75">
        <v>1.0234753867940038</v>
      </c>
      <c r="AL182" s="75">
        <v>1.0061915168737765</v>
      </c>
      <c r="AM182" s="75">
        <v>0.73424981760744845</v>
      </c>
      <c r="AN182" s="75">
        <v>0.75054591813804994</v>
      </c>
      <c r="AO182" s="75">
        <v>0.64726165901719879</v>
      </c>
      <c r="AP182" s="75">
        <v>0.6181266833755259</v>
      </c>
      <c r="AQ182" s="75">
        <v>0.60024642745351298</v>
      </c>
      <c r="AR182" s="75">
        <v>0.59582611908751293</v>
      </c>
      <c r="AS182" s="75">
        <v>0.64086469326337769</v>
      </c>
      <c r="AT182" s="75">
        <v>0.6823928344252741</v>
      </c>
      <c r="AU182" s="75">
        <v>0.77572466036832344</v>
      </c>
      <c r="AV182" s="75">
        <v>1.3396429269647712</v>
      </c>
      <c r="AW182" s="75">
        <v>1.565882311344206</v>
      </c>
      <c r="AX182" s="75">
        <v>1.5949815430091416</v>
      </c>
      <c r="AY182" s="75">
        <v>1.6137907383083703</v>
      </c>
      <c r="AZ182" s="75">
        <v>1.6863521741793872</v>
      </c>
      <c r="BA182" s="75">
        <v>1.4253350205825648</v>
      </c>
      <c r="BB182" s="75">
        <v>1.3776018563951853</v>
      </c>
      <c r="BC182" s="75">
        <v>1.2883606129187815</v>
      </c>
      <c r="BD182" s="75">
        <v>1.3799717399553548</v>
      </c>
      <c r="BE182" s="118">
        <f t="shared" si="5"/>
        <v>21.346824640061765</v>
      </c>
      <c r="BF182" s="8"/>
      <c r="BG182" s="8"/>
      <c r="BH182" s="8"/>
      <c r="BI182" s="8"/>
      <c r="BJ182" s="8"/>
    </row>
    <row r="183" spans="1:62">
      <c r="A183" s="62"/>
      <c r="B183" s="1" t="str">
        <f t="shared" si="4"/>
        <v>RegionHospitalNew</v>
      </c>
      <c r="C183" s="62"/>
      <c r="D183" s="196" t="s">
        <v>66</v>
      </c>
      <c r="E183" s="62" t="s">
        <v>8</v>
      </c>
      <c r="F183" s="62"/>
      <c r="G183" s="62"/>
      <c r="H183" s="74">
        <v>0.75905672000000002</v>
      </c>
      <c r="I183" s="74">
        <v>0.75352307799999996</v>
      </c>
      <c r="J183" s="74">
        <v>1.0492427340000001</v>
      </c>
      <c r="K183" s="74">
        <v>0.82287268399999991</v>
      </c>
      <c r="L183" s="74">
        <v>0.67738382599999991</v>
      </c>
      <c r="M183" s="74">
        <v>1.2262085980000001</v>
      </c>
      <c r="N183" s="74">
        <v>0.94672238399999986</v>
      </c>
      <c r="O183" s="74">
        <v>0.94664478799999996</v>
      </c>
      <c r="P183" s="74">
        <v>0.89970378400000006</v>
      </c>
      <c r="Q183" s="74">
        <v>0.77038129399999988</v>
      </c>
      <c r="R183" s="74">
        <v>1.1871685080000001</v>
      </c>
      <c r="S183" s="74">
        <v>1.3819149399999999</v>
      </c>
      <c r="T183" s="74">
        <v>2.1635749979999996</v>
      </c>
      <c r="U183" s="74">
        <v>1.9397220020000001</v>
      </c>
      <c r="V183" s="74">
        <v>1.5831111979999999</v>
      </c>
      <c r="W183" s="74">
        <v>1.026218284</v>
      </c>
      <c r="X183" s="74">
        <v>1.045345602</v>
      </c>
      <c r="Y183" s="74">
        <v>1.134643912</v>
      </c>
      <c r="Z183" s="74">
        <v>7.6951280000000004</v>
      </c>
      <c r="AA183" s="74">
        <v>4.5313210000000002</v>
      </c>
      <c r="AB183" s="74">
        <v>4.4960725606</v>
      </c>
      <c r="AC183" s="74">
        <v>4.5696217040999993</v>
      </c>
      <c r="AD183" s="74">
        <v>4.8413475147999998</v>
      </c>
      <c r="AE183" s="74">
        <v>5.1556288689000001</v>
      </c>
      <c r="AF183" s="74">
        <v>5.2352342909999985</v>
      </c>
      <c r="AG183" s="74">
        <v>0.72659099999999988</v>
      </c>
      <c r="AH183" s="74">
        <v>1.4875606306688305</v>
      </c>
      <c r="AI183" s="74">
        <v>2.834210680854905</v>
      </c>
      <c r="AJ183" s="74">
        <v>2.949492359932044</v>
      </c>
      <c r="AK183" s="75">
        <v>4.0903911340317745</v>
      </c>
      <c r="AL183" s="75">
        <v>3.5202993849555879</v>
      </c>
      <c r="AM183" s="75">
        <v>3.1553429376895887</v>
      </c>
      <c r="AN183" s="75">
        <v>2.6107038879462405</v>
      </c>
      <c r="AO183" s="75">
        <v>1.8410411424069897</v>
      </c>
      <c r="AP183" s="75">
        <v>1.6151281491406739</v>
      </c>
      <c r="AQ183" s="75">
        <v>1.4876756238432916</v>
      </c>
      <c r="AR183" s="75">
        <v>1.3045542744706913</v>
      </c>
      <c r="AS183" s="75">
        <v>1.3089416899378905</v>
      </c>
      <c r="AT183" s="75">
        <v>1.3784834796138943</v>
      </c>
      <c r="AU183" s="75">
        <v>1.6358484577922818</v>
      </c>
      <c r="AV183" s="75">
        <v>1.9677722312075714</v>
      </c>
      <c r="AW183" s="75">
        <v>2.2375844805731449</v>
      </c>
      <c r="AX183" s="75">
        <v>1.9946127589405938</v>
      </c>
      <c r="AY183" s="75">
        <v>1.9097528033983298</v>
      </c>
      <c r="AZ183" s="75">
        <v>1.8464277618106646</v>
      </c>
      <c r="BA183" s="75">
        <v>1.689408012105071</v>
      </c>
      <c r="BB183" s="75">
        <v>1.5887062844321802</v>
      </c>
      <c r="BC183" s="75">
        <v>1.4617333634683136</v>
      </c>
      <c r="BD183" s="75">
        <v>1.4736123747184813</v>
      </c>
      <c r="BE183" s="118">
        <f t="shared" si="5"/>
        <v>40.118020232483246</v>
      </c>
      <c r="BF183" s="8"/>
      <c r="BG183" s="8"/>
      <c r="BH183" s="8"/>
      <c r="BI183" s="8"/>
      <c r="BJ183" s="8"/>
    </row>
    <row r="184" spans="1:62">
      <c r="A184" s="62"/>
      <c r="B184" s="1" t="str">
        <f t="shared" si="4"/>
        <v>RegionResidential CareNew</v>
      </c>
      <c r="C184" s="62"/>
      <c r="D184" s="197" t="s">
        <v>5469</v>
      </c>
      <c r="E184" s="62" t="s">
        <v>8</v>
      </c>
      <c r="F184" s="62"/>
      <c r="G184" s="62"/>
      <c r="H184" s="74">
        <v>1.5868732800000001</v>
      </c>
      <c r="I184" s="74">
        <v>1.5850439220000003</v>
      </c>
      <c r="J184" s="74">
        <v>2.1840582660000001</v>
      </c>
      <c r="K184" s="74">
        <v>1.6983533159999999</v>
      </c>
      <c r="L184" s="74">
        <v>1.4102051739999999</v>
      </c>
      <c r="M184" s="74">
        <v>2.5247384019999997</v>
      </c>
      <c r="N184" s="74">
        <v>1.9978036160000001</v>
      </c>
      <c r="O184" s="74">
        <v>1.9580872119999999</v>
      </c>
      <c r="P184" s="74">
        <v>1.839522216</v>
      </c>
      <c r="Q184" s="74">
        <v>1.601259706</v>
      </c>
      <c r="R184" s="74">
        <v>2.454743492</v>
      </c>
      <c r="S184" s="74">
        <v>2.82329506</v>
      </c>
      <c r="T184" s="74">
        <v>4.3995720020000002</v>
      </c>
      <c r="U184" s="74">
        <v>3.9502809980000002</v>
      </c>
      <c r="V184" s="74">
        <v>3.2548358020000001</v>
      </c>
      <c r="W184" s="74">
        <v>3.1835925159999996</v>
      </c>
      <c r="X184" s="74">
        <v>3.2696349979999999</v>
      </c>
      <c r="Y184" s="74">
        <v>3.3710648879999998</v>
      </c>
      <c r="Z184" s="74">
        <v>7.6951280000000004</v>
      </c>
      <c r="AA184" s="74">
        <v>4.5313210000000002</v>
      </c>
      <c r="AB184" s="74">
        <v>4.4960725606</v>
      </c>
      <c r="AC184" s="74">
        <v>4.5696217040999993</v>
      </c>
      <c r="AD184" s="74">
        <v>4.8413475147999998</v>
      </c>
      <c r="AE184" s="74">
        <v>5.1556288689000001</v>
      </c>
      <c r="AF184" s="74">
        <v>5.2352342909999985</v>
      </c>
      <c r="AG184" s="74">
        <v>1.3778969999999999</v>
      </c>
      <c r="AH184" s="74">
        <v>1.2199100267365817</v>
      </c>
      <c r="AI184" s="74">
        <v>2.5988429040487264</v>
      </c>
      <c r="AJ184" s="74">
        <v>2.9467251723992196</v>
      </c>
      <c r="AK184" s="75">
        <v>4.4558635000353712</v>
      </c>
      <c r="AL184" s="75">
        <v>4.0329587854862634</v>
      </c>
      <c r="AM184" s="75">
        <v>3.5409963228071764</v>
      </c>
      <c r="AN184" s="75">
        <v>2.9914607698108133</v>
      </c>
      <c r="AO184" s="75">
        <v>2.2625805259676124</v>
      </c>
      <c r="AP184" s="75">
        <v>2.0912313809551186</v>
      </c>
      <c r="AQ184" s="75">
        <v>1.9355830703365697</v>
      </c>
      <c r="AR184" s="75">
        <v>1.7712372592689127</v>
      </c>
      <c r="AS184" s="75">
        <v>1.8620988333476018</v>
      </c>
      <c r="AT184" s="75">
        <v>1.9698433464644562</v>
      </c>
      <c r="AU184" s="75">
        <v>2.2534093529343946</v>
      </c>
      <c r="AV184" s="75">
        <v>2.7324847976300415</v>
      </c>
      <c r="AW184" s="75">
        <v>2.9806022820363234</v>
      </c>
      <c r="AX184" s="75">
        <v>2.6520055792968256</v>
      </c>
      <c r="AY184" s="75">
        <v>2.694254256637187</v>
      </c>
      <c r="AZ184" s="75">
        <v>2.6044404068106775</v>
      </c>
      <c r="BA184" s="75">
        <v>2.3762650186125702</v>
      </c>
      <c r="BB184" s="75">
        <v>2.3171593700240818</v>
      </c>
      <c r="BC184" s="75">
        <v>2.2177796079068623</v>
      </c>
      <c r="BD184" s="75">
        <v>2.1876364410826463</v>
      </c>
      <c r="BE184" s="118">
        <f t="shared" si="5"/>
        <v>51.929890907451501</v>
      </c>
      <c r="BF184" s="8"/>
      <c r="BG184" s="8"/>
      <c r="BH184" s="8"/>
      <c r="BI184" s="8"/>
      <c r="BJ184" s="8"/>
    </row>
    <row r="185" spans="1:62">
      <c r="A185" s="62"/>
      <c r="B185" s="1" t="str">
        <f t="shared" si="4"/>
        <v>RegionAssemblyNew</v>
      </c>
      <c r="C185" s="62"/>
      <c r="D185" s="196" t="s">
        <v>69</v>
      </c>
      <c r="E185" s="62" t="s">
        <v>8</v>
      </c>
      <c r="F185" s="62"/>
      <c r="G185" s="62"/>
      <c r="H185" s="74">
        <v>2.0197172999999999</v>
      </c>
      <c r="I185" s="74">
        <v>2.4033025800000001</v>
      </c>
      <c r="J185" s="74">
        <v>1.6100873399999998</v>
      </c>
      <c r="K185" s="74">
        <v>2.2882799</v>
      </c>
      <c r="L185" s="74">
        <v>2.8939977200000002</v>
      </c>
      <c r="M185" s="74">
        <v>2.6208346827820002</v>
      </c>
      <c r="N185" s="74">
        <v>2.808180909576</v>
      </c>
      <c r="O185" s="74">
        <v>2.4410076620000001</v>
      </c>
      <c r="P185" s="74">
        <v>3.4118360120000002</v>
      </c>
      <c r="Q185" s="74">
        <v>4.6980795400000002</v>
      </c>
      <c r="R185" s="74">
        <v>5.0203619890400004</v>
      </c>
      <c r="S185" s="74">
        <v>6.1223928520000008</v>
      </c>
      <c r="T185" s="74">
        <v>6.8415446340000008</v>
      </c>
      <c r="U185" s="74">
        <v>6.7605348059999999</v>
      </c>
      <c r="V185" s="74">
        <v>5.2803142400000009</v>
      </c>
      <c r="W185" s="74">
        <v>4.7062230000000014</v>
      </c>
      <c r="X185" s="74">
        <v>4.0795029999999999</v>
      </c>
      <c r="Y185" s="74">
        <v>5.6370279999999999</v>
      </c>
      <c r="Z185" s="74">
        <v>3.2726250000000001</v>
      </c>
      <c r="AA185" s="74">
        <v>4.1234289999999998</v>
      </c>
      <c r="AB185" s="74">
        <v>4.1990751697822688</v>
      </c>
      <c r="AC185" s="74">
        <v>3.9559845486033547</v>
      </c>
      <c r="AD185" s="74">
        <v>4.2245626971251937</v>
      </c>
      <c r="AE185" s="74">
        <v>4.3471217789162413</v>
      </c>
      <c r="AF185" s="74">
        <v>4.1660864881761857</v>
      </c>
      <c r="AG185" s="74">
        <v>2.2409969999999997</v>
      </c>
      <c r="AH185" s="74">
        <v>7.0801794523899666</v>
      </c>
      <c r="AI185" s="74">
        <v>8.7104413228639359</v>
      </c>
      <c r="AJ185" s="74">
        <v>4.223731034351907</v>
      </c>
      <c r="AK185" s="75">
        <v>3.157893714854263</v>
      </c>
      <c r="AL185" s="75">
        <v>3.140490440099708</v>
      </c>
      <c r="AM185" s="75">
        <v>2.236561370567959</v>
      </c>
      <c r="AN185" s="75">
        <v>2.5690520886949173</v>
      </c>
      <c r="AO185" s="75">
        <v>2.2610506775484382</v>
      </c>
      <c r="AP185" s="75">
        <v>2.1242448046753837</v>
      </c>
      <c r="AQ185" s="75">
        <v>1.4587783730425128</v>
      </c>
      <c r="AR185" s="75">
        <v>1.536077621303561</v>
      </c>
      <c r="AS185" s="75">
        <v>2.3191780009386136</v>
      </c>
      <c r="AT185" s="75">
        <v>3.2244849989885882</v>
      </c>
      <c r="AU185" s="75">
        <v>3.5635848305867039</v>
      </c>
      <c r="AV185" s="75">
        <v>4.3577080554463699</v>
      </c>
      <c r="AW185" s="75">
        <v>5.6805275489945437</v>
      </c>
      <c r="AX185" s="75">
        <v>6.2700282197753916</v>
      </c>
      <c r="AY185" s="75">
        <v>6.6596912896388893</v>
      </c>
      <c r="AZ185" s="75">
        <v>6.4735039563396883</v>
      </c>
      <c r="BA185" s="75">
        <v>6.1589416017626535</v>
      </c>
      <c r="BB185" s="75">
        <v>6.0220939705796415</v>
      </c>
      <c r="BC185" s="75">
        <v>5.9231059593994164</v>
      </c>
      <c r="BD185" s="75">
        <v>5.7339842373621801</v>
      </c>
      <c r="BE185" s="118">
        <f t="shared" si="5"/>
        <v>80.870981760599435</v>
      </c>
      <c r="BF185" s="8"/>
      <c r="BG185" s="8"/>
      <c r="BH185" s="8"/>
      <c r="BI185" s="8"/>
      <c r="BJ185" s="8"/>
    </row>
    <row r="186" spans="1:62">
      <c r="A186" s="62"/>
      <c r="B186" s="1" t="str">
        <f t="shared" si="4"/>
        <v>RegionOtherNew</v>
      </c>
      <c r="C186" s="62"/>
      <c r="D186" s="196" t="s">
        <v>71</v>
      </c>
      <c r="E186" s="62" t="s">
        <v>8</v>
      </c>
      <c r="F186" s="62"/>
      <c r="G186" s="62"/>
      <c r="H186" s="74">
        <v>3.9206276999999998</v>
      </c>
      <c r="I186" s="74">
        <v>5.0675564199999998</v>
      </c>
      <c r="J186" s="74">
        <v>3.3396976600000001</v>
      </c>
      <c r="K186" s="74">
        <v>4.6083171000000016</v>
      </c>
      <c r="L186" s="74">
        <v>5.7593702800000006</v>
      </c>
      <c r="M186" s="74">
        <v>5.3036676835180003</v>
      </c>
      <c r="N186" s="74">
        <v>5.8835187068239998</v>
      </c>
      <c r="O186" s="74">
        <v>5.0332471999999999</v>
      </c>
      <c r="P186" s="74">
        <v>6.8259360000000013</v>
      </c>
      <c r="Q186" s="74">
        <v>9.5154594599999989</v>
      </c>
      <c r="R186" s="74">
        <v>10.112064566960001</v>
      </c>
      <c r="S186" s="74">
        <v>12.42666404</v>
      </c>
      <c r="T186" s="74">
        <v>13.837188780000002</v>
      </c>
      <c r="U186" s="74">
        <v>13.824212319999997</v>
      </c>
      <c r="V186" s="74">
        <v>10.725069760000002</v>
      </c>
      <c r="W186" s="74">
        <v>7.2359570000000009</v>
      </c>
      <c r="X186" s="74">
        <v>9.5127849999999992</v>
      </c>
      <c r="Y186" s="74">
        <v>8.7675900000000002</v>
      </c>
      <c r="Z186" s="74">
        <v>3.607186</v>
      </c>
      <c r="AA186" s="74">
        <v>4.0182390000000003</v>
      </c>
      <c r="AB186" s="74">
        <v>4.2711939641417151</v>
      </c>
      <c r="AC186" s="74">
        <v>4.5946027044206739</v>
      </c>
      <c r="AD186" s="74">
        <v>4.429112704129059</v>
      </c>
      <c r="AE186" s="74">
        <v>4.328169119778071</v>
      </c>
      <c r="AF186" s="74">
        <v>4.1834530407094137</v>
      </c>
      <c r="AG186" s="74">
        <v>6.2913229999999949</v>
      </c>
      <c r="AH186" s="74">
        <v>6.7740064121194923</v>
      </c>
      <c r="AI186" s="74">
        <v>7.4745486748761074</v>
      </c>
      <c r="AJ186" s="74">
        <v>9.1438221402511495</v>
      </c>
      <c r="AK186" s="75">
        <v>12.352144206324731</v>
      </c>
      <c r="AL186" s="75">
        <v>10.256446290799191</v>
      </c>
      <c r="AM186" s="75">
        <v>9.6965093242059179</v>
      </c>
      <c r="AN186" s="75">
        <v>9.0452449100121015</v>
      </c>
      <c r="AO186" s="75">
        <v>7.0426639963253121</v>
      </c>
      <c r="AP186" s="75">
        <v>7.7949162737727899</v>
      </c>
      <c r="AQ186" s="75">
        <v>7.5809366330214729</v>
      </c>
      <c r="AR186" s="75">
        <v>8.1764061492567564</v>
      </c>
      <c r="AS186" s="75">
        <v>8.8452690355553596</v>
      </c>
      <c r="AT186" s="75">
        <v>8.5783659951466475</v>
      </c>
      <c r="AU186" s="75">
        <v>9.6233962398825472</v>
      </c>
      <c r="AV186" s="75">
        <v>10.163203087314507</v>
      </c>
      <c r="AW186" s="75">
        <v>10.321077435923286</v>
      </c>
      <c r="AX186" s="75">
        <v>9.5948841545129078</v>
      </c>
      <c r="AY186" s="75">
        <v>10.261708533874543</v>
      </c>
      <c r="AZ186" s="75">
        <v>9.2278630043476895</v>
      </c>
      <c r="BA186" s="75">
        <v>9.5716157743493753</v>
      </c>
      <c r="BB186" s="75">
        <v>9.1023092660477793</v>
      </c>
      <c r="BC186" s="75">
        <v>8.6111927655037235</v>
      </c>
      <c r="BD186" s="75">
        <v>8.3266243520658421</v>
      </c>
      <c r="BE186" s="118">
        <f t="shared" si="5"/>
        <v>184.17277742824243</v>
      </c>
      <c r="BF186" s="8"/>
      <c r="BG186" s="8"/>
      <c r="BH186" s="8"/>
      <c r="BI186" s="8"/>
      <c r="BJ186" s="8"/>
    </row>
    <row r="187" spans="1:62">
      <c r="A187" s="62"/>
      <c r="B187" s="1" t="str">
        <f t="shared" si="4"/>
        <v>RegionLarge OffStock 2016</v>
      </c>
      <c r="C187" s="62"/>
      <c r="D187" s="196" t="s">
        <v>43</v>
      </c>
      <c r="E187" s="62" t="s">
        <v>5456</v>
      </c>
      <c r="F187" s="62" t="s">
        <v>73</v>
      </c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98"/>
      <c r="AK187" s="76">
        <v>375.54859966932975</v>
      </c>
      <c r="AL187" s="76">
        <v>374.42195387032172</v>
      </c>
      <c r="AM187" s="76">
        <v>373.29868800871077</v>
      </c>
      <c r="AN187" s="76">
        <v>372.17879194468463</v>
      </c>
      <c r="AO187" s="76">
        <v>371.06225556885062</v>
      </c>
      <c r="AP187" s="76">
        <v>369.9490688021441</v>
      </c>
      <c r="AQ187" s="76">
        <v>368.83922159573763</v>
      </c>
      <c r="AR187" s="76">
        <v>367.73270393095044</v>
      </c>
      <c r="AS187" s="76">
        <v>366.62950581915754</v>
      </c>
      <c r="AT187" s="76">
        <v>365.52961730170011</v>
      </c>
      <c r="AU187" s="76">
        <v>364.43302844979496</v>
      </c>
      <c r="AV187" s="76">
        <v>363.33972936444565</v>
      </c>
      <c r="AW187" s="76">
        <v>362.24971017635227</v>
      </c>
      <c r="AX187" s="76">
        <v>361.16296104582324</v>
      </c>
      <c r="AY187" s="76">
        <v>360.0794721626857</v>
      </c>
      <c r="AZ187" s="76">
        <v>358.99923374619766</v>
      </c>
      <c r="BA187" s="76">
        <v>357.92223604495911</v>
      </c>
      <c r="BB187" s="76">
        <v>356.84846933682422</v>
      </c>
      <c r="BC187" s="76">
        <v>355.77792392881378</v>
      </c>
      <c r="BD187" s="76">
        <v>354.7105901570273</v>
      </c>
      <c r="BE187" s="92"/>
      <c r="BF187" s="8"/>
      <c r="BG187" s="8"/>
      <c r="BH187" s="8"/>
      <c r="BI187" s="8"/>
      <c r="BJ187" s="8"/>
    </row>
    <row r="188" spans="1:62">
      <c r="A188" s="62"/>
      <c r="B188" s="1" t="str">
        <f t="shared" si="4"/>
        <v>RegionMedium OffStock 2016</v>
      </c>
      <c r="C188" s="62"/>
      <c r="D188" s="196" t="s">
        <v>45</v>
      </c>
      <c r="E188" s="62" t="s">
        <v>5456</v>
      </c>
      <c r="F188" s="62" t="s">
        <v>73</v>
      </c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98"/>
      <c r="AK188" s="76">
        <v>188.47544043779439</v>
      </c>
      <c r="AL188" s="76">
        <v>187.91001411648102</v>
      </c>
      <c r="AM188" s="76">
        <v>187.34628407413157</v>
      </c>
      <c r="AN188" s="76">
        <v>186.78424522190917</v>
      </c>
      <c r="AO188" s="76">
        <v>186.22389248624347</v>
      </c>
      <c r="AP188" s="76">
        <v>185.66522080878471</v>
      </c>
      <c r="AQ188" s="76">
        <v>185.10822514635836</v>
      </c>
      <c r="AR188" s="76">
        <v>184.55290047091927</v>
      </c>
      <c r="AS188" s="76">
        <v>183.99924176950654</v>
      </c>
      <c r="AT188" s="76">
        <v>183.44724404419802</v>
      </c>
      <c r="AU188" s="76">
        <v>182.89690231206544</v>
      </c>
      <c r="AV188" s="76">
        <v>182.34821160512922</v>
      </c>
      <c r="AW188" s="76">
        <v>181.80116697031383</v>
      </c>
      <c r="AX188" s="76">
        <v>181.25576346940292</v>
      </c>
      <c r="AY188" s="76">
        <v>180.7119961789947</v>
      </c>
      <c r="AZ188" s="76">
        <v>180.16986019045771</v>
      </c>
      <c r="BA188" s="76">
        <v>179.6293506098863</v>
      </c>
      <c r="BB188" s="76">
        <v>179.09046255805666</v>
      </c>
      <c r="BC188" s="76">
        <v>178.55319117038249</v>
      </c>
      <c r="BD188" s="76">
        <v>178.01753159687132</v>
      </c>
      <c r="BE188" s="92"/>
      <c r="BF188" s="8"/>
      <c r="BG188" s="8"/>
      <c r="BH188" s="8"/>
      <c r="BI188" s="8"/>
      <c r="BJ188" s="8"/>
    </row>
    <row r="189" spans="1:62">
      <c r="A189" s="62"/>
      <c r="B189" s="1" t="str">
        <f t="shared" si="4"/>
        <v>RegionSmall OffStock 2016</v>
      </c>
      <c r="C189" s="62"/>
      <c r="D189" s="196" t="s">
        <v>47</v>
      </c>
      <c r="E189" s="62" t="s">
        <v>5456</v>
      </c>
      <c r="F189" s="62" t="s">
        <v>73</v>
      </c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98"/>
      <c r="AK189" s="76">
        <v>181.91401348678073</v>
      </c>
      <c r="AL189" s="76">
        <v>181.36827144632042</v>
      </c>
      <c r="AM189" s="76">
        <v>180.82416663198146</v>
      </c>
      <c r="AN189" s="76">
        <v>180.28169413208551</v>
      </c>
      <c r="AO189" s="76">
        <v>179.74084904968925</v>
      </c>
      <c r="AP189" s="76">
        <v>179.20162650254019</v>
      </c>
      <c r="AQ189" s="76">
        <v>178.66402162303257</v>
      </c>
      <c r="AR189" s="76">
        <v>178.12802955816346</v>
      </c>
      <c r="AS189" s="76">
        <v>177.59364546948896</v>
      </c>
      <c r="AT189" s="76">
        <v>177.06086453308052</v>
      </c>
      <c r="AU189" s="76">
        <v>176.52968193948129</v>
      </c>
      <c r="AV189" s="76">
        <v>176.00009289366281</v>
      </c>
      <c r="AW189" s="76">
        <v>175.47209261498182</v>
      </c>
      <c r="AX189" s="76">
        <v>174.94567633713689</v>
      </c>
      <c r="AY189" s="76">
        <v>174.42083930812549</v>
      </c>
      <c r="AZ189" s="76">
        <v>173.8975767902011</v>
      </c>
      <c r="BA189" s="76">
        <v>173.3758840598305</v>
      </c>
      <c r="BB189" s="76">
        <v>172.855756407651</v>
      </c>
      <c r="BC189" s="76">
        <v>172.33718913842804</v>
      </c>
      <c r="BD189" s="76">
        <v>171.82017757101278</v>
      </c>
      <c r="BE189" s="92"/>
      <c r="BF189" s="8"/>
      <c r="BG189" s="8"/>
      <c r="BH189" s="8"/>
      <c r="BI189" s="8"/>
      <c r="BJ189" s="8"/>
    </row>
    <row r="190" spans="1:62">
      <c r="A190" s="62"/>
      <c r="B190" s="1" t="str">
        <f t="shared" si="4"/>
        <v>RegionXLarge RetStock 2016</v>
      </c>
      <c r="C190" s="62"/>
      <c r="D190" s="197" t="s">
        <v>5467</v>
      </c>
      <c r="E190" s="62" t="s">
        <v>5456</v>
      </c>
      <c r="F190" s="62" t="s">
        <v>73</v>
      </c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98"/>
      <c r="AK190" s="76">
        <v>136.71143984114386</v>
      </c>
      <c r="AL190" s="76">
        <v>136.08256721787461</v>
      </c>
      <c r="AM190" s="76">
        <v>135.45658740867236</v>
      </c>
      <c r="AN190" s="76">
        <v>134.83348710659246</v>
      </c>
      <c r="AO190" s="76">
        <v>134.21325306590211</v>
      </c>
      <c r="AP190" s="76">
        <v>133.59587210179896</v>
      </c>
      <c r="AQ190" s="76">
        <v>132.98133109013068</v>
      </c>
      <c r="AR190" s="76">
        <v>132.36961696711606</v>
      </c>
      <c r="AS190" s="76">
        <v>131.76071672906733</v>
      </c>
      <c r="AT190" s="76">
        <v>131.15461743211361</v>
      </c>
      <c r="AU190" s="76">
        <v>130.55130619192587</v>
      </c>
      <c r="AV190" s="76">
        <v>129.95077018344301</v>
      </c>
      <c r="AW190" s="76">
        <v>129.35299664059917</v>
      </c>
      <c r="AX190" s="76">
        <v>128.75797285605242</v>
      </c>
      <c r="AY190" s="76">
        <v>128.16568618091458</v>
      </c>
      <c r="AZ190" s="76">
        <v>127.57612402448235</v>
      </c>
      <c r="BA190" s="76">
        <v>126.98927385396973</v>
      </c>
      <c r="BB190" s="76">
        <v>126.40512319424148</v>
      </c>
      <c r="BC190" s="76">
        <v>125.82365962754795</v>
      </c>
      <c r="BD190" s="76">
        <v>125.24487079326124</v>
      </c>
      <c r="BE190" s="92"/>
      <c r="BF190" s="8"/>
      <c r="BG190" s="8"/>
      <c r="BH190" s="8"/>
      <c r="BI190" s="8"/>
      <c r="BJ190" s="8"/>
    </row>
    <row r="191" spans="1:62">
      <c r="A191" s="62"/>
      <c r="B191" s="1" t="str">
        <f t="shared" si="4"/>
        <v>RegionLarge RetStock 2016</v>
      </c>
      <c r="C191" s="62"/>
      <c r="D191" s="197" t="s">
        <v>5464</v>
      </c>
      <c r="E191" s="62" t="s">
        <v>5456</v>
      </c>
      <c r="F191" s="62" t="s">
        <v>73</v>
      </c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98"/>
      <c r="AK191" s="76">
        <v>206.45895028589385</v>
      </c>
      <c r="AL191" s="76">
        <v>205.50923911457878</v>
      </c>
      <c r="AM191" s="76">
        <v>204.56389661465167</v>
      </c>
      <c r="AN191" s="76">
        <v>203.62290269022427</v>
      </c>
      <c r="AO191" s="76">
        <v>202.68623733784926</v>
      </c>
      <c r="AP191" s="76">
        <v>201.75388064609513</v>
      </c>
      <c r="AQ191" s="76">
        <v>200.82581279512308</v>
      </c>
      <c r="AR191" s="76">
        <v>199.9020140562655</v>
      </c>
      <c r="AS191" s="76">
        <v>198.98246479160662</v>
      </c>
      <c r="AT191" s="76">
        <v>198.06714545356527</v>
      </c>
      <c r="AU191" s="76">
        <v>197.15603658447887</v>
      </c>
      <c r="AV191" s="76">
        <v>196.24911881619025</v>
      </c>
      <c r="AW191" s="76">
        <v>195.34637286963576</v>
      </c>
      <c r="AX191" s="76">
        <v>194.44777955443544</v>
      </c>
      <c r="AY191" s="76">
        <v>193.55331976848501</v>
      </c>
      <c r="AZ191" s="76">
        <v>192.66297449754995</v>
      </c>
      <c r="BA191" s="76">
        <v>191.77672481486121</v>
      </c>
      <c r="BB191" s="76">
        <v>190.89455188071284</v>
      </c>
      <c r="BC191" s="76">
        <v>190.01643694206157</v>
      </c>
      <c r="BD191" s="76">
        <v>189.14236133212808</v>
      </c>
      <c r="BE191" s="92"/>
      <c r="BF191" s="8"/>
      <c r="BG191" s="8"/>
      <c r="BH191" s="8"/>
      <c r="BI191" s="8"/>
      <c r="BJ191" s="8"/>
    </row>
    <row r="192" spans="1:62">
      <c r="A192" s="62"/>
      <c r="B192" s="1" t="str">
        <f t="shared" si="4"/>
        <v>RegionMedium RetStock 2016</v>
      </c>
      <c r="C192" s="62"/>
      <c r="D192" s="197" t="s">
        <v>5465</v>
      </c>
      <c r="E192" s="62" t="s">
        <v>5456</v>
      </c>
      <c r="F192" s="62" t="s">
        <v>73</v>
      </c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98"/>
      <c r="AK192" s="76">
        <v>95.985256096199379</v>
      </c>
      <c r="AL192" s="76">
        <v>95.543723918156843</v>
      </c>
      <c r="AM192" s="76">
        <v>95.104222788133342</v>
      </c>
      <c r="AN192" s="76">
        <v>94.666743363307916</v>
      </c>
      <c r="AO192" s="76">
        <v>94.231276343836697</v>
      </c>
      <c r="AP192" s="76">
        <v>93.797812472655025</v>
      </c>
      <c r="AQ192" s="76">
        <v>93.366342535280822</v>
      </c>
      <c r="AR192" s="76">
        <v>92.936857359618514</v>
      </c>
      <c r="AS192" s="76">
        <v>92.509347815764286</v>
      </c>
      <c r="AT192" s="76">
        <v>92.08380481581176</v>
      </c>
      <c r="AU192" s="76">
        <v>91.660219313659027</v>
      </c>
      <c r="AV192" s="76">
        <v>91.238582304816191</v>
      </c>
      <c r="AW192" s="76">
        <v>90.818884826214017</v>
      </c>
      <c r="AX192" s="76">
        <v>90.401117956013437</v>
      </c>
      <c r="AY192" s="76">
        <v>89.985272813415776</v>
      </c>
      <c r="AZ192" s="76">
        <v>89.571340558474049</v>
      </c>
      <c r="BA192" s="76">
        <v>89.159312391905061</v>
      </c>
      <c r="BB192" s="76">
        <v>88.749179554902298</v>
      </c>
      <c r="BC192" s="76">
        <v>88.340933328949745</v>
      </c>
      <c r="BD192" s="76">
        <v>87.934565035636581</v>
      </c>
      <c r="BE192" s="92"/>
      <c r="BF192" s="8"/>
      <c r="BG192" s="8"/>
      <c r="BH192" s="8"/>
      <c r="BI192" s="8"/>
      <c r="BJ192" s="8"/>
    </row>
    <row r="193" spans="1:62">
      <c r="A193" s="62"/>
      <c r="B193" s="1" t="str">
        <f t="shared" si="4"/>
        <v>RegionSmall RetStock 2016</v>
      </c>
      <c r="C193" s="62"/>
      <c r="D193" s="197" t="s">
        <v>5466</v>
      </c>
      <c r="E193" s="62" t="s">
        <v>5456</v>
      </c>
      <c r="F193" s="62" t="s">
        <v>73</v>
      </c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98"/>
      <c r="AK193" s="76">
        <v>108.1865997421031</v>
      </c>
      <c r="AL193" s="76">
        <v>107.68894138328943</v>
      </c>
      <c r="AM193" s="76">
        <v>107.19357225292629</v>
      </c>
      <c r="AN193" s="76">
        <v>106.70048182056281</v>
      </c>
      <c r="AO193" s="76">
        <v>106.20965960418822</v>
      </c>
      <c r="AP193" s="76">
        <v>105.72109517000895</v>
      </c>
      <c r="AQ193" s="76">
        <v>105.23477813222691</v>
      </c>
      <c r="AR193" s="76">
        <v>104.75069815281866</v>
      </c>
      <c r="AS193" s="76">
        <v>104.26884494131568</v>
      </c>
      <c r="AT193" s="76">
        <v>103.78920825458562</v>
      </c>
      <c r="AU193" s="76">
        <v>103.31177789661453</v>
      </c>
      <c r="AV193" s="76">
        <v>102.83654371829009</v>
      </c>
      <c r="AW193" s="76">
        <v>102.36349561718595</v>
      </c>
      <c r="AX193" s="76">
        <v>101.89262353734689</v>
      </c>
      <c r="AY193" s="76">
        <v>101.42391746907509</v>
      </c>
      <c r="AZ193" s="76">
        <v>100.95736744871733</v>
      </c>
      <c r="BA193" s="76">
        <v>100.49296355845323</v>
      </c>
      <c r="BB193" s="76">
        <v>100.03069592608433</v>
      </c>
      <c r="BC193" s="76">
        <v>99.570554724824362</v>
      </c>
      <c r="BD193" s="76">
        <v>99.11253017309015</v>
      </c>
      <c r="BE193" s="92"/>
      <c r="BF193" s="8"/>
      <c r="BG193" s="8"/>
      <c r="BH193" s="8"/>
      <c r="BI193" s="8"/>
      <c r="BJ193" s="8"/>
    </row>
    <row r="194" spans="1:62">
      <c r="A194" s="62"/>
      <c r="B194" s="1" t="str">
        <f t="shared" si="4"/>
        <v>RegionSchool K-12Stock 2016</v>
      </c>
      <c r="C194" s="62"/>
      <c r="D194" s="197" t="s">
        <v>5468</v>
      </c>
      <c r="E194" s="62" t="s">
        <v>5456</v>
      </c>
      <c r="F194" s="62" t="s">
        <v>73</v>
      </c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98"/>
      <c r="AK194" s="76">
        <v>239.36299242066212</v>
      </c>
      <c r="AL194" s="76">
        <v>238.38160415173738</v>
      </c>
      <c r="AM194" s="76">
        <v>237.40423957471526</v>
      </c>
      <c r="AN194" s="76">
        <v>236.43088219245891</v>
      </c>
      <c r="AO194" s="76">
        <v>235.46151557546983</v>
      </c>
      <c r="AP194" s="76">
        <v>234.49612336161042</v>
      </c>
      <c r="AQ194" s="76">
        <v>233.5346892558278</v>
      </c>
      <c r="AR194" s="76">
        <v>232.57719702987887</v>
      </c>
      <c r="AS194" s="76">
        <v>231.62363052205637</v>
      </c>
      <c r="AT194" s="76">
        <v>230.673973636916</v>
      </c>
      <c r="AU194" s="76">
        <v>229.72821034500464</v>
      </c>
      <c r="AV194" s="76">
        <v>228.78632468259008</v>
      </c>
      <c r="AW194" s="76">
        <v>227.84830075139149</v>
      </c>
      <c r="AX194" s="76">
        <v>226.91412271831075</v>
      </c>
      <c r="AY194" s="76">
        <v>225.9837748151657</v>
      </c>
      <c r="AZ194" s="76">
        <v>225.05724133842347</v>
      </c>
      <c r="BA194" s="76">
        <v>224.13450664893597</v>
      </c>
      <c r="BB194" s="76">
        <v>223.21555517167531</v>
      </c>
      <c r="BC194" s="76">
        <v>222.30037139547144</v>
      </c>
      <c r="BD194" s="76">
        <v>221.38893987275</v>
      </c>
      <c r="BE194" s="92"/>
      <c r="BF194" s="8"/>
      <c r="BG194" s="8"/>
      <c r="BH194" s="8"/>
      <c r="BI194" s="8"/>
      <c r="BJ194" s="8"/>
    </row>
    <row r="195" spans="1:62">
      <c r="A195" s="62"/>
      <c r="B195" s="1" t="str">
        <f t="shared" si="4"/>
        <v>RegionUniversityStock 2016</v>
      </c>
      <c r="C195" s="62"/>
      <c r="D195" s="196" t="s">
        <v>54</v>
      </c>
      <c r="E195" s="62" t="s">
        <v>5456</v>
      </c>
      <c r="F195" s="62" t="s">
        <v>73</v>
      </c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98"/>
      <c r="AK195" s="76">
        <v>121.22407206857557</v>
      </c>
      <c r="AL195" s="76">
        <v>120.72705337309441</v>
      </c>
      <c r="AM195" s="76">
        <v>120.23207245426471</v>
      </c>
      <c r="AN195" s="76">
        <v>119.73912095720225</v>
      </c>
      <c r="AO195" s="76">
        <v>119.24819056127768</v>
      </c>
      <c r="AP195" s="76">
        <v>118.75927297997644</v>
      </c>
      <c r="AQ195" s="76">
        <v>118.27235996075855</v>
      </c>
      <c r="AR195" s="76">
        <v>117.78744328491943</v>
      </c>
      <c r="AS195" s="76">
        <v>117.30451476745127</v>
      </c>
      <c r="AT195" s="76">
        <v>116.82356625690473</v>
      </c>
      <c r="AU195" s="76">
        <v>116.34458963525142</v>
      </c>
      <c r="AV195" s="76">
        <v>115.86757681774689</v>
      </c>
      <c r="AW195" s="76">
        <v>115.39251975279414</v>
      </c>
      <c r="AX195" s="76">
        <v>114.9194104218077</v>
      </c>
      <c r="AY195" s="76">
        <v>114.44824083907827</v>
      </c>
      <c r="AZ195" s="76">
        <v>113.97900305163806</v>
      </c>
      <c r="BA195" s="76">
        <v>113.51168913912635</v>
      </c>
      <c r="BB195" s="76">
        <v>113.04629121365591</v>
      </c>
      <c r="BC195" s="76">
        <v>112.58280141967992</v>
      </c>
      <c r="BD195" s="76">
        <v>112.12121193385923</v>
      </c>
      <c r="BE195" s="92"/>
      <c r="BF195" s="8"/>
      <c r="BG195" s="8"/>
      <c r="BH195" s="8"/>
      <c r="BI195" s="8"/>
      <c r="BJ195" s="8"/>
    </row>
    <row r="196" spans="1:62">
      <c r="A196" s="62"/>
      <c r="B196" s="1" t="str">
        <f t="shared" si="4"/>
        <v>RegionWarehouseStock 2016</v>
      </c>
      <c r="C196" s="62"/>
      <c r="D196" s="196" t="s">
        <v>56</v>
      </c>
      <c r="E196" s="62" t="s">
        <v>5456</v>
      </c>
      <c r="F196" s="62" t="s">
        <v>73</v>
      </c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98"/>
      <c r="AK196" s="76">
        <v>440.50983144518506</v>
      </c>
      <c r="AL196" s="76">
        <v>438.8799450688378</v>
      </c>
      <c r="AM196" s="76">
        <v>437.2560892720831</v>
      </c>
      <c r="AN196" s="76">
        <v>435.63824174177637</v>
      </c>
      <c r="AO196" s="76">
        <v>434.02638024733182</v>
      </c>
      <c r="AP196" s="76">
        <v>432.42048264041665</v>
      </c>
      <c r="AQ196" s="76">
        <v>430.82052685464714</v>
      </c>
      <c r="AR196" s="76">
        <v>429.22649090528489</v>
      </c>
      <c r="AS196" s="76">
        <v>427.63835288893529</v>
      </c>
      <c r="AT196" s="76">
        <v>426.05609098324624</v>
      </c>
      <c r="AU196" s="76">
        <v>424.47968344660825</v>
      </c>
      <c r="AV196" s="76">
        <v>422.90910861785579</v>
      </c>
      <c r="AW196" s="76">
        <v>421.34434491596966</v>
      </c>
      <c r="AX196" s="76">
        <v>419.78537083978057</v>
      </c>
      <c r="AY196" s="76">
        <v>418.23216496767338</v>
      </c>
      <c r="AZ196" s="76">
        <v>416.68470595729298</v>
      </c>
      <c r="BA196" s="76">
        <v>415.14297254525093</v>
      </c>
      <c r="BB196" s="76">
        <v>413.60694354683352</v>
      </c>
      <c r="BC196" s="76">
        <v>412.07659785571019</v>
      </c>
      <c r="BD196" s="76">
        <v>410.55191444364408</v>
      </c>
      <c r="BE196" s="92"/>
      <c r="BF196" s="8"/>
      <c r="BG196" s="8"/>
      <c r="BH196" s="8"/>
      <c r="BI196" s="8"/>
      <c r="BJ196" s="8"/>
    </row>
    <row r="197" spans="1:62">
      <c r="A197" s="62"/>
      <c r="B197" s="1" t="str">
        <f t="shared" si="4"/>
        <v>RegionSupermarketStock 2016</v>
      </c>
      <c r="C197" s="62"/>
      <c r="D197" s="196" t="s">
        <v>58</v>
      </c>
      <c r="E197" s="62" t="s">
        <v>5456</v>
      </c>
      <c r="F197" s="62" t="s">
        <v>73</v>
      </c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98"/>
      <c r="AK197" s="76">
        <v>53.317827002668416</v>
      </c>
      <c r="AL197" s="76">
        <v>52.837966559644393</v>
      </c>
      <c r="AM197" s="76">
        <v>52.362424860607589</v>
      </c>
      <c r="AN197" s="76">
        <v>51.891163036862125</v>
      </c>
      <c r="AO197" s="76">
        <v>51.424142569530368</v>
      </c>
      <c r="AP197" s="76">
        <v>50.961325286404588</v>
      </c>
      <c r="AQ197" s="76">
        <v>50.502673358826947</v>
      </c>
      <c r="AR197" s="76">
        <v>50.048149298597501</v>
      </c>
      <c r="AS197" s="76">
        <v>49.597715954910122</v>
      </c>
      <c r="AT197" s="76">
        <v>49.151336511315932</v>
      </c>
      <c r="AU197" s="76">
        <v>48.70897448271409</v>
      </c>
      <c r="AV197" s="76">
        <v>48.270593712369667</v>
      </c>
      <c r="AW197" s="76">
        <v>47.83615836895833</v>
      </c>
      <c r="AX197" s="76">
        <v>47.405632943637713</v>
      </c>
      <c r="AY197" s="76">
        <v>46.97898224714497</v>
      </c>
      <c r="AZ197" s="76">
        <v>46.556171406920669</v>
      </c>
      <c r="BA197" s="76">
        <v>46.137165864258385</v>
      </c>
      <c r="BB197" s="76">
        <v>45.721931371480061</v>
      </c>
      <c r="BC197" s="76">
        <v>45.31043398913674</v>
      </c>
      <c r="BD197" s="76">
        <v>44.902640083234509</v>
      </c>
      <c r="BE197" s="92"/>
      <c r="BF197" s="8"/>
      <c r="BG197" s="8"/>
      <c r="BH197" s="8"/>
      <c r="BI197" s="8"/>
      <c r="BJ197" s="8"/>
    </row>
    <row r="198" spans="1:62">
      <c r="A198" s="62"/>
      <c r="B198" s="1" t="str">
        <f t="shared" si="4"/>
        <v>RegionMiniMartStock 2016</v>
      </c>
      <c r="C198" s="62"/>
      <c r="D198" s="196" t="s">
        <v>60</v>
      </c>
      <c r="E198" s="62" t="s">
        <v>5456</v>
      </c>
      <c r="F198" s="62" t="s">
        <v>73</v>
      </c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98"/>
      <c r="AK198" s="76">
        <v>22.322521984363959</v>
      </c>
      <c r="AL198" s="76">
        <v>22.21715968059776</v>
      </c>
      <c r="AM198" s="76">
        <v>22.11229468690534</v>
      </c>
      <c r="AN198" s="76">
        <v>22.00792465598315</v>
      </c>
      <c r="AO198" s="76">
        <v>21.904047251606912</v>
      </c>
      <c r="AP198" s="76">
        <v>21.800660148579325</v>
      </c>
      <c r="AQ198" s="76">
        <v>21.697761032678034</v>
      </c>
      <c r="AR198" s="76">
        <v>21.595347600603795</v>
      </c>
      <c r="AS198" s="76">
        <v>21.49341755992895</v>
      </c>
      <c r="AT198" s="76">
        <v>21.391968629046083</v>
      </c>
      <c r="AU198" s="76">
        <v>21.290998537116984</v>
      </c>
      <c r="AV198" s="76">
        <v>21.190505024021796</v>
      </c>
      <c r="AW198" s="76">
        <v>21.090485840308418</v>
      </c>
      <c r="AX198" s="76">
        <v>20.99093874714216</v>
      </c>
      <c r="AY198" s="76">
        <v>20.891861516255652</v>
      </c>
      <c r="AZ198" s="76">
        <v>20.793251929898926</v>
      </c>
      <c r="BA198" s="76">
        <v>20.695107780789801</v>
      </c>
      <c r="BB198" s="76">
        <v>20.597426872064474</v>
      </c>
      <c r="BC198" s="76">
        <v>20.500207017228334</v>
      </c>
      <c r="BD198" s="76">
        <v>20.403446040107013</v>
      </c>
      <c r="BE198" s="92"/>
      <c r="BF198" s="8"/>
      <c r="BG198" s="8"/>
      <c r="BH198" s="8"/>
      <c r="BI198" s="8"/>
      <c r="BJ198" s="8"/>
    </row>
    <row r="199" spans="1:62">
      <c r="A199" s="62"/>
      <c r="B199" s="1" t="str">
        <f t="shared" si="4"/>
        <v>RegionRestaurantStock 2016</v>
      </c>
      <c r="C199" s="62"/>
      <c r="D199" s="196" t="s">
        <v>62</v>
      </c>
      <c r="E199" s="62" t="s">
        <v>5456</v>
      </c>
      <c r="F199" s="62" t="s">
        <v>73</v>
      </c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98"/>
      <c r="AK199" s="76">
        <v>51.164787677410985</v>
      </c>
      <c r="AL199" s="76">
        <v>50.923289879573609</v>
      </c>
      <c r="AM199" s="76">
        <v>50.682931951342027</v>
      </c>
      <c r="AN199" s="76">
        <v>50.4437085125317</v>
      </c>
      <c r="AO199" s="76">
        <v>50.20561420835255</v>
      </c>
      <c r="AP199" s="76">
        <v>49.968643709289125</v>
      </c>
      <c r="AQ199" s="76">
        <v>49.732791710981289</v>
      </c>
      <c r="AR199" s="76">
        <v>49.498052934105452</v>
      </c>
      <c r="AS199" s="76">
        <v>49.264422124256484</v>
      </c>
      <c r="AT199" s="76">
        <v>49.031894051830001</v>
      </c>
      <c r="AU199" s="76">
        <v>48.800463511905356</v>
      </c>
      <c r="AV199" s="76">
        <v>48.570125324129165</v>
      </c>
      <c r="AW199" s="76">
        <v>48.340874332599277</v>
      </c>
      <c r="AX199" s="76">
        <v>48.112705405749416</v>
      </c>
      <c r="AY199" s="76">
        <v>47.88561343623428</v>
      </c>
      <c r="AZ199" s="76">
        <v>47.659593340815256</v>
      </c>
      <c r="BA199" s="76">
        <v>47.434640060246608</v>
      </c>
      <c r="BB199" s="76">
        <v>47.210748559162248</v>
      </c>
      <c r="BC199" s="76">
        <v>46.987913825963005</v>
      </c>
      <c r="BD199" s="76">
        <v>46.766130872704466</v>
      </c>
      <c r="BE199" s="92"/>
      <c r="BF199" s="8"/>
      <c r="BG199" s="8"/>
      <c r="BH199" s="8"/>
      <c r="BI199" s="8"/>
      <c r="BJ199" s="8"/>
    </row>
    <row r="200" spans="1:62">
      <c r="A200" s="62"/>
      <c r="B200" s="1" t="str">
        <f t="shared" si="4"/>
        <v>RegionLodgingStock 2016</v>
      </c>
      <c r="C200" s="62"/>
      <c r="D200" s="196" t="s">
        <v>64</v>
      </c>
      <c r="E200" s="62" t="s">
        <v>5456</v>
      </c>
      <c r="F200" s="62" t="s">
        <v>73</v>
      </c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98"/>
      <c r="AK200" s="76">
        <v>168.78808760464642</v>
      </c>
      <c r="AL200" s="76">
        <v>168.38299619439525</v>
      </c>
      <c r="AM200" s="76">
        <v>167.97887700352871</v>
      </c>
      <c r="AN200" s="76">
        <v>167.57572769872027</v>
      </c>
      <c r="AO200" s="76">
        <v>167.17354595224336</v>
      </c>
      <c r="AP200" s="76">
        <v>166.77232944195796</v>
      </c>
      <c r="AQ200" s="76">
        <v>166.37207585129727</v>
      </c>
      <c r="AR200" s="76">
        <v>165.97278286925416</v>
      </c>
      <c r="AS200" s="76">
        <v>165.57444819036797</v>
      </c>
      <c r="AT200" s="76">
        <v>165.17706951471109</v>
      </c>
      <c r="AU200" s="76">
        <v>164.7806445478758</v>
      </c>
      <c r="AV200" s="76">
        <v>164.3851710009609</v>
      </c>
      <c r="AW200" s="76">
        <v>163.99064659055861</v>
      </c>
      <c r="AX200" s="76">
        <v>163.59706903874127</v>
      </c>
      <c r="AY200" s="76">
        <v>163.20443607304827</v>
      </c>
      <c r="AZ200" s="76">
        <v>162.81274542647299</v>
      </c>
      <c r="BA200" s="76">
        <v>162.42199483744946</v>
      </c>
      <c r="BB200" s="76">
        <v>162.03218204983961</v>
      </c>
      <c r="BC200" s="76">
        <v>161.64330481291998</v>
      </c>
      <c r="BD200" s="76">
        <v>161.255360881369</v>
      </c>
      <c r="BE200" s="92"/>
      <c r="BF200" s="8"/>
      <c r="BG200" s="8"/>
      <c r="BH200" s="8"/>
      <c r="BI200" s="8"/>
      <c r="BJ200" s="8"/>
    </row>
    <row r="201" spans="1:62">
      <c r="A201" s="62"/>
      <c r="B201" s="1" t="str">
        <f t="shared" si="4"/>
        <v>RegionHospitalStock 2016</v>
      </c>
      <c r="C201" s="62"/>
      <c r="D201" s="196" t="s">
        <v>66</v>
      </c>
      <c r="E201" s="62" t="s">
        <v>5456</v>
      </c>
      <c r="F201" s="62" t="s">
        <v>73</v>
      </c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98"/>
      <c r="AK201" s="76">
        <v>104.11941817271068</v>
      </c>
      <c r="AL201" s="76">
        <v>103.90076739454798</v>
      </c>
      <c r="AM201" s="76">
        <v>103.68257578301944</v>
      </c>
      <c r="AN201" s="76">
        <v>103.46484237387509</v>
      </c>
      <c r="AO201" s="76">
        <v>103.24756620488995</v>
      </c>
      <c r="AP201" s="76">
        <v>103.03074631585969</v>
      </c>
      <c r="AQ201" s="76">
        <v>102.81438174859639</v>
      </c>
      <c r="AR201" s="76">
        <v>102.59847154692433</v>
      </c>
      <c r="AS201" s="76">
        <v>102.38301475667581</v>
      </c>
      <c r="AT201" s="76">
        <v>102.16801042568679</v>
      </c>
      <c r="AU201" s="76">
        <v>101.95345760379283</v>
      </c>
      <c r="AV201" s="76">
        <v>101.73935534282487</v>
      </c>
      <c r="AW201" s="76">
        <v>101.52570269660494</v>
      </c>
      <c r="AX201" s="76">
        <v>101.31249872094207</v>
      </c>
      <c r="AY201" s="76">
        <v>101.09974247362808</v>
      </c>
      <c r="AZ201" s="76">
        <v>100.88743301443347</v>
      </c>
      <c r="BA201" s="76">
        <v>100.67556940510318</v>
      </c>
      <c r="BB201" s="76">
        <v>100.46415070935244</v>
      </c>
      <c r="BC201" s="76">
        <v>100.25317599286281</v>
      </c>
      <c r="BD201" s="76">
        <v>100.0426443232778</v>
      </c>
      <c r="BE201" s="92"/>
      <c r="BF201" s="8"/>
      <c r="BG201" s="8"/>
      <c r="BH201" s="8"/>
      <c r="BI201" s="8"/>
      <c r="BJ201" s="8"/>
    </row>
    <row r="202" spans="1:62">
      <c r="A202" s="62"/>
      <c r="B202" s="1" t="str">
        <f t="shared" si="4"/>
        <v>RegionResidential CareStock 2016</v>
      </c>
      <c r="C202" s="62"/>
      <c r="D202" s="197" t="s">
        <v>5469</v>
      </c>
      <c r="E202" s="62" t="s">
        <v>5456</v>
      </c>
      <c r="F202" s="62" t="s">
        <v>73</v>
      </c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98"/>
      <c r="AK202" s="76">
        <v>127.79010026960056</v>
      </c>
      <c r="AL202" s="76">
        <v>127.48340402895352</v>
      </c>
      <c r="AM202" s="76">
        <v>127.17744385928404</v>
      </c>
      <c r="AN202" s="76">
        <v>126.87221799402175</v>
      </c>
      <c r="AO202" s="76">
        <v>126.56772467083609</v>
      </c>
      <c r="AP202" s="76">
        <v>126.26396213162609</v>
      </c>
      <c r="AQ202" s="76">
        <v>125.9609286225102</v>
      </c>
      <c r="AR202" s="76">
        <v>125.65862239381617</v>
      </c>
      <c r="AS202" s="76">
        <v>125.35704170007101</v>
      </c>
      <c r="AT202" s="76">
        <v>125.05618479999086</v>
      </c>
      <c r="AU202" s="76">
        <v>124.75604995647087</v>
      </c>
      <c r="AV202" s="76">
        <v>124.45663543657534</v>
      </c>
      <c r="AW202" s="76">
        <v>124.15793951152757</v>
      </c>
      <c r="AX202" s="76">
        <v>123.85996045669991</v>
      </c>
      <c r="AY202" s="76">
        <v>123.56269655160385</v>
      </c>
      <c r="AZ202" s="76">
        <v>123.26614607988</v>
      </c>
      <c r="BA202" s="76">
        <v>122.9703073292883</v>
      </c>
      <c r="BB202" s="76">
        <v>122.67517859169801</v>
      </c>
      <c r="BC202" s="76">
        <v>122.38075816307796</v>
      </c>
      <c r="BD202" s="76">
        <v>122.08704434348657</v>
      </c>
      <c r="BE202" s="92"/>
      <c r="BF202" s="8"/>
      <c r="BG202" s="8"/>
      <c r="BH202" s="8"/>
      <c r="BI202" s="8"/>
      <c r="BJ202" s="8"/>
    </row>
    <row r="203" spans="1:62">
      <c r="A203" s="62"/>
      <c r="B203" s="1" t="str">
        <f t="shared" si="4"/>
        <v>RegionAssemblyStock 2016</v>
      </c>
      <c r="C203" s="62"/>
      <c r="D203" s="196" t="s">
        <v>69</v>
      </c>
      <c r="E203" s="62" t="s">
        <v>5456</v>
      </c>
      <c r="F203" s="62" t="s">
        <v>73</v>
      </c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98"/>
      <c r="AK203" s="76">
        <v>373.5607451108765</v>
      </c>
      <c r="AL203" s="76">
        <v>371.88470256781238</v>
      </c>
      <c r="AM203" s="76">
        <v>370.21617986895814</v>
      </c>
      <c r="AN203" s="76">
        <v>368.55514327527942</v>
      </c>
      <c r="AO203" s="76">
        <v>366.90155919911763</v>
      </c>
      <c r="AP203" s="76">
        <v>365.25539420351095</v>
      </c>
      <c r="AQ203" s="76">
        <v>363.61661500151791</v>
      </c>
      <c r="AR203" s="76">
        <v>361.9851884555444</v>
      </c>
      <c r="AS203" s="76">
        <v>360.36108157667388</v>
      </c>
      <c r="AT203" s="76">
        <v>358.74426152399991</v>
      </c>
      <c r="AU203" s="76">
        <v>357.13469560396226</v>
      </c>
      <c r="AV203" s="76">
        <v>355.53235126968582</v>
      </c>
      <c r="AW203" s="76">
        <v>353.93719612032248</v>
      </c>
      <c r="AX203" s="76">
        <v>352.34919790039606</v>
      </c>
      <c r="AY203" s="76">
        <v>350.76832449914963</v>
      </c>
      <c r="AZ203" s="76">
        <v>349.19454394989674</v>
      </c>
      <c r="BA203" s="76">
        <v>347.62782442937493</v>
      </c>
      <c r="BB203" s="76">
        <v>346.06813425710186</v>
      </c>
      <c r="BC203" s="76">
        <v>344.51544189473492</v>
      </c>
      <c r="BD203" s="76">
        <v>342.9697159454339</v>
      </c>
      <c r="BE203" s="92"/>
      <c r="BF203" s="8"/>
      <c r="BG203" s="8"/>
      <c r="BH203" s="8"/>
      <c r="BI203" s="8"/>
      <c r="BJ203" s="8"/>
    </row>
    <row r="204" spans="1:62">
      <c r="A204" s="62"/>
      <c r="B204" s="1" t="str">
        <f t="shared" si="4"/>
        <v>RegionOtherStock 2016</v>
      </c>
      <c r="C204" s="62"/>
      <c r="D204" s="196" t="s">
        <v>71</v>
      </c>
      <c r="E204" s="62" t="s">
        <v>5456</v>
      </c>
      <c r="F204" s="62" t="s">
        <v>73</v>
      </c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98"/>
      <c r="AK204" s="76">
        <v>337.71292763818877</v>
      </c>
      <c r="AL204" s="76">
        <v>334.67351128944512</v>
      </c>
      <c r="AM204" s="76">
        <v>331.66144968784005</v>
      </c>
      <c r="AN204" s="76">
        <v>328.67649664064959</v>
      </c>
      <c r="AO204" s="76">
        <v>325.71840817088366</v>
      </c>
      <c r="AP204" s="76">
        <v>322.78694249734565</v>
      </c>
      <c r="AQ204" s="76">
        <v>319.88186001486957</v>
      </c>
      <c r="AR204" s="76">
        <v>317.00292327473574</v>
      </c>
      <c r="AS204" s="76">
        <v>314.14989696526322</v>
      </c>
      <c r="AT204" s="76">
        <v>311.32254789257576</v>
      </c>
      <c r="AU204" s="76">
        <v>308.52064496154259</v>
      </c>
      <c r="AV204" s="76">
        <v>305.74395915688871</v>
      </c>
      <c r="AW204" s="76">
        <v>302.9922635244767</v>
      </c>
      <c r="AX204" s="76">
        <v>300.2653331527564</v>
      </c>
      <c r="AY204" s="76">
        <v>297.56294515438162</v>
      </c>
      <c r="AZ204" s="76">
        <v>294.88487864799214</v>
      </c>
      <c r="BA204" s="76">
        <v>292.23091474016024</v>
      </c>
      <c r="BB204" s="76">
        <v>289.60083650749874</v>
      </c>
      <c r="BC204" s="76">
        <v>286.9944289789313</v>
      </c>
      <c r="BD204" s="76">
        <v>284.41147911812084</v>
      </c>
      <c r="BE204" s="92"/>
      <c r="BF204" s="8"/>
      <c r="BG204" s="8"/>
      <c r="BH204" s="8"/>
      <c r="BI204" s="8"/>
      <c r="BJ204" s="8"/>
    </row>
    <row r="205" spans="1:62">
      <c r="BE205" s="92"/>
    </row>
    <row r="206" spans="1:62">
      <c r="BE206" s="92"/>
    </row>
    <row r="207" spans="1:62">
      <c r="E207" s="62" t="s">
        <v>5483</v>
      </c>
      <c r="F207" s="62" t="s">
        <v>8</v>
      </c>
      <c r="G207" s="62" t="s">
        <v>5484</v>
      </c>
      <c r="H207" s="17">
        <v>42.389799174074071</v>
      </c>
      <c r="I207" s="17">
        <v>36.465809974074077</v>
      </c>
      <c r="J207" s="17">
        <v>35.569335074074075</v>
      </c>
      <c r="K207" s="17">
        <v>38.272286974074078</v>
      </c>
      <c r="L207" s="17">
        <v>34.157084474074075</v>
      </c>
      <c r="M207" s="17">
        <v>35.53257534037408</v>
      </c>
      <c r="N207" s="17">
        <v>36.773434690474069</v>
      </c>
      <c r="O207" s="17">
        <v>42.359566936074067</v>
      </c>
      <c r="P207" s="17">
        <v>51.593021086074074</v>
      </c>
      <c r="Q207" s="17">
        <v>51.05823207407407</v>
      </c>
      <c r="R207" s="17">
        <v>58.828523630074066</v>
      </c>
      <c r="S207" s="17">
        <v>69.276658966074081</v>
      </c>
      <c r="T207" s="17">
        <v>78.406612488074074</v>
      </c>
      <c r="U207" s="17">
        <v>74.656716200074086</v>
      </c>
      <c r="V207" s="17">
        <v>62.619136074074078</v>
      </c>
      <c r="W207" s="17">
        <v>48.797968286074081</v>
      </c>
      <c r="X207" s="17">
        <v>52.20252758307408</v>
      </c>
      <c r="Y207" s="17">
        <v>51.00957789207407</v>
      </c>
      <c r="Z207" s="17">
        <v>67.083563074074078</v>
      </c>
      <c r="AA207" s="17">
        <v>72.079969074074057</v>
      </c>
      <c r="AB207" s="17">
        <v>65.729459982444979</v>
      </c>
      <c r="AC207" s="17">
        <v>64.942320409137878</v>
      </c>
      <c r="AD207" s="17">
        <v>63.362334928324181</v>
      </c>
      <c r="AE207" s="17">
        <v>65.142943044759335</v>
      </c>
      <c r="AF207" s="17">
        <v>66.739289699029854</v>
      </c>
      <c r="AG207" s="17">
        <v>44.714785074074072</v>
      </c>
      <c r="AH207" s="17">
        <v>43.824620297609542</v>
      </c>
      <c r="AI207" s="17">
        <v>57.604555574293428</v>
      </c>
      <c r="AJ207" s="17">
        <v>48.658990958331827</v>
      </c>
      <c r="AK207" s="17">
        <v>55.785796749482543</v>
      </c>
      <c r="AL207" s="17">
        <v>48.12608343697832</v>
      </c>
      <c r="AM207" s="17">
        <v>41.751205290164968</v>
      </c>
      <c r="AN207" s="17">
        <v>41.646756962473162</v>
      </c>
      <c r="AO207" s="17">
        <v>35.626674183714037</v>
      </c>
      <c r="AP207" s="17">
        <v>32.432637570196349</v>
      </c>
      <c r="AQ207" s="17">
        <v>35.457893767720535</v>
      </c>
      <c r="AR207" s="17">
        <v>35.205754486499465</v>
      </c>
      <c r="AS207" s="17">
        <v>37.868869950449707</v>
      </c>
      <c r="AT207" s="17">
        <v>40.459336393971874</v>
      </c>
      <c r="AU207" s="17">
        <v>42.945138697748284</v>
      </c>
      <c r="AV207" s="17">
        <v>48.304581476622808</v>
      </c>
      <c r="AW207" s="17">
        <v>52.042927982640393</v>
      </c>
      <c r="AX207" s="17">
        <v>49.482815835293238</v>
      </c>
      <c r="AY207" s="17">
        <v>51.699963793142544</v>
      </c>
      <c r="AZ207" s="17">
        <v>49.713564132554211</v>
      </c>
      <c r="BA207" s="17">
        <v>48.488778287486767</v>
      </c>
      <c r="BB207" s="17">
        <v>45.876170176663734</v>
      </c>
      <c r="BC207" s="17">
        <v>44.753516890407219</v>
      </c>
      <c r="BD207" s="17">
        <v>45.148751493530689</v>
      </c>
      <c r="BE207" s="92"/>
    </row>
    <row r="208" spans="1:62">
      <c r="D208" s="4"/>
      <c r="AZ208" s="95"/>
      <c r="BA208" s="95"/>
      <c r="BB208" s="95"/>
      <c r="BC208" s="95"/>
      <c r="BD208" s="95"/>
    </row>
    <row r="209" spans="1:56"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</row>
    <row r="210" spans="1:56"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</row>
    <row r="211" spans="1:56"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</row>
    <row r="212" spans="1:56"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</row>
    <row r="213" spans="1:56">
      <c r="C213" s="1" t="s">
        <v>10</v>
      </c>
    </row>
    <row r="214" spans="1:56">
      <c r="D214" s="4" t="s">
        <v>5485</v>
      </c>
      <c r="F214" s="1">
        <v>1985</v>
      </c>
      <c r="G214" s="1">
        <v>1986</v>
      </c>
      <c r="H214" s="1">
        <v>1987</v>
      </c>
      <c r="I214" s="1">
        <v>1988</v>
      </c>
      <c r="J214" s="1">
        <v>1989</v>
      </c>
      <c r="K214" s="1">
        <v>1990</v>
      </c>
      <c r="L214" s="1">
        <v>1991</v>
      </c>
      <c r="M214" s="1">
        <v>1992</v>
      </c>
      <c r="N214" s="1">
        <v>1993</v>
      </c>
      <c r="O214" s="1">
        <v>1994</v>
      </c>
      <c r="P214" s="1">
        <v>1995</v>
      </c>
      <c r="Q214" s="1">
        <v>1996</v>
      </c>
      <c r="R214" s="1">
        <v>1997</v>
      </c>
      <c r="S214" s="1">
        <v>1998</v>
      </c>
      <c r="T214" s="1">
        <v>1999</v>
      </c>
      <c r="U214" s="1">
        <v>2000</v>
      </c>
      <c r="V214" s="1">
        <v>2001</v>
      </c>
      <c r="W214" s="1">
        <v>2002</v>
      </c>
      <c r="X214" s="1">
        <v>2003</v>
      </c>
      <c r="Y214" s="1">
        <v>2004</v>
      </c>
      <c r="Z214" s="1">
        <v>2005</v>
      </c>
      <c r="AA214" s="1">
        <v>2006</v>
      </c>
      <c r="AB214" s="1">
        <v>2007</v>
      </c>
      <c r="AC214" s="1">
        <v>2008</v>
      </c>
      <c r="AD214" s="1">
        <v>2009</v>
      </c>
      <c r="AE214" s="1">
        <v>2010</v>
      </c>
      <c r="AF214" s="1">
        <v>2011</v>
      </c>
      <c r="AG214" s="1">
        <v>2012</v>
      </c>
      <c r="AH214" s="1">
        <v>2013</v>
      </c>
      <c r="AI214" s="1">
        <v>2014</v>
      </c>
      <c r="AJ214" s="1">
        <v>2015</v>
      </c>
      <c r="AK214" s="1">
        <v>2016</v>
      </c>
      <c r="AL214" s="1">
        <v>2017</v>
      </c>
      <c r="AM214" s="1">
        <v>2018</v>
      </c>
      <c r="AN214" s="1">
        <v>2019</v>
      </c>
      <c r="AO214" s="1">
        <v>2020</v>
      </c>
      <c r="AP214" s="1">
        <v>2021</v>
      </c>
      <c r="AQ214" s="1">
        <v>2022</v>
      </c>
      <c r="AR214" s="1">
        <v>2023</v>
      </c>
      <c r="AS214" s="1">
        <v>2024</v>
      </c>
      <c r="AT214" s="1">
        <v>2025</v>
      </c>
      <c r="AU214" s="1">
        <v>2026</v>
      </c>
      <c r="AV214" s="1">
        <v>2027</v>
      </c>
      <c r="AW214" s="1">
        <v>2028</v>
      </c>
      <c r="AX214" s="1">
        <v>2029</v>
      </c>
      <c r="AY214" s="1">
        <v>2030</v>
      </c>
      <c r="AZ214" s="8">
        <v>2031</v>
      </c>
      <c r="BA214" s="8">
        <v>2032</v>
      </c>
      <c r="BB214" s="8">
        <v>2033</v>
      </c>
      <c r="BC214" s="8">
        <v>2034</v>
      </c>
      <c r="BD214" s="95">
        <v>2035</v>
      </c>
    </row>
    <row r="215" spans="1:56">
      <c r="A215" s="1" t="s">
        <v>5486</v>
      </c>
      <c r="D215" s="4" t="s">
        <v>142</v>
      </c>
    </row>
    <row r="216" spans="1:56">
      <c r="A216" s="8">
        <v>151.63010252987445</v>
      </c>
      <c r="B216" s="8"/>
      <c r="C216" s="1" t="s">
        <v>42</v>
      </c>
      <c r="D216" s="196" t="s">
        <v>43</v>
      </c>
      <c r="F216" s="8">
        <v>217851.40372107178</v>
      </c>
      <c r="G216" s="8">
        <v>208998.69198523989</v>
      </c>
      <c r="H216" s="8">
        <v>200145.98024940802</v>
      </c>
      <c r="I216" s="8">
        <v>204298.48758186327</v>
      </c>
      <c r="J216" s="8">
        <v>212514.47308934119</v>
      </c>
      <c r="K216" s="8">
        <v>218248.8879770175</v>
      </c>
      <c r="L216" s="8">
        <v>230735.79972918943</v>
      </c>
      <c r="M216" s="8">
        <v>231528.43027437758</v>
      </c>
      <c r="N216" s="8">
        <v>244878.83743148466</v>
      </c>
      <c r="O216" s="8">
        <v>242786.25970780815</v>
      </c>
      <c r="P216" s="8">
        <v>255559.09058324914</v>
      </c>
      <c r="Q216" s="8">
        <v>268008.32621918456</v>
      </c>
      <c r="R216" s="8">
        <v>265489.37581064156</v>
      </c>
      <c r="S216" s="8">
        <v>272482.6174634418</v>
      </c>
      <c r="T216" s="8">
        <v>284410.89610058442</v>
      </c>
      <c r="U216" s="8">
        <v>300017.95217937022</v>
      </c>
      <c r="V216" s="8">
        <v>317942.85702325829</v>
      </c>
      <c r="W216" s="8">
        <v>335695.10260296741</v>
      </c>
      <c r="X216" s="8">
        <v>348922.95366756298</v>
      </c>
      <c r="Y216" s="8">
        <v>353537.99027757213</v>
      </c>
      <c r="Z216" s="8">
        <v>354596.7797693297</v>
      </c>
      <c r="AA216" s="8">
        <v>359853.55392939574</v>
      </c>
      <c r="AB216" s="8">
        <v>355546.86718435638</v>
      </c>
      <c r="AC216" s="8">
        <v>351120.83370566339</v>
      </c>
      <c r="AD216" s="8">
        <v>353655.16843746061</v>
      </c>
      <c r="AE216" s="8">
        <v>360684.15806895884</v>
      </c>
      <c r="AF216" s="8">
        <v>369803.92723429378</v>
      </c>
      <c r="AG216" s="8">
        <v>380743.50122831936</v>
      </c>
      <c r="AH216" s="8">
        <v>387419.66531976196</v>
      </c>
      <c r="AI216" s="8">
        <v>387412.09131390764</v>
      </c>
      <c r="AJ216" s="8">
        <v>362263.06406467763</v>
      </c>
      <c r="AK216" s="8">
        <v>361227.08802068321</v>
      </c>
      <c r="AL216" s="8">
        <v>365470.81592940813</v>
      </c>
      <c r="AM216" s="8">
        <v>371317.740934473</v>
      </c>
      <c r="AN216" s="8">
        <v>379226.94846528088</v>
      </c>
      <c r="AO216" s="8">
        <v>391883.20528674859</v>
      </c>
      <c r="AP216" s="8">
        <v>401197.30981215532</v>
      </c>
      <c r="AQ216" s="8">
        <v>410283.28153348627</v>
      </c>
      <c r="AR216" s="8">
        <v>418169.42351078743</v>
      </c>
      <c r="AS216" s="8">
        <v>423947.22226989275</v>
      </c>
      <c r="AT216" s="8">
        <v>428275.72069213277</v>
      </c>
      <c r="AU216" s="8">
        <v>431507.25212461216</v>
      </c>
      <c r="AV216" s="8">
        <v>432336.55658324907</v>
      </c>
      <c r="AW216" s="8">
        <v>433813.71962713706</v>
      </c>
      <c r="AX216" s="8">
        <v>435835.83154788177</v>
      </c>
      <c r="AY216" s="8">
        <v>437716.31650236202</v>
      </c>
      <c r="AZ216" s="8">
        <v>437864.74535969098</v>
      </c>
      <c r="BA216" s="8">
        <v>438353.85348160483</v>
      </c>
      <c r="BB216" s="8">
        <v>439790.66101067502</v>
      </c>
      <c r="BC216" s="8">
        <v>441745.40881014074</v>
      </c>
      <c r="BD216" s="8">
        <v>443763.38960404845</v>
      </c>
    </row>
    <row r="217" spans="1:56">
      <c r="A217" s="8">
        <v>151.63010252987445</v>
      </c>
      <c r="B217" s="8"/>
      <c r="C217" s="1" t="s">
        <v>44</v>
      </c>
      <c r="D217" s="196" t="s">
        <v>45</v>
      </c>
      <c r="F217" s="8">
        <v>56899.187799075786</v>
      </c>
      <c r="G217" s="8">
        <v>73536.576809621445</v>
      </c>
      <c r="H217" s="8">
        <v>90173.965820167112</v>
      </c>
      <c r="I217" s="8">
        <v>92044.840537701777</v>
      </c>
      <c r="J217" s="8">
        <v>95746.478689050549</v>
      </c>
      <c r="K217" s="8">
        <v>98330.06758469365</v>
      </c>
      <c r="L217" s="8">
        <v>103955.93302619121</v>
      </c>
      <c r="M217" s="8">
        <v>104313.04556775086</v>
      </c>
      <c r="N217" s="8">
        <v>110327.95107407245</v>
      </c>
      <c r="O217" s="8">
        <v>109385.15905848605</v>
      </c>
      <c r="P217" s="8">
        <v>115139.84278160419</v>
      </c>
      <c r="Q217" s="8">
        <v>120748.73358881973</v>
      </c>
      <c r="R217" s="8">
        <v>119613.84320651177</v>
      </c>
      <c r="S217" s="8">
        <v>122764.58514490072</v>
      </c>
      <c r="T217" s="8">
        <v>128138.76347603065</v>
      </c>
      <c r="U217" s="8">
        <v>135170.38179605946</v>
      </c>
      <c r="V217" s="8">
        <v>143246.28596714657</v>
      </c>
      <c r="W217" s="8">
        <v>151244.40006437257</v>
      </c>
      <c r="X217" s="8">
        <v>157204.08902883093</v>
      </c>
      <c r="Y217" s="8">
        <v>159283.35213974226</v>
      </c>
      <c r="Z217" s="8">
        <v>162515.65727255808</v>
      </c>
      <c r="AA217" s="8">
        <v>167612.08530117007</v>
      </c>
      <c r="AB217" s="8">
        <v>168423.08861424751</v>
      </c>
      <c r="AC217" s="8">
        <v>169187.35438208625</v>
      </c>
      <c r="AD217" s="8">
        <v>173048.3572794295</v>
      </c>
      <c r="AE217" s="8">
        <v>179117.10252840212</v>
      </c>
      <c r="AF217" s="8">
        <v>186379.47215624529</v>
      </c>
      <c r="AG217" s="8">
        <v>196097.33907743782</v>
      </c>
      <c r="AH217" s="8">
        <v>202218.89238815164</v>
      </c>
      <c r="AI217" s="8">
        <v>207305.67585489253</v>
      </c>
      <c r="AJ217" s="8">
        <v>197832.3646703476</v>
      </c>
      <c r="AK217" s="8">
        <v>201769.33919382968</v>
      </c>
      <c r="AL217" s="8">
        <v>207402.62690006761</v>
      </c>
      <c r="AM217" s="8">
        <v>214789.21071636313</v>
      </c>
      <c r="AN217" s="8">
        <v>223031.94151205919</v>
      </c>
      <c r="AO217" s="8">
        <v>234499.25260891521</v>
      </c>
      <c r="AP217" s="8">
        <v>242830.70135849458</v>
      </c>
      <c r="AQ217" s="8">
        <v>251683.05769678502</v>
      </c>
      <c r="AR217" s="8">
        <v>259658.2343690728</v>
      </c>
      <c r="AS217" s="8">
        <v>265949.1932124786</v>
      </c>
      <c r="AT217" s="8">
        <v>271229.21169499942</v>
      </c>
      <c r="AU217" s="8">
        <v>275795.82311684941</v>
      </c>
      <c r="AV217" s="8">
        <v>278935.21684546757</v>
      </c>
      <c r="AW217" s="8">
        <v>282712.74194912234</v>
      </c>
      <c r="AX217" s="8">
        <v>286481.7779856202</v>
      </c>
      <c r="AY217" s="8">
        <v>290571.35047771432</v>
      </c>
      <c r="AZ217" s="8">
        <v>292804.62299785251</v>
      </c>
      <c r="BA217" s="8">
        <v>295162.61768601224</v>
      </c>
      <c r="BB217" s="8">
        <v>298283.24668723368</v>
      </c>
      <c r="BC217" s="8">
        <v>301679.19173275231</v>
      </c>
      <c r="BD217" s="8">
        <v>305033.66734134755</v>
      </c>
    </row>
    <row r="218" spans="1:56">
      <c r="A218" s="8">
        <v>151.63010252987445</v>
      </c>
      <c r="B218" s="8"/>
      <c r="C218" s="1" t="s">
        <v>46</v>
      </c>
      <c r="D218" s="196" t="s">
        <v>47</v>
      </c>
      <c r="F218" s="8">
        <v>103191.18288445917</v>
      </c>
      <c r="G218" s="8">
        <v>104499.34599261994</v>
      </c>
      <c r="H218" s="8">
        <v>105807.50910078075</v>
      </c>
      <c r="I218" s="8">
        <v>108002.7390865257</v>
      </c>
      <c r="J218" s="8">
        <v>112346.13364419344</v>
      </c>
      <c r="K218" s="8">
        <v>115377.64171974598</v>
      </c>
      <c r="L218" s="8">
        <v>121978.86862029215</v>
      </c>
      <c r="M218" s="8">
        <v>122397.89409119615</v>
      </c>
      <c r="N218" s="8">
        <v>129455.60928994505</v>
      </c>
      <c r="O218" s="8">
        <v>128349.36455664544</v>
      </c>
      <c r="P218" s="8">
        <v>135101.74308261863</v>
      </c>
      <c r="Q218" s="8">
        <v>141683.05244094582</v>
      </c>
      <c r="R218" s="8">
        <v>140351.40507064035</v>
      </c>
      <c r="S218" s="8">
        <v>144048.39403289961</v>
      </c>
      <c r="T218" s="8">
        <v>150354.29859757473</v>
      </c>
      <c r="U218" s="8">
        <v>158604.99504441186</v>
      </c>
      <c r="V218" s="8">
        <v>168081.02613950011</v>
      </c>
      <c r="W218" s="8">
        <v>177465.78062417047</v>
      </c>
      <c r="X218" s="8">
        <v>184458.70633847601</v>
      </c>
      <c r="Y218" s="8">
        <v>186898.45320476568</v>
      </c>
      <c r="Z218" s="8">
        <v>186028.83658052023</v>
      </c>
      <c r="AA218" s="8">
        <v>187392.62346713556</v>
      </c>
      <c r="AB218" s="8">
        <v>183688.58010542323</v>
      </c>
      <c r="AC218" s="8">
        <v>179917.79537687683</v>
      </c>
      <c r="AD218" s="8">
        <v>179846.95356055681</v>
      </c>
      <c r="AE218" s="8">
        <v>182057.43147324634</v>
      </c>
      <c r="AF218" s="8">
        <v>185242.65960825031</v>
      </c>
      <c r="AG218" s="8">
        <v>189642.79293970478</v>
      </c>
      <c r="AH218" s="8">
        <v>191558.58292503955</v>
      </c>
      <c r="AI218" s="8">
        <v>188880.50227989364</v>
      </c>
      <c r="AJ218" s="8">
        <v>174526.29646197823</v>
      </c>
      <c r="AK218" s="8">
        <v>171661.76571482711</v>
      </c>
      <c r="AL218" s="8">
        <v>171964.36061598783</v>
      </c>
      <c r="AM218" s="8">
        <v>172578.19095927902</v>
      </c>
      <c r="AN218" s="8">
        <v>174327.4364666667</v>
      </c>
      <c r="AO218" s="8">
        <v>178031.53118778302</v>
      </c>
      <c r="AP218" s="8">
        <v>180814.04735494446</v>
      </c>
      <c r="AQ218" s="8">
        <v>183147.55841598185</v>
      </c>
      <c r="AR218" s="8">
        <v>185019.6297367698</v>
      </c>
      <c r="AS218" s="8">
        <v>186155.89477771879</v>
      </c>
      <c r="AT218" s="8">
        <v>186709.23295677092</v>
      </c>
      <c r="AU218" s="8">
        <v>186794.1618083051</v>
      </c>
      <c r="AV218" s="8">
        <v>185782.37914244769</v>
      </c>
      <c r="AW218" s="8">
        <v>184933.34248820422</v>
      </c>
      <c r="AX218" s="8">
        <v>184507.64159057962</v>
      </c>
      <c r="AY218" s="8">
        <v>183804.69020325746</v>
      </c>
      <c r="AZ218" s="8">
        <v>182745.56701858778</v>
      </c>
      <c r="BA218" s="8">
        <v>181882.78694640988</v>
      </c>
      <c r="BB218" s="8">
        <v>181347.82060766232</v>
      </c>
      <c r="BC218" s="8">
        <v>181066.33740599875</v>
      </c>
      <c r="BD218" s="8">
        <v>180855.24367928575</v>
      </c>
    </row>
    <row r="219" spans="1:56">
      <c r="A219" s="8">
        <v>1171.1629085255743</v>
      </c>
      <c r="B219" s="8"/>
      <c r="C219" s="1" t="s">
        <v>48</v>
      </c>
      <c r="D219" s="197" t="s">
        <v>5467</v>
      </c>
      <c r="F219" s="8">
        <v>5055.7974138596228</v>
      </c>
      <c r="G219" s="8">
        <v>13423.836588687245</v>
      </c>
      <c r="H219" s="8">
        <v>21791.875763514865</v>
      </c>
      <c r="I219" s="8">
        <v>22224.659925521173</v>
      </c>
      <c r="J219" s="8">
        <v>22732.952835002077</v>
      </c>
      <c r="K219" s="8">
        <v>23080.895311996119</v>
      </c>
      <c r="L219" s="8">
        <v>24394.967985397427</v>
      </c>
      <c r="M219" s="8">
        <v>24342.77819338522</v>
      </c>
      <c r="N219" s="8">
        <v>25847.114822320538</v>
      </c>
      <c r="O219" s="8">
        <v>25597.201842348808</v>
      </c>
      <c r="P219" s="8">
        <v>26685.15216798272</v>
      </c>
      <c r="Q219" s="8">
        <v>27183.979842094126</v>
      </c>
      <c r="R219" s="8">
        <v>26370.318525564584</v>
      </c>
      <c r="S219" s="8">
        <v>26408.046610476242</v>
      </c>
      <c r="T219" s="8">
        <v>27113.984701041256</v>
      </c>
      <c r="U219" s="8">
        <v>28084.473978898819</v>
      </c>
      <c r="V219" s="8">
        <v>29362.800335296797</v>
      </c>
      <c r="W219" s="8">
        <v>30805.387561284086</v>
      </c>
      <c r="X219" s="8">
        <v>32039.384416567875</v>
      </c>
      <c r="Y219" s="8">
        <v>32288.612309161115</v>
      </c>
      <c r="Z219" s="8">
        <v>32756.354184115167</v>
      </c>
      <c r="AA219" s="8">
        <v>33718.918515821199</v>
      </c>
      <c r="AB219" s="8">
        <v>33600.302576498187</v>
      </c>
      <c r="AC219" s="8">
        <v>33338.384168395656</v>
      </c>
      <c r="AD219" s="8">
        <v>33752.759044080267</v>
      </c>
      <c r="AE219" s="8">
        <v>34616.681984882525</v>
      </c>
      <c r="AF219" s="8">
        <v>35683.053439910822</v>
      </c>
      <c r="AG219" s="8">
        <v>37405.78774921647</v>
      </c>
      <c r="AH219" s="8">
        <v>37843.457630338358</v>
      </c>
      <c r="AI219" s="8">
        <v>37022.141222199192</v>
      </c>
      <c r="AJ219" s="8">
        <v>33933.733741227603</v>
      </c>
      <c r="AK219" s="8">
        <v>33238.372918386791</v>
      </c>
      <c r="AL219" s="8">
        <v>33238.971427017845</v>
      </c>
      <c r="AM219" s="8">
        <v>33021.58810878254</v>
      </c>
      <c r="AN219" s="8">
        <v>33058.436089017188</v>
      </c>
      <c r="AO219" s="8">
        <v>33400.960220277535</v>
      </c>
      <c r="AP219" s="8">
        <v>33665.520852396556</v>
      </c>
      <c r="AQ219" s="8">
        <v>33753.95044255285</v>
      </c>
      <c r="AR219" s="8">
        <v>33780.143007299172</v>
      </c>
      <c r="AS219" s="8">
        <v>33813.695359742494</v>
      </c>
      <c r="AT219" s="8">
        <v>33804.083925409039</v>
      </c>
      <c r="AU219" s="8">
        <v>33732.520555878873</v>
      </c>
      <c r="AV219" s="8">
        <v>33544.229666951745</v>
      </c>
      <c r="AW219" s="8">
        <v>33376.633924050664</v>
      </c>
      <c r="AX219" s="8">
        <v>33287.367106393831</v>
      </c>
      <c r="AY219" s="8">
        <v>33071.443050178801</v>
      </c>
      <c r="AZ219" s="8">
        <v>32889.467104722957</v>
      </c>
      <c r="BA219" s="8">
        <v>32695.369132432807</v>
      </c>
      <c r="BB219" s="8">
        <v>32536.38622965075</v>
      </c>
      <c r="BC219" s="8">
        <v>32419.151947657108</v>
      </c>
      <c r="BD219" s="8">
        <v>32357.326361557851</v>
      </c>
    </row>
    <row r="220" spans="1:56">
      <c r="A220" s="8">
        <v>1171.1629085255743</v>
      </c>
      <c r="B220" s="8"/>
      <c r="C220" s="1" t="s">
        <v>49</v>
      </c>
      <c r="D220" s="197" t="s">
        <v>5464</v>
      </c>
      <c r="F220" s="8">
        <v>45663.32287728956</v>
      </c>
      <c r="G220" s="8">
        <v>42956.277083799177</v>
      </c>
      <c r="H220" s="8">
        <v>40249.231290308788</v>
      </c>
      <c r="I220" s="8">
        <v>41048.576423532184</v>
      </c>
      <c r="J220" s="8">
        <v>41987.384954699257</v>
      </c>
      <c r="K220" s="8">
        <v>42630.028909915964</v>
      </c>
      <c r="L220" s="8">
        <v>45057.099233644389</v>
      </c>
      <c r="M220" s="8">
        <v>44960.705557740206</v>
      </c>
      <c r="N220" s="8">
        <v>47739.190235863898</v>
      </c>
      <c r="O220" s="8">
        <v>47277.605127611147</v>
      </c>
      <c r="P220" s="8">
        <v>49287.03124420641</v>
      </c>
      <c r="Q220" s="8">
        <v>50208.35764342035</v>
      </c>
      <c r="R220" s="8">
        <v>48705.538754566136</v>
      </c>
      <c r="S220" s="8">
        <v>48775.221898515229</v>
      </c>
      <c r="T220" s="8">
        <v>50079.077784632274</v>
      </c>
      <c r="U220" s="8">
        <v>51871.555303921945</v>
      </c>
      <c r="V220" s="8">
        <v>54232.602775994215</v>
      </c>
      <c r="W220" s="8">
        <v>56897.037336162713</v>
      </c>
      <c r="X220" s="8">
        <v>59176.208958597657</v>
      </c>
      <c r="Y220" s="8">
        <v>59636.528721881943</v>
      </c>
      <c r="Z220" s="8">
        <v>59267.380594230824</v>
      </c>
      <c r="AA220" s="8">
        <v>59661.108667141169</v>
      </c>
      <c r="AB220" s="8">
        <v>58346.611071043306</v>
      </c>
      <c r="AC220" s="8">
        <v>56953.433458145395</v>
      </c>
      <c r="AD220" s="8">
        <v>56761.820168837978</v>
      </c>
      <c r="AE220" s="8">
        <v>57298.25438694148</v>
      </c>
      <c r="AF220" s="8">
        <v>58127.749242895152</v>
      </c>
      <c r="AG220" s="8">
        <v>59529.048001681331</v>
      </c>
      <c r="AH220" s="8">
        <v>59783.503223610125</v>
      </c>
      <c r="AI220" s="8">
        <v>58110.415124777901</v>
      </c>
      <c r="AJ220" s="8">
        <v>53011.310739142049</v>
      </c>
      <c r="AK220" s="8">
        <v>51435.543255821794</v>
      </c>
      <c r="AL220" s="8">
        <v>51026.513457586996</v>
      </c>
      <c r="AM220" s="8">
        <v>50466.656871395746</v>
      </c>
      <c r="AN220" s="8">
        <v>50304.788044035609</v>
      </c>
      <c r="AO220" s="8">
        <v>50614.04792978664</v>
      </c>
      <c r="AP220" s="8">
        <v>50874.917906207513</v>
      </c>
      <c r="AQ220" s="8">
        <v>50868.674785801712</v>
      </c>
      <c r="AR220" s="8">
        <v>50765.911453862311</v>
      </c>
      <c r="AS220" s="8">
        <v>50580.610093223673</v>
      </c>
      <c r="AT220" s="8">
        <v>50279.829768580166</v>
      </c>
      <c r="AU220" s="8">
        <v>49865.669280119291</v>
      </c>
      <c r="AV220" s="8">
        <v>49176.310364207347</v>
      </c>
      <c r="AW220" s="8">
        <v>48490.876044407407</v>
      </c>
      <c r="AX220" s="8">
        <v>47976.259903688682</v>
      </c>
      <c r="AY220" s="8">
        <v>47289.135978793813</v>
      </c>
      <c r="AZ220" s="8">
        <v>46668.747187633591</v>
      </c>
      <c r="BA220" s="8">
        <v>46095.243283108146</v>
      </c>
      <c r="BB220" s="8">
        <v>45573.860417943346</v>
      </c>
      <c r="BC220" s="8">
        <v>45127.322607658811</v>
      </c>
      <c r="BD220" s="8">
        <v>44730.956312065355</v>
      </c>
    </row>
    <row r="221" spans="1:56">
      <c r="A221" s="8">
        <v>1171.1629085255743</v>
      </c>
      <c r="B221" s="8"/>
      <c r="C221" s="1" t="s">
        <v>50</v>
      </c>
      <c r="D221" s="197" t="s">
        <v>5465</v>
      </c>
      <c r="F221" s="8">
        <v>11415.83071932239</v>
      </c>
      <c r="G221" s="8">
        <v>10739.069270949794</v>
      </c>
      <c r="H221" s="8">
        <v>10062.307822577197</v>
      </c>
      <c r="I221" s="8">
        <v>10262.144105883046</v>
      </c>
      <c r="J221" s="8">
        <v>10496.846238674814</v>
      </c>
      <c r="K221" s="8">
        <v>10657.507227478991</v>
      </c>
      <c r="L221" s="8">
        <v>11264.274808411097</v>
      </c>
      <c r="M221" s="8">
        <v>11240.176389435052</v>
      </c>
      <c r="N221" s="8">
        <v>11934.797558965975</v>
      </c>
      <c r="O221" s="8">
        <v>11819.401281902787</v>
      </c>
      <c r="P221" s="8">
        <v>12321.757811051602</v>
      </c>
      <c r="Q221" s="8">
        <v>12552.089410855087</v>
      </c>
      <c r="R221" s="8">
        <v>12176.384688641534</v>
      </c>
      <c r="S221" s="8">
        <v>12193.805474628807</v>
      </c>
      <c r="T221" s="8">
        <v>12519.769446158069</v>
      </c>
      <c r="U221" s="8">
        <v>12967.888825980486</v>
      </c>
      <c r="V221" s="8">
        <v>13558.150693998554</v>
      </c>
      <c r="W221" s="8">
        <v>14224.259334040678</v>
      </c>
      <c r="X221" s="8">
        <v>14794.052239649414</v>
      </c>
      <c r="Y221" s="8">
        <v>14909.132180470486</v>
      </c>
      <c r="Z221" s="8">
        <v>16089.783930114661</v>
      </c>
      <c r="AA221" s="8">
        <v>17617.092653342384</v>
      </c>
      <c r="AB221" s="8">
        <v>18419.311769849035</v>
      </c>
      <c r="AC221" s="8">
        <v>19009.848165719726</v>
      </c>
      <c r="AD221" s="8">
        <v>19949.851202602753</v>
      </c>
      <c r="AE221" s="8">
        <v>21177.433659989274</v>
      </c>
      <c r="AF221" s="8">
        <v>22561.754765773781</v>
      </c>
      <c r="AG221" s="8">
        <v>24827.01798727148</v>
      </c>
      <c r="AH221" s="8">
        <v>25462.578113545653</v>
      </c>
      <c r="AI221" s="8">
        <v>25203.153788835862</v>
      </c>
      <c r="AJ221" s="8">
        <v>23297.008840188668</v>
      </c>
      <c r="AK221" s="8">
        <v>23201.684816252018</v>
      </c>
      <c r="AL221" s="8">
        <v>23522.104524154718</v>
      </c>
      <c r="AM221" s="8">
        <v>23544.791129259651</v>
      </c>
      <c r="AN221" s="8">
        <v>23741.372925960673</v>
      </c>
      <c r="AO221" s="8">
        <v>24152.809714482286</v>
      </c>
      <c r="AP221" s="8">
        <v>24453.423109698837</v>
      </c>
      <c r="AQ221" s="8">
        <v>24626.839716381408</v>
      </c>
      <c r="AR221" s="8">
        <v>24756.97635379545</v>
      </c>
      <c r="AS221" s="8">
        <v>24965.567692071243</v>
      </c>
      <c r="AT221" s="8">
        <v>25182.030668563777</v>
      </c>
      <c r="AU221" s="8">
        <v>25368.917526161047</v>
      </c>
      <c r="AV221" s="8">
        <v>25548.139626668981</v>
      </c>
      <c r="AW221" s="8">
        <v>25763.742427383215</v>
      </c>
      <c r="AX221" s="8">
        <v>25995.300501452883</v>
      </c>
      <c r="AY221" s="8">
        <v>26120.110274039096</v>
      </c>
      <c r="AZ221" s="8">
        <v>26257.53196629008</v>
      </c>
      <c r="BA221" s="8">
        <v>26335.252312620414</v>
      </c>
      <c r="BB221" s="8">
        <v>26439.2161727741</v>
      </c>
      <c r="BC221" s="8">
        <v>26564.329010281435</v>
      </c>
      <c r="BD221" s="8">
        <v>26755.885980500174</v>
      </c>
    </row>
    <row r="222" spans="1:56">
      <c r="A222" s="8">
        <v>1171.1629085255743</v>
      </c>
      <c r="B222" s="8"/>
      <c r="C222" s="1" t="s">
        <v>51</v>
      </c>
      <c r="D222" s="197" t="s">
        <v>5466</v>
      </c>
      <c r="F222" s="8">
        <v>25318.645829470544</v>
      </c>
      <c r="G222" s="8">
        <v>22373.060981145409</v>
      </c>
      <c r="H222" s="8">
        <v>19427.476132820269</v>
      </c>
      <c r="I222" s="8">
        <v>19813.303588395116</v>
      </c>
      <c r="J222" s="8">
        <v>20266.447157796101</v>
      </c>
      <c r="K222" s="8">
        <v>20576.638177640001</v>
      </c>
      <c r="L222" s="8">
        <v>21748.135105042526</v>
      </c>
      <c r="M222" s="8">
        <v>21701.60786022446</v>
      </c>
      <c r="N222" s="8">
        <v>23042.725268910268</v>
      </c>
      <c r="O222" s="8">
        <v>22819.927630635757</v>
      </c>
      <c r="P222" s="8">
        <v>23789.836288996135</v>
      </c>
      <c r="Q222" s="8">
        <v>24234.541592860558</v>
      </c>
      <c r="R222" s="8">
        <v>23509.161823876082</v>
      </c>
      <c r="S222" s="8">
        <v>23542.796444278309</v>
      </c>
      <c r="T222" s="8">
        <v>24172.140863938701</v>
      </c>
      <c r="U222" s="8">
        <v>25037.332896388816</v>
      </c>
      <c r="V222" s="8">
        <v>26176.96195119722</v>
      </c>
      <c r="W222" s="8">
        <v>27463.02971362921</v>
      </c>
      <c r="X222" s="8">
        <v>28563.138979768595</v>
      </c>
      <c r="Y222" s="8">
        <v>28785.325862051341</v>
      </c>
      <c r="Z222" s="8">
        <v>28924.071606197242</v>
      </c>
      <c r="AA222" s="8">
        <v>29469.866159102188</v>
      </c>
      <c r="AB222" s="8">
        <v>29116.933433380244</v>
      </c>
      <c r="AC222" s="8">
        <v>28678.217716061263</v>
      </c>
      <c r="AD222" s="8">
        <v>28831.690819149815</v>
      </c>
      <c r="AE222" s="8">
        <v>29362.860829323748</v>
      </c>
      <c r="AF222" s="8">
        <v>30056.267732884469</v>
      </c>
      <c r="AG222" s="8">
        <v>31094.404437568213</v>
      </c>
      <c r="AH222" s="8">
        <v>31359.446451870797</v>
      </c>
      <c r="AI222" s="8">
        <v>30594.922777697571</v>
      </c>
      <c r="AJ222" s="8">
        <v>27986.479175210523</v>
      </c>
      <c r="AK222" s="8">
        <v>27303.614407285862</v>
      </c>
      <c r="AL222" s="8">
        <v>27212.500998972999</v>
      </c>
      <c r="AM222" s="8">
        <v>26983.999120344612</v>
      </c>
      <c r="AN222" s="8">
        <v>26965.356630180508</v>
      </c>
      <c r="AO222" s="8">
        <v>27197.387402329608</v>
      </c>
      <c r="AP222" s="8">
        <v>27381.520982870552</v>
      </c>
      <c r="AQ222" s="8">
        <v>27422.188713491538</v>
      </c>
      <c r="AR222" s="8">
        <v>27411.685006210242</v>
      </c>
      <c r="AS222" s="8">
        <v>27386.238883112841</v>
      </c>
      <c r="AT222" s="8">
        <v>27314.457421510844</v>
      </c>
      <c r="AU222" s="8">
        <v>27187.87275675777</v>
      </c>
      <c r="AV222" s="8">
        <v>26944.271677199136</v>
      </c>
      <c r="AW222" s="8">
        <v>26711.391485793367</v>
      </c>
      <c r="AX222" s="8">
        <v>26553.939019252342</v>
      </c>
      <c r="AY222" s="8">
        <v>26297.693251039138</v>
      </c>
      <c r="AZ222" s="8">
        <v>26072.507401923824</v>
      </c>
      <c r="BA222" s="8">
        <v>25852.032015000088</v>
      </c>
      <c r="BB222" s="8">
        <v>25659.906094018166</v>
      </c>
      <c r="BC222" s="8">
        <v>25504.36268257687</v>
      </c>
      <c r="BD222" s="8">
        <v>25386.386058968445</v>
      </c>
    </row>
    <row r="223" spans="1:56">
      <c r="A223" s="8">
        <v>4284.5504427717515</v>
      </c>
      <c r="B223" s="8"/>
      <c r="C223" s="1" t="s">
        <v>52</v>
      </c>
      <c r="D223" s="197" t="s">
        <v>5468</v>
      </c>
      <c r="F223" s="8">
        <v>4026.4032818146475</v>
      </c>
      <c r="G223" s="8">
        <v>4115.706901028545</v>
      </c>
      <c r="H223" s="8">
        <v>4205.010520242442</v>
      </c>
      <c r="I223" s="8">
        <v>4292.0902136220993</v>
      </c>
      <c r="J223" s="8">
        <v>4385.1340717390349</v>
      </c>
      <c r="K223" s="8">
        <v>4578.7455890095252</v>
      </c>
      <c r="L223" s="8">
        <v>4925.2542379471824</v>
      </c>
      <c r="M223" s="8">
        <v>5059.9086971479355</v>
      </c>
      <c r="N223" s="8">
        <v>5491.2305796720329</v>
      </c>
      <c r="O223" s="8">
        <v>5593.5954805401325</v>
      </c>
      <c r="P223" s="8">
        <v>5926.3175733184044</v>
      </c>
      <c r="Q223" s="8">
        <v>6182.9348882424329</v>
      </c>
      <c r="R223" s="8">
        <v>6169.7723192810736</v>
      </c>
      <c r="S223" s="8">
        <v>6245.6036993975076</v>
      </c>
      <c r="T223" s="8">
        <v>6577.8422959626059</v>
      </c>
      <c r="U223" s="8">
        <v>6928.8339007962168</v>
      </c>
      <c r="V223" s="8">
        <v>7490.3140941843267</v>
      </c>
      <c r="W223" s="8">
        <v>8257.6043067687824</v>
      </c>
      <c r="X223" s="8">
        <v>8802.0048065065639</v>
      </c>
      <c r="Y223" s="8">
        <v>9009.5800347258555</v>
      </c>
      <c r="Z223" s="8">
        <v>9145.9892087019052</v>
      </c>
      <c r="AA223" s="8">
        <v>9211.6710302419669</v>
      </c>
      <c r="AB223" s="8">
        <v>9178.9855009367984</v>
      </c>
      <c r="AC223" s="8">
        <v>9148.5358510380192</v>
      </c>
      <c r="AD223" s="8">
        <v>9307.2672479613648</v>
      </c>
      <c r="AE223" s="8">
        <v>9585.7986641014031</v>
      </c>
      <c r="AF223" s="8">
        <v>9920.0454414820433</v>
      </c>
      <c r="AG223" s="8">
        <v>10130.023471573702</v>
      </c>
      <c r="AH223" s="8">
        <v>10169.183518524327</v>
      </c>
      <c r="AI223" s="8">
        <v>9898.6806328928142</v>
      </c>
      <c r="AJ223" s="8">
        <v>9048.1199973274033</v>
      </c>
      <c r="AK223" s="8">
        <v>8780.1775864794563</v>
      </c>
      <c r="AL223" s="8">
        <v>8811.2596238732203</v>
      </c>
      <c r="AM223" s="8">
        <v>8818.2022736718664</v>
      </c>
      <c r="AN223" s="8">
        <v>8842.7327300938232</v>
      </c>
      <c r="AO223" s="8">
        <v>8952.4239542965097</v>
      </c>
      <c r="AP223" s="8">
        <v>9062.883751329271</v>
      </c>
      <c r="AQ223" s="8">
        <v>9150.5674766300854</v>
      </c>
      <c r="AR223" s="8">
        <v>9292.0188141908693</v>
      </c>
      <c r="AS223" s="8">
        <v>9466.5721501071366</v>
      </c>
      <c r="AT223" s="8">
        <v>9566.5137953696903</v>
      </c>
      <c r="AU223" s="8">
        <v>9642.0100898117944</v>
      </c>
      <c r="AV223" s="8">
        <v>9665.9617410566807</v>
      </c>
      <c r="AW223" s="8">
        <v>9705.2825442918984</v>
      </c>
      <c r="AX223" s="8">
        <v>9762.8297928004395</v>
      </c>
      <c r="AY223" s="8">
        <v>9779.0733377569431</v>
      </c>
      <c r="AZ223" s="8">
        <v>9794.4308803544391</v>
      </c>
      <c r="BA223" s="8">
        <v>9848.5059298501437</v>
      </c>
      <c r="BB223" s="8">
        <v>9867.3200761037151</v>
      </c>
      <c r="BC223" s="8">
        <v>9917.7641674967817</v>
      </c>
      <c r="BD223" s="8">
        <v>9967.8167069212832</v>
      </c>
    </row>
    <row r="224" spans="1:56">
      <c r="A224" s="8">
        <v>1288.1239756144673</v>
      </c>
      <c r="B224" s="8"/>
      <c r="C224" s="1" t="s">
        <v>53</v>
      </c>
      <c r="D224" s="196" t="s">
        <v>54</v>
      </c>
      <c r="F224" s="8">
        <v>6899.2177051338404</v>
      </c>
      <c r="G224" s="8">
        <v>7052.2389172900575</v>
      </c>
      <c r="H224" s="8">
        <v>7205.2601294462738</v>
      </c>
      <c r="I224" s="8">
        <v>7354.4706581173587</v>
      </c>
      <c r="J224" s="8">
        <v>7513.9007470440247</v>
      </c>
      <c r="K224" s="8">
        <v>7845.6529125321231</v>
      </c>
      <c r="L224" s="8">
        <v>8439.3933896795734</v>
      </c>
      <c r="M224" s="8">
        <v>8670.1229922479361</v>
      </c>
      <c r="N224" s="8">
        <v>9409.1904328995261</v>
      </c>
      <c r="O224" s="8">
        <v>9584.5920722840365</v>
      </c>
      <c r="P224" s="8">
        <v>10154.709368719003</v>
      </c>
      <c r="Q224" s="8">
        <v>10594.421587950512</v>
      </c>
      <c r="R224" s="8">
        <v>10571.867605533151</v>
      </c>
      <c r="S224" s="8">
        <v>10701.80421736411</v>
      </c>
      <c r="T224" s="8">
        <v>11271.093045957972</v>
      </c>
      <c r="U224" s="8">
        <v>11872.515040957445</v>
      </c>
      <c r="V224" s="8">
        <v>12834.607961157768</v>
      </c>
      <c r="W224" s="8">
        <v>14047.589314524124</v>
      </c>
      <c r="X224" s="8">
        <v>15152.652396838437</v>
      </c>
      <c r="Y224" s="8">
        <v>15479.510456527292</v>
      </c>
      <c r="Z224" s="8">
        <v>15798.174448709171</v>
      </c>
      <c r="AA224" s="8">
        <v>16024.318633545427</v>
      </c>
      <c r="AB224" s="8">
        <v>15915.266706434264</v>
      </c>
      <c r="AC224" s="8">
        <v>15890.102655033168</v>
      </c>
      <c r="AD224" s="8">
        <v>16206.894670169306</v>
      </c>
      <c r="AE224" s="8">
        <v>16751.236087215875</v>
      </c>
      <c r="AF224" s="8">
        <v>17407.625855777289</v>
      </c>
      <c r="AG224" s="8">
        <v>17880.461427314138</v>
      </c>
      <c r="AH224" s="8">
        <v>17925.807828115132</v>
      </c>
      <c r="AI224" s="8">
        <v>17409.68564665188</v>
      </c>
      <c r="AJ224" s="8">
        <v>15877.515877337681</v>
      </c>
      <c r="AK224" s="8">
        <v>15372.022551310596</v>
      </c>
      <c r="AL224" s="8">
        <v>15224.029311163389</v>
      </c>
      <c r="AM224" s="8">
        <v>15051.358130451377</v>
      </c>
      <c r="AN224" s="8">
        <v>14997.694808391117</v>
      </c>
      <c r="AO224" s="8">
        <v>15084.950289641853</v>
      </c>
      <c r="AP224" s="8">
        <v>15165.865176518038</v>
      </c>
      <c r="AQ224" s="8">
        <v>15166.880878416199</v>
      </c>
      <c r="AR224" s="8">
        <v>15168.597805897054</v>
      </c>
      <c r="AS224" s="8">
        <v>15134.93992794732</v>
      </c>
      <c r="AT224" s="8">
        <v>15053.33154596963</v>
      </c>
      <c r="AU224" s="8">
        <v>14946.897284566861</v>
      </c>
      <c r="AV224" s="8">
        <v>14749.720925553296</v>
      </c>
      <c r="AW224" s="8">
        <v>14606.446586765804</v>
      </c>
      <c r="AX224" s="8">
        <v>14511.961789157385</v>
      </c>
      <c r="AY224" s="8">
        <v>14320.159145679188</v>
      </c>
      <c r="AZ224" s="8">
        <v>14185.318766354741</v>
      </c>
      <c r="BA224" s="8">
        <v>14061.0541707506</v>
      </c>
      <c r="BB224" s="8">
        <v>13937.813044616469</v>
      </c>
      <c r="BC224" s="8">
        <v>13845.519982216902</v>
      </c>
      <c r="BD224" s="8">
        <v>13783.245068552194</v>
      </c>
    </row>
    <row r="225" spans="1:56">
      <c r="A225" s="8">
        <v>1481.1717426697151</v>
      </c>
      <c r="B225" s="8"/>
      <c r="C225" s="1" t="s">
        <v>55</v>
      </c>
      <c r="D225" s="196" t="s">
        <v>56</v>
      </c>
      <c r="F225" s="8">
        <v>49678.969797168131</v>
      </c>
      <c r="G225" s="8">
        <v>50887.549088008323</v>
      </c>
      <c r="H225" s="8">
        <v>52096.128378848516</v>
      </c>
      <c r="I225" s="8">
        <v>53891.473390088919</v>
      </c>
      <c r="J225" s="8">
        <v>55301.704088136066</v>
      </c>
      <c r="K225" s="8">
        <v>56320.720929326286</v>
      </c>
      <c r="L225" s="8">
        <v>59598.948196798665</v>
      </c>
      <c r="M225" s="8">
        <v>59875.038133999398</v>
      </c>
      <c r="N225" s="8">
        <v>63090.538108352572</v>
      </c>
      <c r="O225" s="8">
        <v>62290.990920621967</v>
      </c>
      <c r="P225" s="8">
        <v>65911.63038498332</v>
      </c>
      <c r="Q225" s="8">
        <v>68983.639135362406</v>
      </c>
      <c r="R225" s="8">
        <v>69732.96582170199</v>
      </c>
      <c r="S225" s="8">
        <v>71331.440918664593</v>
      </c>
      <c r="T225" s="8">
        <v>74031.11753504441</v>
      </c>
      <c r="U225" s="8">
        <v>76942.356081206293</v>
      </c>
      <c r="V225" s="8">
        <v>81143.432123224557</v>
      </c>
      <c r="W225" s="8">
        <v>85690.254182846576</v>
      </c>
      <c r="X225" s="8">
        <v>88772.478710730531</v>
      </c>
      <c r="Y225" s="8">
        <v>89611.133454044131</v>
      </c>
      <c r="Z225" s="8">
        <v>90910.782716700836</v>
      </c>
      <c r="AA225" s="8">
        <v>92712.944275381815</v>
      </c>
      <c r="AB225" s="8">
        <v>92106.864078517261</v>
      </c>
      <c r="AC225" s="8">
        <v>91226.675126907721</v>
      </c>
      <c r="AD225" s="8">
        <v>92126.824590314762</v>
      </c>
      <c r="AE225" s="8">
        <v>94226.839366206506</v>
      </c>
      <c r="AF225" s="8">
        <v>96887.290466280989</v>
      </c>
      <c r="AG225" s="8">
        <v>98297.628415332976</v>
      </c>
      <c r="AH225" s="8">
        <v>101556.48361574841</v>
      </c>
      <c r="AI225" s="8">
        <v>100517.30269746947</v>
      </c>
      <c r="AJ225" s="8">
        <v>93451.116777326184</v>
      </c>
      <c r="AK225" s="8">
        <v>92007.634939548341</v>
      </c>
      <c r="AL225" s="8">
        <v>92830.341091071037</v>
      </c>
      <c r="AM225" s="8">
        <v>93375.054595700261</v>
      </c>
      <c r="AN225" s="8">
        <v>94377.004515497902</v>
      </c>
      <c r="AO225" s="8">
        <v>95968.826966513458</v>
      </c>
      <c r="AP225" s="8">
        <v>97326.792809528619</v>
      </c>
      <c r="AQ225" s="8">
        <v>98451.173166283159</v>
      </c>
      <c r="AR225" s="8">
        <v>99490.198109856632</v>
      </c>
      <c r="AS225" s="8">
        <v>100366.15767057381</v>
      </c>
      <c r="AT225" s="8">
        <v>100895.67539386117</v>
      </c>
      <c r="AU225" s="8">
        <v>101139.12394920514</v>
      </c>
      <c r="AV225" s="8">
        <v>100734.95192274427</v>
      </c>
      <c r="AW225" s="8">
        <v>100112.41509008988</v>
      </c>
      <c r="AX225" s="8">
        <v>99833.158581748503</v>
      </c>
      <c r="AY225" s="8">
        <v>99287.734611787557</v>
      </c>
      <c r="AZ225" s="8">
        <v>98872.917131563852</v>
      </c>
      <c r="BA225" s="8">
        <v>98539.690642839763</v>
      </c>
      <c r="BB225" s="8">
        <v>98305.189542753986</v>
      </c>
      <c r="BC225" s="8">
        <v>98173.214703301885</v>
      </c>
      <c r="BD225" s="8">
        <v>98008.802068996316</v>
      </c>
    </row>
    <row r="226" spans="1:56">
      <c r="A226" s="8">
        <v>348.25</v>
      </c>
      <c r="B226" s="8"/>
      <c r="C226" s="1" t="s">
        <v>57</v>
      </c>
      <c r="D226" s="196" t="s">
        <v>58</v>
      </c>
      <c r="F226" s="8">
        <v>21592.874092030499</v>
      </c>
      <c r="G226" s="8">
        <v>19812.879259651741</v>
      </c>
      <c r="H226" s="8">
        <v>18032.884427272984</v>
      </c>
      <c r="I226" s="8">
        <v>18390.850686182566</v>
      </c>
      <c r="J226" s="8">
        <v>18811.272058336421</v>
      </c>
      <c r="K226" s="8">
        <v>19099.063705396456</v>
      </c>
      <c r="L226" s="8">
        <v>20186.310587606091</v>
      </c>
      <c r="M226" s="8">
        <v>20143.040724556799</v>
      </c>
      <c r="N226" s="8">
        <v>21387.69116528075</v>
      </c>
      <c r="O226" s="8">
        <v>21180.748251774428</v>
      </c>
      <c r="P226" s="8">
        <v>22080.758751653964</v>
      </c>
      <c r="Q226" s="8">
        <v>22493.41427857352</v>
      </c>
      <c r="R226" s="8">
        <v>21820.012288958882</v>
      </c>
      <c r="S226" s="8">
        <v>21851.072681430713</v>
      </c>
      <c r="T226" s="8">
        <v>22435.037007354465</v>
      </c>
      <c r="U226" s="8">
        <v>23237.856100070774</v>
      </c>
      <c r="V226" s="8">
        <v>24295.423566588957</v>
      </c>
      <c r="W226" s="8">
        <v>25676.409631101869</v>
      </c>
      <c r="X226" s="8">
        <v>26947.489232296917</v>
      </c>
      <c r="Y226" s="8">
        <v>27352.311253779546</v>
      </c>
      <c r="Z226" s="8">
        <v>27335.965576247774</v>
      </c>
      <c r="AA226" s="8">
        <v>27602.57300118457</v>
      </c>
      <c r="AB226" s="8">
        <v>27114.80587866436</v>
      </c>
      <c r="AC226" s="8">
        <v>26610.841990217854</v>
      </c>
      <c r="AD226" s="8">
        <v>26693.236756604154</v>
      </c>
      <c r="AE226" s="8">
        <v>27154.544217813003</v>
      </c>
      <c r="AF226" s="8">
        <v>27796.117035721178</v>
      </c>
      <c r="AG226" s="8">
        <v>29989.143938554033</v>
      </c>
      <c r="AH226" s="8">
        <v>30845.989379276583</v>
      </c>
      <c r="AI226" s="8">
        <v>30714.510042606071</v>
      </c>
      <c r="AJ226" s="8">
        <v>28196.024927668128</v>
      </c>
      <c r="AK226" s="8">
        <v>27695.362051082862</v>
      </c>
      <c r="AL226" s="8">
        <v>27713.167619424716</v>
      </c>
      <c r="AM226" s="8">
        <v>27576.673580837687</v>
      </c>
      <c r="AN226" s="8">
        <v>27655.139661693716</v>
      </c>
      <c r="AO226" s="8">
        <v>27992.433465551312</v>
      </c>
      <c r="AP226" s="8">
        <v>28318.607805739597</v>
      </c>
      <c r="AQ226" s="8">
        <v>28494.600879849073</v>
      </c>
      <c r="AR226" s="8">
        <v>28612.718663291711</v>
      </c>
      <c r="AS226" s="8">
        <v>28658.735398898738</v>
      </c>
      <c r="AT226" s="8">
        <v>28623.431748095616</v>
      </c>
      <c r="AU226" s="8">
        <v>28513.633606970168</v>
      </c>
      <c r="AV226" s="8">
        <v>28215.926565719496</v>
      </c>
      <c r="AW226" s="8">
        <v>27907.382185502498</v>
      </c>
      <c r="AX226" s="8">
        <v>27713.500007454782</v>
      </c>
      <c r="AY226" s="8">
        <v>27407.813300579663</v>
      </c>
      <c r="AZ226" s="8">
        <v>27138.668894435501</v>
      </c>
      <c r="BA226" s="8">
        <v>26906.931230893104</v>
      </c>
      <c r="BB226" s="8">
        <v>26700.412827258337</v>
      </c>
      <c r="BC226" s="8">
        <v>26536.667553574189</v>
      </c>
      <c r="BD226" s="8">
        <v>26390.596222895463</v>
      </c>
    </row>
    <row r="227" spans="1:56">
      <c r="A227" s="8">
        <v>232.50272444362702</v>
      </c>
      <c r="B227" s="8"/>
      <c r="C227" s="1" t="s">
        <v>5487</v>
      </c>
      <c r="D227" s="196" t="s">
        <v>60</v>
      </c>
      <c r="F227" s="8">
        <v>3908.3151295698017</v>
      </c>
      <c r="G227" s="8">
        <v>7419.0906995658279</v>
      </c>
      <c r="H227" s="8">
        <v>10929.866269561855</v>
      </c>
      <c r="I227" s="8">
        <v>11146.832299299163</v>
      </c>
      <c r="J227" s="8">
        <v>11401.652840795985</v>
      </c>
      <c r="K227" s="8">
        <v>11576.085512870666</v>
      </c>
      <c r="L227" s="8">
        <v>12235.073988756241</v>
      </c>
      <c r="M227" s="8">
        <v>12208.847800786238</v>
      </c>
      <c r="N227" s="8">
        <v>12963.239752020037</v>
      </c>
      <c r="O227" s="8">
        <v>12837.810102693569</v>
      </c>
      <c r="P227" s="8">
        <v>13383.313205347922</v>
      </c>
      <c r="Q227" s="8">
        <v>13633.426809902779</v>
      </c>
      <c r="R227" s="8">
        <v>13225.27282201311</v>
      </c>
      <c r="S227" s="8">
        <v>13244.098758449756</v>
      </c>
      <c r="T227" s="8">
        <v>13598.043908726899</v>
      </c>
      <c r="U227" s="8">
        <v>14084.638571795298</v>
      </c>
      <c r="V227" s="8">
        <v>14725.638131610645</v>
      </c>
      <c r="W227" s="8">
        <v>15562.664125213003</v>
      </c>
      <c r="X227" s="8">
        <v>16333.074988492226</v>
      </c>
      <c r="Y227" s="8">
        <v>16578.44064674971</v>
      </c>
      <c r="Z227" s="8">
        <v>16857.311575218704</v>
      </c>
      <c r="AA227" s="8">
        <v>17266.656645919924</v>
      </c>
      <c r="AB227" s="8">
        <v>17209.046241024487</v>
      </c>
      <c r="AC227" s="8">
        <v>17136.3703707032</v>
      </c>
      <c r="AD227" s="8">
        <v>17456.408368183093</v>
      </c>
      <c r="AE227" s="8">
        <v>18058.866872371669</v>
      </c>
      <c r="AF227" s="8">
        <v>18821.465942684066</v>
      </c>
      <c r="AG227" s="8">
        <v>19093.846835745073</v>
      </c>
      <c r="AH227" s="8">
        <v>19333.57367472272</v>
      </c>
      <c r="AI227" s="8">
        <v>19001.705858377263</v>
      </c>
      <c r="AJ227" s="8">
        <v>17510.143990937435</v>
      </c>
      <c r="AK227" s="8">
        <v>17208.248517827982</v>
      </c>
      <c r="AL227" s="8">
        <v>17269.990138333807</v>
      </c>
      <c r="AM227" s="8">
        <v>17219.247166635563</v>
      </c>
      <c r="AN227" s="8">
        <v>17302.219355945472</v>
      </c>
      <c r="AO227" s="8">
        <v>17549.30527119762</v>
      </c>
      <c r="AP227" s="8">
        <v>17765.979828829502</v>
      </c>
      <c r="AQ227" s="8">
        <v>17872.441953641232</v>
      </c>
      <c r="AR227" s="8">
        <v>17937.949532402079</v>
      </c>
      <c r="AS227" s="8">
        <v>17987.431238643156</v>
      </c>
      <c r="AT227" s="8">
        <v>18020.098910248395</v>
      </c>
      <c r="AU227" s="8">
        <v>18007.460801872443</v>
      </c>
      <c r="AV227" s="8">
        <v>17913.337071830676</v>
      </c>
      <c r="AW227" s="8">
        <v>17816.499122724472</v>
      </c>
      <c r="AX227" s="8">
        <v>17772.455718036126</v>
      </c>
      <c r="AY227" s="8">
        <v>17663.491787366846</v>
      </c>
      <c r="AZ227" s="8">
        <v>17574.094229421607</v>
      </c>
      <c r="BA227" s="8">
        <v>17483.129497668819</v>
      </c>
      <c r="BB227" s="8">
        <v>17402.230823964554</v>
      </c>
      <c r="BC227" s="8">
        <v>17350.272735781804</v>
      </c>
      <c r="BD227" s="8">
        <v>17322.161454329049</v>
      </c>
    </row>
    <row r="228" spans="1:56">
      <c r="A228" s="8">
        <v>136.0709852027413</v>
      </c>
      <c r="B228" s="8"/>
      <c r="C228" s="1" t="s">
        <v>61</v>
      </c>
      <c r="D228" s="196" t="s">
        <v>62</v>
      </c>
      <c r="F228" s="8">
        <v>82896.6169557307</v>
      </c>
      <c r="G228" s="8">
        <v>83364.422267462985</v>
      </c>
      <c r="H228" s="8">
        <v>83832.227579195271</v>
      </c>
      <c r="I228" s="8">
        <v>84473.651357137482</v>
      </c>
      <c r="J228" s="8">
        <v>85669.000717749455</v>
      </c>
      <c r="K228" s="8">
        <v>86953.915160136385</v>
      </c>
      <c r="L228" s="8">
        <v>91285.461447874812</v>
      </c>
      <c r="M228" s="8">
        <v>90938.245242666802</v>
      </c>
      <c r="N228" s="8">
        <v>95719.927133708654</v>
      </c>
      <c r="O228" s="8">
        <v>93952.396537730761</v>
      </c>
      <c r="P228" s="8">
        <v>96705.968870619268</v>
      </c>
      <c r="Q228" s="8">
        <v>98084.385907262404</v>
      </c>
      <c r="R228" s="8">
        <v>94854.133820205563</v>
      </c>
      <c r="S228" s="8">
        <v>94531.289301758676</v>
      </c>
      <c r="T228" s="8">
        <v>96314.095346684699</v>
      </c>
      <c r="U228" s="8">
        <v>98468.71184276056</v>
      </c>
      <c r="V228" s="8">
        <v>101998.44637128555</v>
      </c>
      <c r="W228" s="8">
        <v>108335.20040286546</v>
      </c>
      <c r="X228" s="8">
        <v>114395.71234984108</v>
      </c>
      <c r="Y228" s="8">
        <v>116727.38959742447</v>
      </c>
      <c r="Z228" s="8">
        <v>141998.01843454241</v>
      </c>
      <c r="AA228" s="8">
        <v>171946.05794425026</v>
      </c>
      <c r="AB228" s="8">
        <v>192464.78312542022</v>
      </c>
      <c r="AC228" s="8">
        <v>208908.64373695463</v>
      </c>
      <c r="AD228" s="8">
        <v>228706.45614921703</v>
      </c>
      <c r="AE228" s="8">
        <v>252084.95499626573</v>
      </c>
      <c r="AF228" s="8">
        <v>277741.57816655748</v>
      </c>
      <c r="AG228" s="8">
        <v>281895.29564943654</v>
      </c>
      <c r="AH228" s="8">
        <v>284093.37677820952</v>
      </c>
      <c r="AI228" s="8">
        <v>277677.43062718422</v>
      </c>
      <c r="AJ228" s="8">
        <v>253945.66394273465</v>
      </c>
      <c r="AK228" s="8">
        <v>246264.29182995739</v>
      </c>
      <c r="AL228" s="8">
        <v>244345.35433516142</v>
      </c>
      <c r="AM228" s="8">
        <v>241980.98927739647</v>
      </c>
      <c r="AN228" s="8">
        <v>241526.34708965445</v>
      </c>
      <c r="AO228" s="8">
        <v>243341.85900976989</v>
      </c>
      <c r="AP228" s="8">
        <v>245059.42010666293</v>
      </c>
      <c r="AQ228" s="8">
        <v>245486.41035996005</v>
      </c>
      <c r="AR228" s="8">
        <v>245434.94027632571</v>
      </c>
      <c r="AS228" s="8">
        <v>244793.35612886053</v>
      </c>
      <c r="AT228" s="8">
        <v>243481.77021890332</v>
      </c>
      <c r="AU228" s="8">
        <v>241564.27130861802</v>
      </c>
      <c r="AV228" s="8">
        <v>238504.65574520806</v>
      </c>
      <c r="AW228" s="8">
        <v>235479.99515797108</v>
      </c>
      <c r="AX228" s="8">
        <v>233340.64926558672</v>
      </c>
      <c r="AY228" s="8">
        <v>230365.98223986983</v>
      </c>
      <c r="AZ228" s="8">
        <v>227812.72288043838</v>
      </c>
      <c r="BA228" s="8">
        <v>225423.02771148953</v>
      </c>
      <c r="BB228" s="8">
        <v>223305.26813170311</v>
      </c>
      <c r="BC228" s="8">
        <v>221460.52089778412</v>
      </c>
      <c r="BD228" s="8">
        <v>219874.33292022211</v>
      </c>
    </row>
    <row r="229" spans="1:56">
      <c r="A229" s="8">
        <v>2773.2258150199536</v>
      </c>
      <c r="B229" s="8"/>
      <c r="C229" s="1" t="s">
        <v>63</v>
      </c>
      <c r="D229" s="196" t="s">
        <v>64</v>
      </c>
      <c r="F229" s="8">
        <v>12662.083760546677</v>
      </c>
      <c r="G229" s="8">
        <v>12778.134917081974</v>
      </c>
      <c r="H229" s="8">
        <v>12894.186073617273</v>
      </c>
      <c r="I229" s="8">
        <v>13178.009408971293</v>
      </c>
      <c r="J229" s="8">
        <v>13341.082749817862</v>
      </c>
      <c r="K229" s="8">
        <v>13581.568601140933</v>
      </c>
      <c r="L229" s="8">
        <v>14287.410756019724</v>
      </c>
      <c r="M229" s="8">
        <v>14217.523844548945</v>
      </c>
      <c r="N229" s="8">
        <v>14955.493690163396</v>
      </c>
      <c r="O229" s="8">
        <v>14749.068526871995</v>
      </c>
      <c r="P229" s="8">
        <v>15217.615920965041</v>
      </c>
      <c r="Q229" s="8">
        <v>15615.500853886677</v>
      </c>
      <c r="R229" s="8">
        <v>15768.602167633129</v>
      </c>
      <c r="S229" s="8">
        <v>16113.909210513591</v>
      </c>
      <c r="T229" s="8">
        <v>16679.827859739111</v>
      </c>
      <c r="U229" s="8">
        <v>17277.728711114269</v>
      </c>
      <c r="V229" s="8">
        <v>17914.590049087761</v>
      </c>
      <c r="W229" s="8">
        <v>18631.873619577422</v>
      </c>
      <c r="X229" s="8">
        <v>19246.310352174143</v>
      </c>
      <c r="Y229" s="8">
        <v>19226.799168199374</v>
      </c>
      <c r="Z229" s="8">
        <v>19109.077435323827</v>
      </c>
      <c r="AA229" s="8">
        <v>19277.963444280296</v>
      </c>
      <c r="AB229" s="8">
        <v>18940.524142835653</v>
      </c>
      <c r="AC229" s="8">
        <v>18579.144573461443</v>
      </c>
      <c r="AD229" s="8">
        <v>18559.369474301344</v>
      </c>
      <c r="AE229" s="8">
        <v>18786.218095097855</v>
      </c>
      <c r="AF229" s="8">
        <v>19115.551746939742</v>
      </c>
      <c r="AG229" s="8">
        <v>19493.055491058221</v>
      </c>
      <c r="AH229" s="8">
        <v>19768.605471842813</v>
      </c>
      <c r="AI229" s="8">
        <v>19436.782880144405</v>
      </c>
      <c r="AJ229" s="8">
        <v>17834.692315817585</v>
      </c>
      <c r="AK229" s="8">
        <v>17373.924994410081</v>
      </c>
      <c r="AL229" s="8">
        <v>17303.804562432775</v>
      </c>
      <c r="AM229" s="8">
        <v>17144.063110772546</v>
      </c>
      <c r="AN229" s="8">
        <v>17121.548788990065</v>
      </c>
      <c r="AO229" s="8">
        <v>17248.363631109034</v>
      </c>
      <c r="AP229" s="8">
        <v>17361.936398943737</v>
      </c>
      <c r="AQ229" s="8">
        <v>17379.427736002035</v>
      </c>
      <c r="AR229" s="8">
        <v>17363.401392726675</v>
      </c>
      <c r="AS229" s="8">
        <v>17320.325165070939</v>
      </c>
      <c r="AT229" s="8">
        <v>17242.84842749306</v>
      </c>
      <c r="AU229" s="8">
        <v>17146.287206404861</v>
      </c>
      <c r="AV229" s="8">
        <v>16986.822929509726</v>
      </c>
      <c r="AW229" s="8">
        <v>16832.658272137756</v>
      </c>
      <c r="AX229" s="8">
        <v>16745.096610059583</v>
      </c>
      <c r="AY229" s="8">
        <v>16592.125602202552</v>
      </c>
      <c r="AZ229" s="8">
        <v>16469.940085546212</v>
      </c>
      <c r="BA229" s="8">
        <v>16350.552818921122</v>
      </c>
      <c r="BB229" s="8">
        <v>16248.548267139187</v>
      </c>
      <c r="BC229" s="8">
        <v>16157.131953809323</v>
      </c>
      <c r="BD229" s="8">
        <v>16089.507414907694</v>
      </c>
    </row>
    <row r="230" spans="1:56">
      <c r="A230" s="8">
        <v>413.98611139694316</v>
      </c>
      <c r="B230" s="8"/>
      <c r="C230" s="1" t="s">
        <v>65</v>
      </c>
      <c r="D230" s="196" t="s">
        <v>66</v>
      </c>
      <c r="F230" s="8">
        <v>19467.958742088365</v>
      </c>
      <c r="G230" s="8">
        <v>19927.728810231933</v>
      </c>
      <c r="H230" s="8">
        <v>20387.498878375507</v>
      </c>
      <c r="I230" s="8">
        <v>21039.067675030969</v>
      </c>
      <c r="J230" s="8">
        <v>21751.96518935723</v>
      </c>
      <c r="K230" s="8">
        <v>22543.066584433152</v>
      </c>
      <c r="L230" s="8">
        <v>23942.959888780144</v>
      </c>
      <c r="M230" s="8">
        <v>24443.241717863308</v>
      </c>
      <c r="N230" s="8">
        <v>25857.012921133639</v>
      </c>
      <c r="O230" s="8">
        <v>26019.551101581019</v>
      </c>
      <c r="P230" s="8">
        <v>27043.216886545717</v>
      </c>
      <c r="Q230" s="8">
        <v>27714.128414291805</v>
      </c>
      <c r="R230" s="8">
        <v>27458.778506721221</v>
      </c>
      <c r="S230" s="8">
        <v>28235.725930746761</v>
      </c>
      <c r="T230" s="8">
        <v>30700.328022192367</v>
      </c>
      <c r="U230" s="8">
        <v>33048.146988518049</v>
      </c>
      <c r="V230" s="8">
        <v>35494.528422093819</v>
      </c>
      <c r="W230" s="8">
        <v>37620.955907392017</v>
      </c>
      <c r="X230" s="8">
        <v>39513.733368011992</v>
      </c>
      <c r="Y230" s="8">
        <v>40010.808440145935</v>
      </c>
      <c r="Z230" s="8">
        <v>48908.818659119788</v>
      </c>
      <c r="AA230" s="8">
        <v>52282.519633483942</v>
      </c>
      <c r="AB230" s="8">
        <v>55374.912449867224</v>
      </c>
      <c r="AC230" s="8">
        <v>58076.99156480789</v>
      </c>
      <c r="AD230" s="8">
        <v>62210.734014487818</v>
      </c>
      <c r="AE230" s="8">
        <v>67374.994373915324</v>
      </c>
      <c r="AF230" s="8">
        <v>72984.66048760101</v>
      </c>
      <c r="AG230" s="8">
        <v>74571.031639725072</v>
      </c>
      <c r="AH230" s="8">
        <v>75003.112781275122</v>
      </c>
      <c r="AI230" s="8">
        <v>73488.198219402737</v>
      </c>
      <c r="AJ230" s="8">
        <v>67854.402999325248</v>
      </c>
      <c r="AK230" s="8">
        <v>66992.364831577273</v>
      </c>
      <c r="AL230" s="8">
        <v>67522.959494019946</v>
      </c>
      <c r="AM230" s="8">
        <v>67632.007303884529</v>
      </c>
      <c r="AN230" s="8">
        <v>68011.639393179634</v>
      </c>
      <c r="AO230" s="8">
        <v>68830.342262774881</v>
      </c>
      <c r="AP230" s="8">
        <v>69514.120975120866</v>
      </c>
      <c r="AQ230" s="8">
        <v>69760.777970870025</v>
      </c>
      <c r="AR230" s="8">
        <v>69833.113897664822</v>
      </c>
      <c r="AS230" s="8">
        <v>69740.836275775771</v>
      </c>
      <c r="AT230" s="8">
        <v>69477.681396291373</v>
      </c>
      <c r="AU230" s="8">
        <v>69136.8859767221</v>
      </c>
      <c r="AV230" s="8">
        <v>68511.414765340291</v>
      </c>
      <c r="AW230" s="8">
        <v>67924.347499345778</v>
      </c>
      <c r="AX230" s="8">
        <v>67489.113386986821</v>
      </c>
      <c r="AY230" s="8">
        <v>66761.549181989772</v>
      </c>
      <c r="AZ230" s="8">
        <v>66134.56351929497</v>
      </c>
      <c r="BA230" s="8">
        <v>65521.511268876304</v>
      </c>
      <c r="BB230" s="8">
        <v>64945.541176026862</v>
      </c>
      <c r="BC230" s="8">
        <v>64456.541908428553</v>
      </c>
      <c r="BD230" s="8">
        <v>64005.0579431843</v>
      </c>
    </row>
    <row r="231" spans="1:56">
      <c r="A231" s="8">
        <v>347.07249628868931</v>
      </c>
      <c r="B231" s="8"/>
      <c r="C231" s="1" t="s">
        <v>67</v>
      </c>
      <c r="D231" s="197" t="s">
        <v>5469</v>
      </c>
      <c r="F231" s="8">
        <v>44067.187931780521</v>
      </c>
      <c r="G231" s="8">
        <v>45108.374295171176</v>
      </c>
      <c r="H231" s="8">
        <v>46149.56065856183</v>
      </c>
      <c r="I231" s="8">
        <v>47625.090696060222</v>
      </c>
      <c r="J231" s="8">
        <v>49239.504556032982</v>
      </c>
      <c r="K231" s="8">
        <v>51031.017404918923</v>
      </c>
      <c r="L231" s="8">
        <v>54200.373325811925</v>
      </c>
      <c r="M231" s="8">
        <v>55333.543476117171</v>
      </c>
      <c r="N231" s="8">
        <v>58534.252384181593</v>
      </c>
      <c r="O231" s="8">
        <v>58902.884869384878</v>
      </c>
      <c r="P231" s="8">
        <v>61220.727174027903</v>
      </c>
      <c r="Q231" s="8">
        <v>62739.911562789377</v>
      </c>
      <c r="R231" s="8">
        <v>62162.601935177241</v>
      </c>
      <c r="S231" s="8">
        <v>63922.405058420525</v>
      </c>
      <c r="T231" s="8">
        <v>69503.539738679581</v>
      </c>
      <c r="U231" s="8">
        <v>74820.119795511695</v>
      </c>
      <c r="V231" s="8">
        <v>80359.598457471366</v>
      </c>
      <c r="W231" s="8">
        <v>86541.70128799032</v>
      </c>
      <c r="X231" s="8">
        <v>92483.477913026232</v>
      </c>
      <c r="Y231" s="8">
        <v>94848.756057148668</v>
      </c>
      <c r="Z231" s="8">
        <v>104876.15733776866</v>
      </c>
      <c r="AA231" s="8">
        <v>108880.94517899094</v>
      </c>
      <c r="AB231" s="8">
        <v>111269.29774283603</v>
      </c>
      <c r="AC231" s="8">
        <v>113174.32196937493</v>
      </c>
      <c r="AD231" s="8">
        <v>117725.13831993856</v>
      </c>
      <c r="AE231" s="8">
        <v>124056.03016699647</v>
      </c>
      <c r="AF231" s="8">
        <v>131130.46727922227</v>
      </c>
      <c r="AG231" s="8">
        <v>134564.38361784301</v>
      </c>
      <c r="AH231" s="8">
        <v>136156.30203480533</v>
      </c>
      <c r="AI231" s="8">
        <v>135053.76385107363</v>
      </c>
      <c r="AJ231" s="8">
        <v>125761.98250780799</v>
      </c>
      <c r="AK231" s="8">
        <v>125530.89765186283</v>
      </c>
      <c r="AL231" s="8">
        <v>127866.2937121513</v>
      </c>
      <c r="AM231" s="8">
        <v>129660.75169594007</v>
      </c>
      <c r="AN231" s="8">
        <v>132011.64821692844</v>
      </c>
      <c r="AO231" s="8">
        <v>134935.30359138851</v>
      </c>
      <c r="AP231" s="8">
        <v>137713.69570647698</v>
      </c>
      <c r="AQ231" s="8">
        <v>139604.7600063571</v>
      </c>
      <c r="AR231" s="8">
        <v>141125.91389330523</v>
      </c>
      <c r="AS231" s="8">
        <v>142381.30117691279</v>
      </c>
      <c r="AT231" s="8">
        <v>143261.46846351595</v>
      </c>
      <c r="AU231" s="8">
        <v>143990.94627267178</v>
      </c>
      <c r="AV231" s="8">
        <v>144123.03592129151</v>
      </c>
      <c r="AW231" s="8">
        <v>144339.06002347282</v>
      </c>
      <c r="AX231" s="8">
        <v>144685.6866098741</v>
      </c>
      <c r="AY231" s="8">
        <v>144493.93965341002</v>
      </c>
      <c r="AZ231" s="8">
        <v>144508.55748897319</v>
      </c>
      <c r="BA231" s="8">
        <v>144462.71849788699</v>
      </c>
      <c r="BB231" s="8">
        <v>144496.27808576182</v>
      </c>
      <c r="BC231" s="8">
        <v>144635.52363006389</v>
      </c>
      <c r="BD231" s="8">
        <v>144800.05598241705</v>
      </c>
    </row>
    <row r="232" spans="1:56">
      <c r="A232" s="8">
        <v>1365.178245156611</v>
      </c>
      <c r="B232" s="8"/>
      <c r="C232" s="1" t="s">
        <v>68</v>
      </c>
      <c r="D232" s="196" t="s">
        <v>69</v>
      </c>
      <c r="F232" s="8">
        <v>14275.20287695025</v>
      </c>
      <c r="G232" s="8">
        <v>14732.614363471273</v>
      </c>
      <c r="H232" s="8">
        <v>15190.025849992297</v>
      </c>
      <c r="I232" s="8">
        <v>15978.652657210951</v>
      </c>
      <c r="J232" s="8">
        <v>16358.081684185232</v>
      </c>
      <c r="K232" s="8">
        <v>16802.815184019466</v>
      </c>
      <c r="L232" s="8">
        <v>17995.075095351578</v>
      </c>
      <c r="M232" s="8">
        <v>18068.872042573646</v>
      </c>
      <c r="N232" s="8">
        <v>19587.401185481136</v>
      </c>
      <c r="O232" s="8">
        <v>19396.744558816688</v>
      </c>
      <c r="P232" s="8">
        <v>20469.625724466405</v>
      </c>
      <c r="Q232" s="8">
        <v>22021.466826109994</v>
      </c>
      <c r="R232" s="8">
        <v>22443.493824552352</v>
      </c>
      <c r="S232" s="8">
        <v>23154.520006260926</v>
      </c>
      <c r="T232" s="8">
        <v>24297.299686122278</v>
      </c>
      <c r="U232" s="8">
        <v>25604.628317990238</v>
      </c>
      <c r="V232" s="8">
        <v>27252.115344501475</v>
      </c>
      <c r="W232" s="8">
        <v>29326.592850202847</v>
      </c>
      <c r="X232" s="8">
        <v>31071.045803116915</v>
      </c>
      <c r="Y232" s="8">
        <v>31809.338088577882</v>
      </c>
      <c r="Z232" s="8">
        <v>32253.678455315665</v>
      </c>
      <c r="AA232" s="8">
        <v>33031.407872308417</v>
      </c>
      <c r="AB232" s="8">
        <v>33044.701825989607</v>
      </c>
      <c r="AC232" s="8">
        <v>33079.38765057132</v>
      </c>
      <c r="AD232" s="8">
        <v>33840.932034592515</v>
      </c>
      <c r="AE232" s="8">
        <v>35028.551814055783</v>
      </c>
      <c r="AF232" s="8">
        <v>36345.630226887341</v>
      </c>
      <c r="AG232" s="8">
        <v>37302.908694741294</v>
      </c>
      <c r="AH232" s="8">
        <v>39972.020878451905</v>
      </c>
      <c r="AI232" s="8">
        <v>41324.233827005977</v>
      </c>
      <c r="AJ232" s="8">
        <v>38880.278613820417</v>
      </c>
      <c r="AK232" s="8">
        <v>38676.806511512725</v>
      </c>
      <c r="AL232" s="8">
        <v>39362.882443981129</v>
      </c>
      <c r="AM232" s="8">
        <v>39505.402449975372</v>
      </c>
      <c r="AN232" s="8">
        <v>39926.652487525775</v>
      </c>
      <c r="AO232" s="8">
        <v>40662.476522989258</v>
      </c>
      <c r="AP232" s="8">
        <v>41181.78256321395</v>
      </c>
      <c r="AQ232" s="8">
        <v>41485.279711325027</v>
      </c>
      <c r="AR232" s="8">
        <v>41706.117008443929</v>
      </c>
      <c r="AS232" s="8">
        <v>42046.37042704966</v>
      </c>
      <c r="AT232" s="8">
        <v>42425.357336896981</v>
      </c>
      <c r="AU232" s="8">
        <v>42718.252335070028</v>
      </c>
      <c r="AV232" s="8">
        <v>42937.136924971644</v>
      </c>
      <c r="AW232" s="8">
        <v>43344.387560296571</v>
      </c>
      <c r="AX232" s="8">
        <v>44068.17063841896</v>
      </c>
      <c r="AY232" s="8">
        <v>44551.121931589434</v>
      </c>
      <c r="AZ232" s="8">
        <v>45042.039817324207</v>
      </c>
      <c r="BA232" s="8">
        <v>45411.768229880254</v>
      </c>
      <c r="BB232" s="8">
        <v>45809.850213181257</v>
      </c>
      <c r="BC232" s="8">
        <v>46207.240188291202</v>
      </c>
      <c r="BD232" s="8">
        <v>46608.569726321788</v>
      </c>
    </row>
    <row r="233" spans="1:56">
      <c r="A233" s="8">
        <v>1275.56613922827</v>
      </c>
      <c r="B233" s="8"/>
      <c r="C233" s="1" t="s">
        <v>70</v>
      </c>
      <c r="D233" s="196" t="s">
        <v>71</v>
      </c>
      <c r="F233" s="8">
        <v>29657.44163892237</v>
      </c>
      <c r="G233" s="8">
        <v>30607.73667734694</v>
      </c>
      <c r="H233" s="8">
        <v>31558.031715771514</v>
      </c>
      <c r="I233" s="8">
        <v>33196.443002222775</v>
      </c>
      <c r="J233" s="8">
        <v>33984.725615128584</v>
      </c>
      <c r="K233" s="8">
        <v>34908.681507727801</v>
      </c>
      <c r="L233" s="8">
        <v>37385.660577205868</v>
      </c>
      <c r="M233" s="8">
        <v>37538.977393382476</v>
      </c>
      <c r="N233" s="8">
        <v>40693.796965544178</v>
      </c>
      <c r="O233" s="8">
        <v>40297.698372262203</v>
      </c>
      <c r="P233" s="8">
        <v>42526.662179644067</v>
      </c>
      <c r="Q233" s="8">
        <v>45750.688997447731</v>
      </c>
      <c r="R233" s="8">
        <v>46627.471007780034</v>
      </c>
      <c r="S233" s="8">
        <v>48104.663147852298</v>
      </c>
      <c r="T233" s="8">
        <v>50478.844583575272</v>
      </c>
      <c r="U233" s="8">
        <v>53194.884624247505</v>
      </c>
      <c r="V233" s="8">
        <v>56617.620592401901</v>
      </c>
      <c r="W233" s="8">
        <v>59923.157134890702</v>
      </c>
      <c r="X233" s="8">
        <v>63973.486449511773</v>
      </c>
      <c r="Y233" s="8">
        <v>66181.538107032015</v>
      </c>
      <c r="Z233" s="8">
        <v>66453.563269918333</v>
      </c>
      <c r="AA233" s="8">
        <v>66959.267579956038</v>
      </c>
      <c r="AB233" s="8">
        <v>66094.364426773463</v>
      </c>
      <c r="AC233" s="8">
        <v>65334.982685483985</v>
      </c>
      <c r="AD233" s="8">
        <v>65811.632936669848</v>
      </c>
      <c r="AE233" s="8">
        <v>67051.855449590992</v>
      </c>
      <c r="AF233" s="8">
        <v>68578.312912100242</v>
      </c>
      <c r="AG233" s="8">
        <v>70491.236588014799</v>
      </c>
      <c r="AH233" s="8">
        <v>73155.408887029131</v>
      </c>
      <c r="AI233" s="8">
        <v>73964.253474988116</v>
      </c>
      <c r="AJ233" s="8">
        <v>70917.267743426346</v>
      </c>
      <c r="AK233" s="8">
        <v>72763.463559518917</v>
      </c>
      <c r="AL233" s="8">
        <v>75824.404538299204</v>
      </c>
      <c r="AM233" s="8">
        <v>78707.034605489753</v>
      </c>
      <c r="AN233" s="8">
        <v>81432.665600798078</v>
      </c>
      <c r="AO233" s="8">
        <v>84635.411109236578</v>
      </c>
      <c r="AP233" s="8">
        <v>87948.619377756011</v>
      </c>
      <c r="AQ233" s="8">
        <v>90732.838668312193</v>
      </c>
      <c r="AR233" s="8">
        <v>93316.975961915829</v>
      </c>
      <c r="AS233" s="8">
        <v>96020.572024483961</v>
      </c>
      <c r="AT233" s="8">
        <v>98344.227924520033</v>
      </c>
      <c r="AU233" s="8">
        <v>100568.67128258094</v>
      </c>
      <c r="AV233" s="8">
        <v>102270.06370911519</v>
      </c>
      <c r="AW233" s="8">
        <v>103963.96865947075</v>
      </c>
      <c r="AX233" s="8">
        <v>105703.82910744054</v>
      </c>
      <c r="AY233" s="8">
        <v>107246.57216130856</v>
      </c>
      <c r="AZ233" s="8">
        <v>108351.95955743098</v>
      </c>
      <c r="BA233" s="8">
        <v>109829.64309558514</v>
      </c>
      <c r="BB233" s="8">
        <v>111164.66725489375</v>
      </c>
      <c r="BC233" s="8">
        <v>112518.70777430931</v>
      </c>
      <c r="BD233" s="8">
        <v>113706.5953077884</v>
      </c>
    </row>
    <row r="234" spans="1:56">
      <c r="AZ234" s="1"/>
      <c r="BA234" s="1"/>
      <c r="BB234" s="1"/>
      <c r="BC234" s="1"/>
      <c r="BD234" s="1"/>
    </row>
    <row r="235" spans="1:56">
      <c r="D235" s="4" t="s">
        <v>76</v>
      </c>
      <c r="AZ235" s="1"/>
      <c r="BA235" s="1"/>
      <c r="BB235" s="1"/>
      <c r="BC235" s="1"/>
      <c r="BD235" s="1"/>
    </row>
    <row r="236" spans="1:56">
      <c r="A236" s="8">
        <v>296.58689790586016</v>
      </c>
      <c r="B236" s="8"/>
      <c r="C236" s="1" t="s">
        <v>77</v>
      </c>
      <c r="D236" s="196" t="s">
        <v>43</v>
      </c>
      <c r="F236" s="8">
        <v>375612.12737356388</v>
      </c>
      <c r="G236" s="8">
        <v>365235.87759901345</v>
      </c>
      <c r="H236" s="8">
        <v>354859.62782446295</v>
      </c>
      <c r="I236" s="8">
        <v>359099.12116031331</v>
      </c>
      <c r="J236" s="8">
        <v>363684.89253116085</v>
      </c>
      <c r="K236" s="8">
        <v>371183.65691280959</v>
      </c>
      <c r="L236" s="8">
        <v>393810.14448577375</v>
      </c>
      <c r="M236" s="8">
        <v>392919.76472724194</v>
      </c>
      <c r="N236" s="8">
        <v>416337.28299488511</v>
      </c>
      <c r="O236" s="8">
        <v>415847.40765335562</v>
      </c>
      <c r="P236" s="8">
        <v>440930.75205977412</v>
      </c>
      <c r="Q236" s="8">
        <v>462610.57949277834</v>
      </c>
      <c r="R236" s="8">
        <v>464545.80548638868</v>
      </c>
      <c r="S236" s="8">
        <v>474100.778496566</v>
      </c>
      <c r="T236" s="8">
        <v>490120.37038982578</v>
      </c>
      <c r="U236" s="8">
        <v>507824.3128671766</v>
      </c>
      <c r="V236" s="8">
        <v>523265.66056981642</v>
      </c>
      <c r="W236" s="8">
        <v>547621.81359517598</v>
      </c>
      <c r="X236" s="8">
        <v>577195.13074333861</v>
      </c>
      <c r="Y236" s="8">
        <v>597901.31757310289</v>
      </c>
      <c r="Z236" s="8">
        <v>606724.96847552957</v>
      </c>
      <c r="AA236" s="8">
        <v>621130.50828699535</v>
      </c>
      <c r="AB236" s="8">
        <v>615303.10013566166</v>
      </c>
      <c r="AC236" s="8">
        <v>604685.27239587845</v>
      </c>
      <c r="AD236" s="8">
        <v>611946.42316720472</v>
      </c>
      <c r="AE236" s="8">
        <v>621775.7724142184</v>
      </c>
      <c r="AF236" s="8">
        <v>635661.3461219098</v>
      </c>
      <c r="AG236" s="8">
        <v>650566.11414403375</v>
      </c>
      <c r="AH236" s="8">
        <v>673172.32563794206</v>
      </c>
      <c r="AI236" s="8">
        <v>691531.67532812653</v>
      </c>
      <c r="AJ236" s="8">
        <v>666116.0698533447</v>
      </c>
      <c r="AK236" s="8">
        <v>665108.98482822592</v>
      </c>
      <c r="AL236" s="8">
        <v>678430.44117169909</v>
      </c>
      <c r="AM236" s="8">
        <v>694342.93698708701</v>
      </c>
      <c r="AN236" s="8">
        <v>715090.84014404763</v>
      </c>
      <c r="AO236" s="8">
        <v>735876.55881981342</v>
      </c>
      <c r="AP236" s="8">
        <v>754890.47036337247</v>
      </c>
      <c r="AQ236" s="8">
        <v>773931.72592281504</v>
      </c>
      <c r="AR236" s="8">
        <v>790101.59616824181</v>
      </c>
      <c r="AS236" s="8">
        <v>802398.88110800821</v>
      </c>
      <c r="AT236" s="8">
        <v>813074.01546620659</v>
      </c>
      <c r="AU236" s="8">
        <v>822937.93750897609</v>
      </c>
      <c r="AV236" s="8">
        <v>828985.20056952129</v>
      </c>
      <c r="AW236" s="8">
        <v>836682.85743383167</v>
      </c>
      <c r="AX236" s="8">
        <v>843337.63248215721</v>
      </c>
      <c r="AY236" s="8">
        <v>849969.63198901922</v>
      </c>
      <c r="AZ236" s="8">
        <v>856085.79767034249</v>
      </c>
      <c r="BA236" s="8">
        <v>861702.88504139113</v>
      </c>
      <c r="BB236" s="8">
        <v>869127.032164064</v>
      </c>
      <c r="BC236" s="8">
        <v>877552.15187030251</v>
      </c>
      <c r="BD236" s="8">
        <v>885199.67166603473</v>
      </c>
    </row>
    <row r="237" spans="1:56">
      <c r="A237" s="8">
        <v>296.58689790586016</v>
      </c>
      <c r="B237" s="8"/>
      <c r="C237" s="1" t="s">
        <v>78</v>
      </c>
      <c r="D237" s="196" t="s">
        <v>45</v>
      </c>
      <c r="F237" s="8">
        <v>97139.035778321384</v>
      </c>
      <c r="G237" s="8">
        <v>128508.91989594916</v>
      </c>
      <c r="H237" s="8">
        <v>159878.80401357694</v>
      </c>
      <c r="I237" s="8">
        <v>161788.86949021256</v>
      </c>
      <c r="J237" s="8">
        <v>163854.9474116308</v>
      </c>
      <c r="K237" s="8">
        <v>167233.44805501943</v>
      </c>
      <c r="L237" s="8">
        <v>177427.60791020317</v>
      </c>
      <c r="M237" s="8">
        <v>177026.45534239855</v>
      </c>
      <c r="N237" s="8">
        <v>187577.00694092782</v>
      </c>
      <c r="O237" s="8">
        <v>187356.29802512456</v>
      </c>
      <c r="P237" s="8">
        <v>198657.37256252611</v>
      </c>
      <c r="Q237" s="8">
        <v>208425.02323177626</v>
      </c>
      <c r="R237" s="8">
        <v>209296.92184490184</v>
      </c>
      <c r="S237" s="8">
        <v>213601.82873615521</v>
      </c>
      <c r="T237" s="8">
        <v>220819.31134577713</v>
      </c>
      <c r="U237" s="8">
        <v>228795.66291599342</v>
      </c>
      <c r="V237" s="8">
        <v>235752.62282205813</v>
      </c>
      <c r="W237" s="8">
        <v>246726.06784295075</v>
      </c>
      <c r="X237" s="8">
        <v>260050.0590936582</v>
      </c>
      <c r="Y237" s="8">
        <v>269379.04477264325</v>
      </c>
      <c r="Z237" s="8">
        <v>274246.47257606586</v>
      </c>
      <c r="AA237" s="8">
        <v>283323.60322947107</v>
      </c>
      <c r="AB237" s="8">
        <v>282176.62280447973</v>
      </c>
      <c r="AC237" s="8">
        <v>278788.25314832455</v>
      </c>
      <c r="AD237" s="8">
        <v>283474.80692722125</v>
      </c>
      <c r="AE237" s="8">
        <v>289306.68472038873</v>
      </c>
      <c r="AF237" s="8">
        <v>297108.64711092372</v>
      </c>
      <c r="AG237" s="8">
        <v>308198.67900518456</v>
      </c>
      <c r="AH237" s="8">
        <v>320718.01977796509</v>
      </c>
      <c r="AI237" s="8">
        <v>332676.44882710249</v>
      </c>
      <c r="AJ237" s="8">
        <v>322978.26889626752</v>
      </c>
      <c r="AK237" s="8">
        <v>324651.83732946531</v>
      </c>
      <c r="AL237" s="8">
        <v>332876.21235171217</v>
      </c>
      <c r="AM237" s="8">
        <v>342188.91846779932</v>
      </c>
      <c r="AN237" s="8">
        <v>354229.00988327758</v>
      </c>
      <c r="AO237" s="8">
        <v>366260.23954717716</v>
      </c>
      <c r="AP237" s="8">
        <v>377271.27631979069</v>
      </c>
      <c r="AQ237" s="8">
        <v>388576.49208471749</v>
      </c>
      <c r="AR237" s="8">
        <v>398210.74506790569</v>
      </c>
      <c r="AS237" s="8">
        <v>405942.78490715852</v>
      </c>
      <c r="AT237" s="8">
        <v>413008.14173763013</v>
      </c>
      <c r="AU237" s="8">
        <v>419662.80092338839</v>
      </c>
      <c r="AV237" s="8">
        <v>424577.99987202231</v>
      </c>
      <c r="AW237" s="8">
        <v>430508.96536654059</v>
      </c>
      <c r="AX237" s="8">
        <v>435614.59088327235</v>
      </c>
      <c r="AY237" s="8">
        <v>440750.81575943611</v>
      </c>
      <c r="AZ237" s="8">
        <v>445708.26623462571</v>
      </c>
      <c r="BA237" s="8">
        <v>450170.70746381901</v>
      </c>
      <c r="BB237" s="8">
        <v>455612.33579570765</v>
      </c>
      <c r="BC237" s="8">
        <v>461518.88669705141</v>
      </c>
      <c r="BD237" s="8">
        <v>466994.75474417605</v>
      </c>
    </row>
    <row r="238" spans="1:56">
      <c r="A238" s="8">
        <v>296.58689790586016</v>
      </c>
      <c r="B238" s="8"/>
      <c r="C238" s="1" t="s">
        <v>79</v>
      </c>
      <c r="D238" s="196" t="s">
        <v>47</v>
      </c>
      <c r="F238" s="8">
        <v>177638.73848211337</v>
      </c>
      <c r="G238" s="8">
        <v>182617.93879950672</v>
      </c>
      <c r="H238" s="8">
        <v>187597.13911690007</v>
      </c>
      <c r="I238" s="8">
        <v>189838.35439964873</v>
      </c>
      <c r="J238" s="8">
        <v>192262.63014803207</v>
      </c>
      <c r="K238" s="8">
        <v>196226.86455117722</v>
      </c>
      <c r="L238" s="8">
        <v>208188.39526396897</v>
      </c>
      <c r="M238" s="8">
        <v>207717.6945070184</v>
      </c>
      <c r="N238" s="8">
        <v>220097.40492705166</v>
      </c>
      <c r="O238" s="8">
        <v>219838.43150379052</v>
      </c>
      <c r="P238" s="8">
        <v>233098.78371397682</v>
      </c>
      <c r="Q238" s="8">
        <v>244559.86095151352</v>
      </c>
      <c r="R238" s="8">
        <v>245582.9214280509</v>
      </c>
      <c r="S238" s="8">
        <v>250634.17398117352</v>
      </c>
      <c r="T238" s="8">
        <v>259102.95818021009</v>
      </c>
      <c r="U238" s="8">
        <v>268462.17714857374</v>
      </c>
      <c r="V238" s="8">
        <v>276625.27158364275</v>
      </c>
      <c r="W238" s="8">
        <v>289501.19284710946</v>
      </c>
      <c r="X238" s="8">
        <v>305135.17669927207</v>
      </c>
      <c r="Y238" s="8">
        <v>316081.53719425993</v>
      </c>
      <c r="Z238" s="8">
        <v>318864.90587520832</v>
      </c>
      <c r="AA238" s="8">
        <v>321024.71413024032</v>
      </c>
      <c r="AB238" s="8">
        <v>314825.8482508192</v>
      </c>
      <c r="AC238" s="8">
        <v>306269.79725356057</v>
      </c>
      <c r="AD238" s="8">
        <v>307123.92753089877</v>
      </c>
      <c r="AE238" s="8">
        <v>309360.53101240424</v>
      </c>
      <c r="AF238" s="8">
        <v>313440.74091631692</v>
      </c>
      <c r="AG238" s="8">
        <v>319821.24313912814</v>
      </c>
      <c r="AH238" s="8">
        <v>326975.3334071674</v>
      </c>
      <c r="AI238" s="8">
        <v>328867.52980201761</v>
      </c>
      <c r="AJ238" s="8">
        <v>311249.4522987036</v>
      </c>
      <c r="AK238" s="8">
        <v>306049.68374072266</v>
      </c>
      <c r="AL238" s="8">
        <v>308412.74519132392</v>
      </c>
      <c r="AM238" s="8">
        <v>312353.96171487507</v>
      </c>
      <c r="AN238" s="8">
        <v>317717.06456303812</v>
      </c>
      <c r="AO238" s="8">
        <v>323157.3324521418</v>
      </c>
      <c r="AP238" s="8">
        <v>328122.12082253187</v>
      </c>
      <c r="AQ238" s="8">
        <v>332485.15831065062</v>
      </c>
      <c r="AR238" s="8">
        <v>336116.22619658889</v>
      </c>
      <c r="AS238" s="8">
        <v>337991.43044659548</v>
      </c>
      <c r="AT238" s="8">
        <v>338846.50033551722</v>
      </c>
      <c r="AU238" s="8">
        <v>339360.51395159308</v>
      </c>
      <c r="AV238" s="8">
        <v>337848.08573995047</v>
      </c>
      <c r="AW238" s="8">
        <v>336635.30860450841</v>
      </c>
      <c r="AX238" s="8">
        <v>335634.55001579836</v>
      </c>
      <c r="AY238" s="8">
        <v>334532.0543846878</v>
      </c>
      <c r="AZ238" s="8">
        <v>333032.47743505763</v>
      </c>
      <c r="BA238" s="8">
        <v>331853.19936229219</v>
      </c>
      <c r="BB238" s="8">
        <v>331292.9665383934</v>
      </c>
      <c r="BC238" s="8">
        <v>331245.11110865278</v>
      </c>
      <c r="BD238" s="8">
        <v>330951.27547406271</v>
      </c>
    </row>
    <row r="239" spans="1:56">
      <c r="A239" s="8">
        <v>1134.2939574034781</v>
      </c>
      <c r="B239" s="8"/>
      <c r="C239" s="1" t="s">
        <v>80</v>
      </c>
      <c r="D239" s="197" t="s">
        <v>5467</v>
      </c>
      <c r="F239" s="8">
        <v>8566.9779211449477</v>
      </c>
      <c r="G239" s="8">
        <v>22826.038376498713</v>
      </c>
      <c r="H239" s="8">
        <v>37085.098831852469</v>
      </c>
      <c r="I239" s="8">
        <v>37893.103890682374</v>
      </c>
      <c r="J239" s="8">
        <v>38462.381555532207</v>
      </c>
      <c r="K239" s="8">
        <v>38969.129623895285</v>
      </c>
      <c r="L239" s="8">
        <v>41122.671401230393</v>
      </c>
      <c r="M239" s="8">
        <v>41185.78757641455</v>
      </c>
      <c r="N239" s="8">
        <v>44212.728429698531</v>
      </c>
      <c r="O239" s="8">
        <v>44951.843483761288</v>
      </c>
      <c r="P239" s="8">
        <v>48023.926933948365</v>
      </c>
      <c r="Q239" s="8">
        <v>50150.466781839837</v>
      </c>
      <c r="R239" s="8">
        <v>50124.859380140115</v>
      </c>
      <c r="S239" s="8">
        <v>50689.163852827936</v>
      </c>
      <c r="T239" s="8">
        <v>51823.573400304151</v>
      </c>
      <c r="U239" s="8">
        <v>52861.045289321017</v>
      </c>
      <c r="V239" s="8">
        <v>54320.35492645581</v>
      </c>
      <c r="W239" s="8">
        <v>56926.871894878575</v>
      </c>
      <c r="X239" s="8">
        <v>59891.068626553875</v>
      </c>
      <c r="Y239" s="8">
        <v>62046.543913457623</v>
      </c>
      <c r="Z239" s="8">
        <v>63939.99342109407</v>
      </c>
      <c r="AA239" s="8">
        <v>65822.79068051881</v>
      </c>
      <c r="AB239" s="8">
        <v>65849.37613974858</v>
      </c>
      <c r="AC239" s="8">
        <v>65246.726750042319</v>
      </c>
      <c r="AD239" s="8">
        <v>66564.13506297869</v>
      </c>
      <c r="AE239" s="8">
        <v>68260.473116669134</v>
      </c>
      <c r="AF239" s="8">
        <v>70441.494792634054</v>
      </c>
      <c r="AG239" s="8">
        <v>74409.702978680274</v>
      </c>
      <c r="AH239" s="8">
        <v>76578.053759634538</v>
      </c>
      <c r="AI239" s="8">
        <v>77229.912200781881</v>
      </c>
      <c r="AJ239" s="8">
        <v>72832.554590225409</v>
      </c>
      <c r="AK239" s="8">
        <v>71843.155542331209</v>
      </c>
      <c r="AL239" s="8">
        <v>72562.725957105169</v>
      </c>
      <c r="AM239" s="8">
        <v>73417.589864062917</v>
      </c>
      <c r="AN239" s="8">
        <v>74513.274370898725</v>
      </c>
      <c r="AO239" s="8">
        <v>75641.33460471587</v>
      </c>
      <c r="AP239" s="8">
        <v>76704.489787642902</v>
      </c>
      <c r="AQ239" s="8">
        <v>77546.253955330089</v>
      </c>
      <c r="AR239" s="8">
        <v>78289.094710127974</v>
      </c>
      <c r="AS239" s="8">
        <v>78606.862625597394</v>
      </c>
      <c r="AT239" s="8">
        <v>78636.461353606137</v>
      </c>
      <c r="AU239" s="8">
        <v>78630.876093291634</v>
      </c>
      <c r="AV239" s="8">
        <v>78370.075691403923</v>
      </c>
      <c r="AW239" s="8">
        <v>78215.004242484429</v>
      </c>
      <c r="AX239" s="8">
        <v>78091.631760538905</v>
      </c>
      <c r="AY239" s="8">
        <v>77881.319976445797</v>
      </c>
      <c r="AZ239" s="8">
        <v>77513.345740863006</v>
      </c>
      <c r="BA239" s="8">
        <v>77181.00245715554</v>
      </c>
      <c r="BB239" s="8">
        <v>76989.865483099085</v>
      </c>
      <c r="BC239" s="8">
        <v>76895.915908884708</v>
      </c>
      <c r="BD239" s="8">
        <v>76798.582226488681</v>
      </c>
    </row>
    <row r="240" spans="1:56">
      <c r="A240" s="8">
        <v>1134.2939574034781</v>
      </c>
      <c r="B240" s="8"/>
      <c r="C240" s="1" t="s">
        <v>81</v>
      </c>
      <c r="D240" s="197" t="s">
        <v>5464</v>
      </c>
      <c r="F240" s="8">
        <v>73043.322804795869</v>
      </c>
      <c r="G240" s="8">
        <v>73043.322804795869</v>
      </c>
      <c r="H240" s="8">
        <v>68495.559377511716</v>
      </c>
      <c r="I240" s="8">
        <v>69987.931252677838</v>
      </c>
      <c r="J240" s="8">
        <v>71039.377610467272</v>
      </c>
      <c r="K240" s="8">
        <v>71975.332845840443</v>
      </c>
      <c r="L240" s="8">
        <v>75952.888611573333</v>
      </c>
      <c r="M240" s="8">
        <v>76069.463135066151</v>
      </c>
      <c r="N240" s="8">
        <v>81660.172435542656</v>
      </c>
      <c r="O240" s="8">
        <v>83025.305620219151</v>
      </c>
      <c r="P240" s="8">
        <v>88699.392544701768</v>
      </c>
      <c r="Q240" s="8">
        <v>92627.076196842638</v>
      </c>
      <c r="R240" s="8">
        <v>92579.779752748451</v>
      </c>
      <c r="S240" s="8">
        <v>93622.040707511944</v>
      </c>
      <c r="T240" s="8">
        <v>95717.276232429431</v>
      </c>
      <c r="U240" s="8">
        <v>97633.469518009108</v>
      </c>
      <c r="V240" s="8">
        <v>100328.79009282413</v>
      </c>
      <c r="W240" s="8">
        <v>105142.983485933</v>
      </c>
      <c r="X240" s="8">
        <v>110617.80543966891</v>
      </c>
      <c r="Y240" s="8">
        <v>114598.93236534574</v>
      </c>
      <c r="Z240" s="8">
        <v>115858.64768204739</v>
      </c>
      <c r="AA240" s="8">
        <v>116478.30055393775</v>
      </c>
      <c r="AB240" s="8">
        <v>114286.39036749169</v>
      </c>
      <c r="AC240" s="8">
        <v>111201.59592874881</v>
      </c>
      <c r="AD240" s="8">
        <v>111549.77156105102</v>
      </c>
      <c r="AE240" s="8">
        <v>112441.44112659105</v>
      </c>
      <c r="AF240" s="8">
        <v>114007.93216568269</v>
      </c>
      <c r="AG240" s="8">
        <v>117088.23021676761</v>
      </c>
      <c r="AH240" s="8">
        <v>119349.27926127857</v>
      </c>
      <c r="AI240" s="8">
        <v>119143.66108471209</v>
      </c>
      <c r="AJ240" s="8">
        <v>111884.57039745151</v>
      </c>
      <c r="AK240" s="8">
        <v>109417.79393689771</v>
      </c>
      <c r="AL240" s="8">
        <v>109772.34972260924</v>
      </c>
      <c r="AM240" s="8">
        <v>110661.97395951409</v>
      </c>
      <c r="AN240" s="8">
        <v>111908.8287521813</v>
      </c>
      <c r="AO240" s="8">
        <v>113197.18730543632</v>
      </c>
      <c r="AP240" s="8">
        <v>114382.17766002151</v>
      </c>
      <c r="AQ240" s="8">
        <v>115233.15547537226</v>
      </c>
      <c r="AR240" s="8">
        <v>115935.03186477245</v>
      </c>
      <c r="AS240" s="8">
        <v>116008.28216253182</v>
      </c>
      <c r="AT240" s="8">
        <v>115659.12846901204</v>
      </c>
      <c r="AU240" s="8">
        <v>115209.06722418791</v>
      </c>
      <c r="AV240" s="8">
        <v>114075.22397953983</v>
      </c>
      <c r="AW240" s="8">
        <v>112994.21850774529</v>
      </c>
      <c r="AX240" s="8">
        <v>112083.50937118143</v>
      </c>
      <c r="AY240" s="8">
        <v>111100.16757239368</v>
      </c>
      <c r="AZ240" s="8">
        <v>109928.09547693242</v>
      </c>
      <c r="BA240" s="8">
        <v>108936.48351627233</v>
      </c>
      <c r="BB240" s="8">
        <v>108133.65929723148</v>
      </c>
      <c r="BC240" s="8">
        <v>107513.1857709005</v>
      </c>
      <c r="BD240" s="8">
        <v>106840.87245244482</v>
      </c>
    </row>
    <row r="241" spans="1:56">
      <c r="A241" s="8">
        <v>1134.2939574034781</v>
      </c>
      <c r="B241" s="8"/>
      <c r="C241" s="1" t="s">
        <v>82</v>
      </c>
      <c r="D241" s="197" t="s">
        <v>5465</v>
      </c>
      <c r="F241" s="8">
        <v>19397.771558020009</v>
      </c>
      <c r="G241" s="8">
        <v>18260.830701198967</v>
      </c>
      <c r="H241" s="8">
        <v>17123.889844377929</v>
      </c>
      <c r="I241" s="8">
        <v>17496.982813169459</v>
      </c>
      <c r="J241" s="8">
        <v>17759.844402616818</v>
      </c>
      <c r="K241" s="8">
        <v>17993.833211460111</v>
      </c>
      <c r="L241" s="8">
        <v>18988.222152893333</v>
      </c>
      <c r="M241" s="8">
        <v>19017.365783766538</v>
      </c>
      <c r="N241" s="8">
        <v>20415.043108885664</v>
      </c>
      <c r="O241" s="8">
        <v>20756.326405054788</v>
      </c>
      <c r="P241" s="8">
        <v>22174.848136175442</v>
      </c>
      <c r="Q241" s="8">
        <v>23156.769049210659</v>
      </c>
      <c r="R241" s="8">
        <v>23144.944938187113</v>
      </c>
      <c r="S241" s="8">
        <v>23405.510176877986</v>
      </c>
      <c r="T241" s="8">
        <v>23929.319058107358</v>
      </c>
      <c r="U241" s="8">
        <v>24408.367379502277</v>
      </c>
      <c r="V241" s="8">
        <v>25082.197523206032</v>
      </c>
      <c r="W241" s="8">
        <v>26285.74587148325</v>
      </c>
      <c r="X241" s="8">
        <v>27654.451359917228</v>
      </c>
      <c r="Y241" s="8">
        <v>28649.733091336435</v>
      </c>
      <c r="Z241" s="8">
        <v>30793.004144602553</v>
      </c>
      <c r="AA241" s="8">
        <v>33283.211347743643</v>
      </c>
      <c r="AB241" s="8">
        <v>34566.484046841208</v>
      </c>
      <c r="AC241" s="8">
        <v>35406.47476373057</v>
      </c>
      <c r="AD241" s="8">
        <v>37197.32778087561</v>
      </c>
      <c r="AE241" s="8">
        <v>39251.843081514526</v>
      </c>
      <c r="AF241" s="8">
        <v>41655.14879409413</v>
      </c>
      <c r="AG241" s="8">
        <v>46943.141702418856</v>
      </c>
      <c r="AH241" s="8">
        <v>48950.51018179208</v>
      </c>
      <c r="AI241" s="8">
        <v>50045.81354057329</v>
      </c>
      <c r="AJ241" s="8">
        <v>47460.283405286733</v>
      </c>
      <c r="AK241" s="8">
        <v>47341.577169640492</v>
      </c>
      <c r="AL241" s="8">
        <v>48227.59340392243</v>
      </c>
      <c r="AM241" s="8">
        <v>49019.982626632722</v>
      </c>
      <c r="AN241" s="8">
        <v>49976.362978664671</v>
      </c>
      <c r="AO241" s="8">
        <v>50958.413383741434</v>
      </c>
      <c r="AP241" s="8">
        <v>51900.203593709026</v>
      </c>
      <c r="AQ241" s="8">
        <v>52694.34660494337</v>
      </c>
      <c r="AR241" s="8">
        <v>53422.436750563611</v>
      </c>
      <c r="AS241" s="8">
        <v>53859.998057815799</v>
      </c>
      <c r="AT241" s="8">
        <v>54098.5127268367</v>
      </c>
      <c r="AU241" s="8">
        <v>54340.131708014225</v>
      </c>
      <c r="AV241" s="8">
        <v>54577.50610148986</v>
      </c>
      <c r="AW241" s="8">
        <v>54944.653878088946</v>
      </c>
      <c r="AX241" s="8">
        <v>55264.904295625536</v>
      </c>
      <c r="AY241" s="8">
        <v>55494.65733264287</v>
      </c>
      <c r="AZ241" s="8">
        <v>55591.967958882204</v>
      </c>
      <c r="BA241" s="8">
        <v>55642.652680976782</v>
      </c>
      <c r="BB241" s="8">
        <v>55800.980696022751</v>
      </c>
      <c r="BC241" s="8">
        <v>56004.277650923854</v>
      </c>
      <c r="BD241" s="8">
        <v>56231.280226204268</v>
      </c>
    </row>
    <row r="242" spans="1:56">
      <c r="A242" s="8">
        <v>1134.2939574034781</v>
      </c>
      <c r="B242" s="8"/>
      <c r="C242" s="1" t="s">
        <v>83</v>
      </c>
      <c r="D242" s="197" t="s">
        <v>5466</v>
      </c>
      <c r="F242" s="8">
        <v>43025.396833605031</v>
      </c>
      <c r="G242" s="8">
        <v>38043.397294164519</v>
      </c>
      <c r="H242" s="8">
        <v>33061.397754723999</v>
      </c>
      <c r="I242" s="8">
        <v>33781.73496506628</v>
      </c>
      <c r="J242" s="8">
        <v>34289.246496741514</v>
      </c>
      <c r="K242" s="8">
        <v>34741.012838946874</v>
      </c>
      <c r="L242" s="8">
        <v>36660.897200175481</v>
      </c>
      <c r="M242" s="8">
        <v>36717.165325062553</v>
      </c>
      <c r="N242" s="8">
        <v>39415.685719579902</v>
      </c>
      <c r="O242" s="8">
        <v>40074.60743095701</v>
      </c>
      <c r="P242" s="8">
        <v>42813.372489743997</v>
      </c>
      <c r="Q242" s="8">
        <v>44709.184607467789</v>
      </c>
      <c r="R242" s="8">
        <v>44686.35558665546</v>
      </c>
      <c r="S242" s="8">
        <v>45189.43351320739</v>
      </c>
      <c r="T242" s="8">
        <v>46200.760608112003</v>
      </c>
      <c r="U242" s="8">
        <v>47125.667696472541</v>
      </c>
      <c r="V242" s="8">
        <v>48426.643502937863</v>
      </c>
      <c r="W242" s="8">
        <v>50750.35563966936</v>
      </c>
      <c r="X242" s="8">
        <v>53392.939595384662</v>
      </c>
      <c r="Y242" s="8">
        <v>55314.547682069737</v>
      </c>
      <c r="Z242" s="8">
        <v>56206.338067598081</v>
      </c>
      <c r="AA242" s="8">
        <v>56867.860447024854</v>
      </c>
      <c r="AB242" s="8">
        <v>56094.0735060183</v>
      </c>
      <c r="AC242" s="8">
        <v>54855.157088644417</v>
      </c>
      <c r="AD242" s="8">
        <v>55287.638953758076</v>
      </c>
      <c r="AE242" s="8">
        <v>56002.286494712542</v>
      </c>
      <c r="AF242" s="8">
        <v>57070.604990870583</v>
      </c>
      <c r="AG242" s="8">
        <v>59387.394189269478</v>
      </c>
      <c r="AH242" s="8">
        <v>60704.672584940694</v>
      </c>
      <c r="AI242" s="8">
        <v>60782.756172025249</v>
      </c>
      <c r="AJ242" s="8">
        <v>57151.224513703048</v>
      </c>
      <c r="AK242" s="8">
        <v>56034.833048581328</v>
      </c>
      <c r="AL242" s="8">
        <v>56329.852662197984</v>
      </c>
      <c r="AM242" s="8">
        <v>56848.54337416427</v>
      </c>
      <c r="AN242" s="8">
        <v>57551.6383902214</v>
      </c>
      <c r="AO242" s="8">
        <v>58277.182549023753</v>
      </c>
      <c r="AP242" s="8">
        <v>58950.481221333874</v>
      </c>
      <c r="AQ242" s="8">
        <v>59452.241241020834</v>
      </c>
      <c r="AR242" s="8">
        <v>59877.405026949782</v>
      </c>
      <c r="AS242" s="8">
        <v>59977.766705034017</v>
      </c>
      <c r="AT242" s="8">
        <v>59859.285765788394</v>
      </c>
      <c r="AU242" s="8">
        <v>59696.369634417795</v>
      </c>
      <c r="AV242" s="8">
        <v>59228.4316778785</v>
      </c>
      <c r="AW242" s="8">
        <v>58804.108297319224</v>
      </c>
      <c r="AX242" s="8">
        <v>58448.325021828408</v>
      </c>
      <c r="AY242" s="8">
        <v>58046.19798959561</v>
      </c>
      <c r="AZ242" s="8">
        <v>57539.554699431428</v>
      </c>
      <c r="BA242" s="8">
        <v>57106.017652357019</v>
      </c>
      <c r="BB242" s="8">
        <v>56773.182278895649</v>
      </c>
      <c r="BC242" s="8">
        <v>56528.478173685085</v>
      </c>
      <c r="BD242" s="8">
        <v>56264.37000333592</v>
      </c>
    </row>
    <row r="243" spans="1:56">
      <c r="A243" s="8">
        <v>19222.017515867898</v>
      </c>
      <c r="B243" s="8"/>
      <c r="C243" s="1" t="s">
        <v>84</v>
      </c>
      <c r="D243" s="197" t="s">
        <v>5468</v>
      </c>
      <c r="F243" s="8">
        <v>4554.7082091673592</v>
      </c>
      <c r="G243" s="8">
        <v>4628.0563230687512</v>
      </c>
      <c r="H243" s="8">
        <v>4701.4044369701423</v>
      </c>
      <c r="I243" s="8">
        <v>4765.7538702829233</v>
      </c>
      <c r="J243" s="8">
        <v>4856.2183556535629</v>
      </c>
      <c r="K243" s="8">
        <v>4946.6084717631393</v>
      </c>
      <c r="L243" s="8">
        <v>5278.2857012813538</v>
      </c>
      <c r="M243" s="8">
        <v>5357.0931278130192</v>
      </c>
      <c r="N243" s="8">
        <v>5747.3914872416699</v>
      </c>
      <c r="O243" s="8">
        <v>5732.4673645938337</v>
      </c>
      <c r="P243" s="8">
        <v>6142.1880301032079</v>
      </c>
      <c r="Q243" s="8">
        <v>6440.7376439136387</v>
      </c>
      <c r="R243" s="8">
        <v>6446.5319933809833</v>
      </c>
      <c r="S243" s="8">
        <v>6508.8716791976822</v>
      </c>
      <c r="T243" s="8">
        <v>6604.0308077340533</v>
      </c>
      <c r="U243" s="8">
        <v>6726.1553145885591</v>
      </c>
      <c r="V243" s="8">
        <v>6888.1269957209943</v>
      </c>
      <c r="W243" s="8">
        <v>7236.5674433278036</v>
      </c>
      <c r="X243" s="8">
        <v>7730.2118587169389</v>
      </c>
      <c r="Y243" s="8">
        <v>8038.0237502793789</v>
      </c>
      <c r="Z243" s="8">
        <v>8252.3093205514033</v>
      </c>
      <c r="AA243" s="8">
        <v>8409.382277396091</v>
      </c>
      <c r="AB243" s="8">
        <v>8362.9356517854412</v>
      </c>
      <c r="AC243" s="8">
        <v>8292.2030909308778</v>
      </c>
      <c r="AD243" s="8">
        <v>8458.0331189855751</v>
      </c>
      <c r="AE243" s="8">
        <v>8650.3301626552002</v>
      </c>
      <c r="AF243" s="8">
        <v>8885.3004640151976</v>
      </c>
      <c r="AG243" s="8">
        <v>9065.8388274141689</v>
      </c>
      <c r="AH243" s="8">
        <v>9223.652493807851</v>
      </c>
      <c r="AI243" s="8">
        <v>9194.7877367379406</v>
      </c>
      <c r="AJ243" s="8">
        <v>8637.8426027020414</v>
      </c>
      <c r="AK243" s="8">
        <v>8438.5863574384584</v>
      </c>
      <c r="AL243" s="8">
        <v>8461.6094092656022</v>
      </c>
      <c r="AM243" s="8">
        <v>8533.8117483850983</v>
      </c>
      <c r="AN243" s="8">
        <v>8633.4455729409037</v>
      </c>
      <c r="AO243" s="8">
        <v>8736.218925585039</v>
      </c>
      <c r="AP243" s="8">
        <v>8830.9607005877078</v>
      </c>
      <c r="AQ243" s="8">
        <v>8899.8667939450879</v>
      </c>
      <c r="AR243" s="8">
        <v>8957.1642992907673</v>
      </c>
      <c r="AS243" s="8">
        <v>8965.8188558358634</v>
      </c>
      <c r="AT243" s="8">
        <v>8941.7121897783109</v>
      </c>
      <c r="AU243" s="8">
        <v>8908.3209143557578</v>
      </c>
      <c r="AV243" s="8">
        <v>8813.8304141810058</v>
      </c>
      <c r="AW243" s="8">
        <v>8720.4300977611801</v>
      </c>
      <c r="AX243" s="8">
        <v>8641.8693364188312</v>
      </c>
      <c r="AY243" s="8">
        <v>8559.9587748712656</v>
      </c>
      <c r="AZ243" s="8">
        <v>8464.1039859184639</v>
      </c>
      <c r="BA243" s="8">
        <v>8385.2553730322779</v>
      </c>
      <c r="BB243" s="8">
        <v>8320.3630802908629</v>
      </c>
      <c r="BC243" s="8">
        <v>8270.4812869859561</v>
      </c>
      <c r="BD243" s="8">
        <v>8215.0927782535709</v>
      </c>
    </row>
    <row r="244" spans="1:56">
      <c r="A244" s="8">
        <v>2952.2083515408544</v>
      </c>
      <c r="B244" s="8"/>
      <c r="C244" s="1" t="s">
        <v>85</v>
      </c>
      <c r="D244" s="196" t="s">
        <v>54</v>
      </c>
      <c r="F244" s="8">
        <v>15277.331606334157</v>
      </c>
      <c r="G244" s="8">
        <v>15523.354711945038</v>
      </c>
      <c r="H244" s="8">
        <v>15769.377817555918</v>
      </c>
      <c r="I244" s="8">
        <v>15985.217688356061</v>
      </c>
      <c r="J244" s="8">
        <v>16288.652261578984</v>
      </c>
      <c r="K244" s="8">
        <v>16591.837386580326</v>
      </c>
      <c r="L244" s="8">
        <v>17704.344003671897</v>
      </c>
      <c r="M244" s="8">
        <v>17968.678651002941</v>
      </c>
      <c r="N244" s="8">
        <v>19277.81135250035</v>
      </c>
      <c r="O244" s="8">
        <v>19227.753091871116</v>
      </c>
      <c r="P244" s="8">
        <v>20602.031791076501</v>
      </c>
      <c r="Q244" s="8">
        <v>21603.422273554581</v>
      </c>
      <c r="R244" s="8">
        <v>21622.857590635365</v>
      </c>
      <c r="S244" s="8">
        <v>21831.956397566515</v>
      </c>
      <c r="T244" s="8">
        <v>22151.137670055909</v>
      </c>
      <c r="U244" s="8">
        <v>22560.765796117001</v>
      </c>
      <c r="V244" s="8">
        <v>23104.048695889851</v>
      </c>
      <c r="W244" s="8">
        <v>24222.842301479006</v>
      </c>
      <c r="X244" s="8">
        <v>25741.472768522566</v>
      </c>
      <c r="Y244" s="8">
        <v>26592.666617849558</v>
      </c>
      <c r="Z244" s="8">
        <v>27217.575877861957</v>
      </c>
      <c r="AA244" s="8">
        <v>27703.370878767415</v>
      </c>
      <c r="AB244" s="8">
        <v>27506.937031022229</v>
      </c>
      <c r="AC244" s="8">
        <v>27126.465394959287</v>
      </c>
      <c r="AD244" s="8">
        <v>27532.444745598816</v>
      </c>
      <c r="AE244" s="8">
        <v>28038.123006593294</v>
      </c>
      <c r="AF244" s="8">
        <v>28689.83015132045</v>
      </c>
      <c r="AG244" s="8">
        <v>29421.293323190705</v>
      </c>
      <c r="AH244" s="8">
        <v>30164.082729797672</v>
      </c>
      <c r="AI244" s="8">
        <v>30259.513545579823</v>
      </c>
      <c r="AJ244" s="8">
        <v>28559.995917981265</v>
      </c>
      <c r="AK244" s="8">
        <v>27918.531847641076</v>
      </c>
      <c r="AL244" s="8">
        <v>28018.73136553304</v>
      </c>
      <c r="AM244" s="8">
        <v>28374.262517866086</v>
      </c>
      <c r="AN244" s="8">
        <v>28904.820687689324</v>
      </c>
      <c r="AO244" s="8">
        <v>29396.469798897633</v>
      </c>
      <c r="AP244" s="8">
        <v>29874.84568046562</v>
      </c>
      <c r="AQ244" s="8">
        <v>30221.743392923978</v>
      </c>
      <c r="AR244" s="8">
        <v>30578.602899582162</v>
      </c>
      <c r="AS244" s="8">
        <v>30802.261989010869</v>
      </c>
      <c r="AT244" s="8">
        <v>30896.609977792727</v>
      </c>
      <c r="AU244" s="8">
        <v>30991.376959618967</v>
      </c>
      <c r="AV244" s="8">
        <v>30889.68720569666</v>
      </c>
      <c r="AW244" s="8">
        <v>30786.650099135535</v>
      </c>
      <c r="AX244" s="8">
        <v>30739.299032265626</v>
      </c>
      <c r="AY244" s="8">
        <v>30668.432173612164</v>
      </c>
      <c r="AZ244" s="8">
        <v>30509.411683773207</v>
      </c>
      <c r="BA244" s="8">
        <v>30440.747205559102</v>
      </c>
      <c r="BB244" s="8">
        <v>30382.575840731472</v>
      </c>
      <c r="BC244" s="8">
        <v>30376.631454041952</v>
      </c>
      <c r="BD244" s="8">
        <v>30365.725103689176</v>
      </c>
    </row>
    <row r="245" spans="1:56">
      <c r="A245" s="8">
        <v>1370.05130920136</v>
      </c>
      <c r="B245" s="8"/>
      <c r="C245" s="1" t="s">
        <v>86</v>
      </c>
      <c r="D245" s="196" t="s">
        <v>56</v>
      </c>
      <c r="F245" s="8">
        <v>39800.55320680287</v>
      </c>
      <c r="G245" s="8">
        <v>42989.038650593269</v>
      </c>
      <c r="H245" s="8">
        <v>46177.524094383676</v>
      </c>
      <c r="I245" s="8">
        <v>48049.097799709365</v>
      </c>
      <c r="J245" s="8">
        <v>50221.351556134323</v>
      </c>
      <c r="K245" s="8">
        <v>53009.132948004757</v>
      </c>
      <c r="L245" s="8">
        <v>57640.128982233764</v>
      </c>
      <c r="M245" s="8">
        <v>59025.056673692248</v>
      </c>
      <c r="N245" s="8">
        <v>64140.796106645364</v>
      </c>
      <c r="O245" s="8">
        <v>65738.378600449563</v>
      </c>
      <c r="P245" s="8">
        <v>72214.596280012745</v>
      </c>
      <c r="Q245" s="8">
        <v>79060.97595669709</v>
      </c>
      <c r="R245" s="8">
        <v>81293.356899375809</v>
      </c>
      <c r="S245" s="8">
        <v>84841.963710676544</v>
      </c>
      <c r="T245" s="8">
        <v>88452.881885079623</v>
      </c>
      <c r="U245" s="8">
        <v>92105.077335115246</v>
      </c>
      <c r="V245" s="8">
        <v>97065.846332970599</v>
      </c>
      <c r="W245" s="8">
        <v>102052.43951083547</v>
      </c>
      <c r="X245" s="8">
        <v>109775.5245398815</v>
      </c>
      <c r="Y245" s="8">
        <v>114575.40812346498</v>
      </c>
      <c r="Z245" s="8">
        <v>118916.91832645051</v>
      </c>
      <c r="AA245" s="8">
        <v>122334.77011979968</v>
      </c>
      <c r="AB245" s="8">
        <v>122593.4152380662</v>
      </c>
      <c r="AC245" s="8">
        <v>121709.85508655623</v>
      </c>
      <c r="AD245" s="8">
        <v>124569.45637297981</v>
      </c>
      <c r="AE245" s="8">
        <v>128234.69570832193</v>
      </c>
      <c r="AF245" s="8">
        <v>132872.46963936335</v>
      </c>
      <c r="AG245" s="8">
        <v>134895.5808368721</v>
      </c>
      <c r="AH245" s="8">
        <v>138393.60006573802</v>
      </c>
      <c r="AI245" s="8">
        <v>139865.54540066648</v>
      </c>
      <c r="AJ245" s="8">
        <v>133590.40405023188</v>
      </c>
      <c r="AK245" s="8">
        <v>132693.63685951848</v>
      </c>
      <c r="AL245" s="8">
        <v>135140.08593622083</v>
      </c>
      <c r="AM245" s="8">
        <v>137238.15038769529</v>
      </c>
      <c r="AN245" s="8">
        <v>139694.71852868737</v>
      </c>
      <c r="AO245" s="8">
        <v>141934.61500546776</v>
      </c>
      <c r="AP245" s="8">
        <v>144057.17534288455</v>
      </c>
      <c r="AQ245" s="8">
        <v>145768.57568989656</v>
      </c>
      <c r="AR245" s="8">
        <v>147297.80722469982</v>
      </c>
      <c r="AS245" s="8">
        <v>148336.66323872484</v>
      </c>
      <c r="AT245" s="8">
        <v>148919.28334415573</v>
      </c>
      <c r="AU245" s="8">
        <v>149304.69256551829</v>
      </c>
      <c r="AV245" s="8">
        <v>148487.75689094915</v>
      </c>
      <c r="AW245" s="8">
        <v>147494.26095422584</v>
      </c>
      <c r="AX245" s="8">
        <v>146681.94571503162</v>
      </c>
      <c r="AY245" s="8">
        <v>145858.81979189895</v>
      </c>
      <c r="AZ245" s="8">
        <v>144784.41222599021</v>
      </c>
      <c r="BA245" s="8">
        <v>143986.01076867996</v>
      </c>
      <c r="BB245" s="8">
        <v>143413.14192029979</v>
      </c>
      <c r="BC245" s="8">
        <v>143087.7952377547</v>
      </c>
      <c r="BD245" s="8">
        <v>142656.60717961442</v>
      </c>
    </row>
    <row r="246" spans="1:56">
      <c r="A246" s="8">
        <v>654.45691890230103</v>
      </c>
      <c r="B246" s="8"/>
      <c r="C246" s="1" t="s">
        <v>87</v>
      </c>
      <c r="D246" s="196" t="s">
        <v>58</v>
      </c>
      <c r="F246" s="8">
        <v>33299.04878638684</v>
      </c>
      <c r="G246" s="8">
        <v>33299.04878638684</v>
      </c>
      <c r="H246" s="8">
        <v>30330.448544332252</v>
      </c>
      <c r="I246" s="8">
        <v>30989.602297357953</v>
      </c>
      <c r="J246" s="8">
        <v>31454.007198291205</v>
      </c>
      <c r="K246" s="8">
        <v>31867.401752508187</v>
      </c>
      <c r="L246" s="8">
        <v>33627.757716878958</v>
      </c>
      <c r="M246" s="8">
        <v>33678.283068356512</v>
      </c>
      <c r="N246" s="8">
        <v>36151.728628515026</v>
      </c>
      <c r="O246" s="8">
        <v>36753.502636978956</v>
      </c>
      <c r="P246" s="8">
        <v>39263.465870843895</v>
      </c>
      <c r="Q246" s="8">
        <v>41001.093157340103</v>
      </c>
      <c r="R246" s="8">
        <v>40978.97325122216</v>
      </c>
      <c r="S246" s="8">
        <v>41438.624077021566</v>
      </c>
      <c r="T246" s="8">
        <v>42363.69971619008</v>
      </c>
      <c r="U246" s="8">
        <v>43210.133146248801</v>
      </c>
      <c r="V246" s="8">
        <v>44401.32382270151</v>
      </c>
      <c r="W246" s="8">
        <v>46342.560297745775</v>
      </c>
      <c r="X246" s="8">
        <v>48642.611386782039</v>
      </c>
      <c r="Y246" s="8">
        <v>50263.175879098308</v>
      </c>
      <c r="Z246" s="8">
        <v>50977.817961385736</v>
      </c>
      <c r="AA246" s="8">
        <v>51339.024248911577</v>
      </c>
      <c r="AB246" s="8">
        <v>50538.39378639061</v>
      </c>
      <c r="AC246" s="8">
        <v>49436.659552163255</v>
      </c>
      <c r="AD246" s="8">
        <v>49738.779482392318</v>
      </c>
      <c r="AE246" s="8">
        <v>50267.876249741275</v>
      </c>
      <c r="AF246" s="8">
        <v>51105.840134497485</v>
      </c>
      <c r="AG246" s="8">
        <v>54099.303876183978</v>
      </c>
      <c r="AH246" s="8">
        <v>55950.87173006629</v>
      </c>
      <c r="AI246" s="8">
        <v>56595.753254535281</v>
      </c>
      <c r="AJ246" s="8">
        <v>53341.134193240396</v>
      </c>
      <c r="AK246" s="8">
        <v>52280.617534320074</v>
      </c>
      <c r="AL246" s="8">
        <v>52594.37838274573</v>
      </c>
      <c r="AM246" s="8">
        <v>53216.299510964804</v>
      </c>
      <c r="AN246" s="8">
        <v>54011.099827905258</v>
      </c>
      <c r="AO246" s="8">
        <v>54827.099013072344</v>
      </c>
      <c r="AP246" s="8">
        <v>55593.518212700335</v>
      </c>
      <c r="AQ246" s="8">
        <v>56196.515376816162</v>
      </c>
      <c r="AR246" s="8">
        <v>56724.82321573321</v>
      </c>
      <c r="AS246" s="8">
        <v>56942.284803838564</v>
      </c>
      <c r="AT246" s="8">
        <v>56948.569440544772</v>
      </c>
      <c r="AU246" s="8">
        <v>56892.194258152966</v>
      </c>
      <c r="AV246" s="8">
        <v>56441.027087039591</v>
      </c>
      <c r="AW246" s="8">
        <v>55992.281311596955</v>
      </c>
      <c r="AX246" s="8">
        <v>55620.032529436321</v>
      </c>
      <c r="AY246" s="8">
        <v>55237.309559363515</v>
      </c>
      <c r="AZ246" s="8">
        <v>54760.262322468952</v>
      </c>
      <c r="BA246" s="8">
        <v>54388.880788861752</v>
      </c>
      <c r="BB246" s="8">
        <v>54103.98661824374</v>
      </c>
      <c r="BC246" s="8">
        <v>53913.069087537275</v>
      </c>
      <c r="BD246" s="8">
        <v>53683.078749024178</v>
      </c>
    </row>
    <row r="247" spans="1:56">
      <c r="A247" s="8">
        <v>509.57466367755467</v>
      </c>
      <c r="B247" s="8"/>
      <c r="C247" s="1" t="s">
        <v>5488</v>
      </c>
      <c r="D247" s="196" t="s">
        <v>60</v>
      </c>
      <c r="F247" s="8">
        <v>5620.3252890743079</v>
      </c>
      <c r="G247" s="8">
        <v>10691.658369472056</v>
      </c>
      <c r="H247" s="8">
        <v>15762.991449869804</v>
      </c>
      <c r="I247" s="8">
        <v>16105.559247965732</v>
      </c>
      <c r="J247" s="8">
        <v>16346.914415265306</v>
      </c>
      <c r="K247" s="8">
        <v>16561.759072574627</v>
      </c>
      <c r="L247" s="8">
        <v>17476.631003154402</v>
      </c>
      <c r="M247" s="8">
        <v>17502.889457004119</v>
      </c>
      <c r="N247" s="8">
        <v>18788.360100786689</v>
      </c>
      <c r="O247" s="8">
        <v>19101.107158790332</v>
      </c>
      <c r="P247" s="8">
        <v>20405.55634743558</v>
      </c>
      <c r="Q247" s="8">
        <v>21308.615991280461</v>
      </c>
      <c r="R247" s="8">
        <v>21297.120088392661</v>
      </c>
      <c r="S247" s="8">
        <v>21536.004522508803</v>
      </c>
      <c r="T247" s="8">
        <v>22016.774181070974</v>
      </c>
      <c r="U247" s="8">
        <v>22456.672816311991</v>
      </c>
      <c r="V247" s="8">
        <v>23075.744717627389</v>
      </c>
      <c r="W247" s="8">
        <v>24084.621784300914</v>
      </c>
      <c r="X247" s="8">
        <v>25279.97785026049</v>
      </c>
      <c r="Y247" s="8">
        <v>26122.198966740394</v>
      </c>
      <c r="Z247" s="8">
        <v>26801.516390175642</v>
      </c>
      <c r="AA247" s="8">
        <v>27292.56324226594</v>
      </c>
      <c r="AB247" s="8">
        <v>27183.612671531475</v>
      </c>
      <c r="AC247" s="8">
        <v>26965.245592442159</v>
      </c>
      <c r="AD247" s="8">
        <v>27407.916763462723</v>
      </c>
      <c r="AE247" s="8">
        <v>27972.689694185861</v>
      </c>
      <c r="AF247" s="8">
        <v>28725.957220859465</v>
      </c>
      <c r="AG247" s="8">
        <v>29163.337559092157</v>
      </c>
      <c r="AH247" s="8">
        <v>29839.32656294703</v>
      </c>
      <c r="AI247" s="8">
        <v>30007.940562108295</v>
      </c>
      <c r="AJ247" s="8">
        <v>28308.337601496914</v>
      </c>
      <c r="AK247" s="8">
        <v>27801.136589730573</v>
      </c>
      <c r="AL247" s="8">
        <v>28014.987111184662</v>
      </c>
      <c r="AM247" s="8">
        <v>28279.903112995584</v>
      </c>
      <c r="AN247" s="8">
        <v>28643.169206144743</v>
      </c>
      <c r="AO247" s="8">
        <v>28991.102529739055</v>
      </c>
      <c r="AP247" s="8">
        <v>29293.043483145193</v>
      </c>
      <c r="AQ247" s="8">
        <v>29509.568074541574</v>
      </c>
      <c r="AR247" s="8">
        <v>29688.008046149247</v>
      </c>
      <c r="AS247" s="8">
        <v>29722.495972090059</v>
      </c>
      <c r="AT247" s="8">
        <v>29663.486950706902</v>
      </c>
      <c r="AU247" s="8">
        <v>29596.256206004331</v>
      </c>
      <c r="AV247" s="8">
        <v>29388.172241645803</v>
      </c>
      <c r="AW247" s="8">
        <v>29186.736240353239</v>
      </c>
      <c r="AX247" s="8">
        <v>29018.677692304449</v>
      </c>
      <c r="AY247" s="8">
        <v>28850.075066873353</v>
      </c>
      <c r="AZ247" s="8">
        <v>28612.873037040663</v>
      </c>
      <c r="BA247" s="8">
        <v>28403.685158989065</v>
      </c>
      <c r="BB247" s="8">
        <v>28246.279331678488</v>
      </c>
      <c r="BC247" s="8">
        <v>28135.136394443103</v>
      </c>
      <c r="BD247" s="8">
        <v>28005.035280520628</v>
      </c>
    </row>
    <row r="248" spans="1:56">
      <c r="A248" s="8">
        <v>138.94859949462949</v>
      </c>
      <c r="B248" s="8"/>
      <c r="C248" s="1" t="s">
        <v>89</v>
      </c>
      <c r="D248" s="196" t="s">
        <v>62</v>
      </c>
      <c r="F248" s="8">
        <v>111287.33592054046</v>
      </c>
      <c r="G248" s="8">
        <v>112714.25036667172</v>
      </c>
      <c r="H248" s="8">
        <v>114141.16481280299</v>
      </c>
      <c r="I248" s="8">
        <v>115190.36661142894</v>
      </c>
      <c r="J248" s="8">
        <v>116520.75449208662</v>
      </c>
      <c r="K248" s="8">
        <v>117639.50338136432</v>
      </c>
      <c r="L248" s="8">
        <v>125133.03018357205</v>
      </c>
      <c r="M248" s="8">
        <v>125028.1219180683</v>
      </c>
      <c r="N248" s="8">
        <v>132782.30628235237</v>
      </c>
      <c r="O248" s="8">
        <v>132776.26779086614</v>
      </c>
      <c r="P248" s="8">
        <v>140250.1217333712</v>
      </c>
      <c r="Q248" s="8">
        <v>146590.53423395441</v>
      </c>
      <c r="R248" s="8">
        <v>146845.81875868811</v>
      </c>
      <c r="S248" s="8">
        <v>147443.91759888123</v>
      </c>
      <c r="T248" s="8">
        <v>149119.28301449967</v>
      </c>
      <c r="U248" s="8">
        <v>151298.35382192422</v>
      </c>
      <c r="V248" s="8">
        <v>153935.93009441264</v>
      </c>
      <c r="W248" s="8">
        <v>164146.30188532348</v>
      </c>
      <c r="X248" s="8">
        <v>174886.41228830878</v>
      </c>
      <c r="Y248" s="8">
        <v>184122.16950487869</v>
      </c>
      <c r="Z248" s="8">
        <v>222578.6043170327</v>
      </c>
      <c r="AA248" s="8">
        <v>270108.4559566789</v>
      </c>
      <c r="AB248" s="8">
        <v>303077.22933959612</v>
      </c>
      <c r="AC248" s="8">
        <v>330226.38848079956</v>
      </c>
      <c r="AD248" s="8">
        <v>364736.77247703593</v>
      </c>
      <c r="AE248" s="8">
        <v>402666.75528648176</v>
      </c>
      <c r="AF248" s="8">
        <v>445269.41837141046</v>
      </c>
      <c r="AG248" s="8">
        <v>452049.0736954998</v>
      </c>
      <c r="AH248" s="8">
        <v>463038.40078816732</v>
      </c>
      <c r="AI248" s="8">
        <v>465929.92712778167</v>
      </c>
      <c r="AJ248" s="8">
        <v>439540.65926759766</v>
      </c>
      <c r="AK248" s="8">
        <v>430411.39654325694</v>
      </c>
      <c r="AL248" s="8">
        <v>432607.20106925437</v>
      </c>
      <c r="AM248" s="8">
        <v>437336.64987465931</v>
      </c>
      <c r="AN248" s="8">
        <v>443491.58437684836</v>
      </c>
      <c r="AO248" s="8">
        <v>449829.02202365396</v>
      </c>
      <c r="AP248" s="8">
        <v>455772.35597389587</v>
      </c>
      <c r="AQ248" s="8">
        <v>460397.23549153918</v>
      </c>
      <c r="AR248" s="8">
        <v>464432.08765290398</v>
      </c>
      <c r="AS248" s="8">
        <v>465946.57343907963</v>
      </c>
      <c r="AT248" s="8">
        <v>465752.21256350802</v>
      </c>
      <c r="AU248" s="8">
        <v>465064.07932352117</v>
      </c>
      <c r="AV248" s="8">
        <v>461663.17726287647</v>
      </c>
      <c r="AW248" s="8">
        <v>458544.03691271774</v>
      </c>
      <c r="AX248" s="8">
        <v>456237.60163754516</v>
      </c>
      <c r="AY248" s="8">
        <v>453723.73197462974</v>
      </c>
      <c r="AZ248" s="8">
        <v>450462.73816411069</v>
      </c>
      <c r="BA248" s="8">
        <v>447741.80973395309</v>
      </c>
      <c r="BB248" s="8">
        <v>445769.73669124203</v>
      </c>
      <c r="BC248" s="8">
        <v>444426.66979575291</v>
      </c>
      <c r="BD248" s="8">
        <v>442930.3240839474</v>
      </c>
    </row>
    <row r="249" spans="1:56">
      <c r="A249" s="8">
        <v>2614.5262248977283</v>
      </c>
      <c r="B249" s="8"/>
      <c r="C249" s="1" t="s">
        <v>90</v>
      </c>
      <c r="D249" s="196" t="s">
        <v>64</v>
      </c>
      <c r="F249" s="8">
        <v>14555.345043265947</v>
      </c>
      <c r="G249" s="8">
        <v>14752.415649731582</v>
      </c>
      <c r="H249" s="8">
        <v>14949.486256197217</v>
      </c>
      <c r="I249" s="8">
        <v>15653.173296422536</v>
      </c>
      <c r="J249" s="8">
        <v>16126.238339946436</v>
      </c>
      <c r="K249" s="8">
        <v>16429.953298851924</v>
      </c>
      <c r="L249" s="8">
        <v>17486.291276105734</v>
      </c>
      <c r="M249" s="8">
        <v>17416.657106211544</v>
      </c>
      <c r="N249" s="8">
        <v>18528.371104601782</v>
      </c>
      <c r="O249" s="8">
        <v>18478.233325586072</v>
      </c>
      <c r="P249" s="8">
        <v>19711.765341966311</v>
      </c>
      <c r="Q249" s="8">
        <v>20744.547614122177</v>
      </c>
      <c r="R249" s="8">
        <v>21201.557636324564</v>
      </c>
      <c r="S249" s="8">
        <v>21869.370611957627</v>
      </c>
      <c r="T249" s="8">
        <v>22409.704663340748</v>
      </c>
      <c r="U249" s="8">
        <v>23146.437011872487</v>
      </c>
      <c r="V249" s="8">
        <v>23754.6214532173</v>
      </c>
      <c r="W249" s="8">
        <v>24638.42210750085</v>
      </c>
      <c r="X249" s="8">
        <v>25998.629422016213</v>
      </c>
      <c r="Y249" s="8">
        <v>27022.019736324251</v>
      </c>
      <c r="Z249" s="8">
        <v>27815.476693020497</v>
      </c>
      <c r="AA249" s="8">
        <v>28513.040758287032</v>
      </c>
      <c r="AB249" s="8">
        <v>28522.892788035613</v>
      </c>
      <c r="AC249" s="8">
        <v>28160.258081621505</v>
      </c>
      <c r="AD249" s="8">
        <v>28635.095426973003</v>
      </c>
      <c r="AE249" s="8">
        <v>29323.666041989127</v>
      </c>
      <c r="AF249" s="8">
        <v>30210.452342655124</v>
      </c>
      <c r="AG249" s="8">
        <v>30808.343744204958</v>
      </c>
      <c r="AH249" s="8">
        <v>31731.753439205699</v>
      </c>
      <c r="AI249" s="8">
        <v>32177.527142104434</v>
      </c>
      <c r="AJ249" s="8">
        <v>30415.211859724062</v>
      </c>
      <c r="AK249" s="8">
        <v>29813.741297935805</v>
      </c>
      <c r="AL249" s="8">
        <v>29996.02757999711</v>
      </c>
      <c r="AM249" s="8">
        <v>30354.270385465603</v>
      </c>
      <c r="AN249" s="8">
        <v>30811.528388424056</v>
      </c>
      <c r="AO249" s="8">
        <v>31281.747482643575</v>
      </c>
      <c r="AP249" s="8">
        <v>31724.978040044625</v>
      </c>
      <c r="AQ249" s="8">
        <v>32076.714398757365</v>
      </c>
      <c r="AR249" s="8">
        <v>32387.502747717597</v>
      </c>
      <c r="AS249" s="8">
        <v>32522.423037932203</v>
      </c>
      <c r="AT249" s="8">
        <v>32537.941252248282</v>
      </c>
      <c r="AU249" s="8">
        <v>32518.606502925206</v>
      </c>
      <c r="AV249" s="8">
        <v>32406.786689072953</v>
      </c>
      <c r="AW249" s="8">
        <v>32350.617666211434</v>
      </c>
      <c r="AX249" s="8">
        <v>32368.313774539471</v>
      </c>
      <c r="AY249" s="8">
        <v>32363.819762717168</v>
      </c>
      <c r="AZ249" s="8">
        <v>32313.908670982444</v>
      </c>
      <c r="BA249" s="8">
        <v>32259.411557721345</v>
      </c>
      <c r="BB249" s="8">
        <v>32239.337589734863</v>
      </c>
      <c r="BC249" s="8">
        <v>32263.777684951281</v>
      </c>
      <c r="BD249" s="8">
        <v>32281.768788616118</v>
      </c>
    </row>
    <row r="250" spans="1:56">
      <c r="A250" s="8">
        <v>582.83252707709835</v>
      </c>
      <c r="B250" s="8"/>
      <c r="C250" s="1" t="s">
        <v>91</v>
      </c>
      <c r="D250" s="196" t="s">
        <v>66</v>
      </c>
      <c r="F250" s="8">
        <v>34260.905379344265</v>
      </c>
      <c r="G250" s="8">
        <v>34875.560548544068</v>
      </c>
      <c r="H250" s="8">
        <v>35490.215717743871</v>
      </c>
      <c r="I250" s="8">
        <v>36041.055471905849</v>
      </c>
      <c r="J250" s="8">
        <v>36987.832605266187</v>
      </c>
      <c r="K250" s="8">
        <v>37609.896544160554</v>
      </c>
      <c r="L250" s="8">
        <v>39880.544867932578</v>
      </c>
      <c r="M250" s="8">
        <v>40403.524766928334</v>
      </c>
      <c r="N250" s="8">
        <v>43318.517315310317</v>
      </c>
      <c r="O250" s="8">
        <v>43477.324084102991</v>
      </c>
      <c r="P250" s="8">
        <v>46102.792950617768</v>
      </c>
      <c r="Q250" s="8">
        <v>48157.744443856565</v>
      </c>
      <c r="R250" s="8">
        <v>48381.995246132137</v>
      </c>
      <c r="S250" s="8">
        <v>49049.199908716473</v>
      </c>
      <c r="T250" s="8">
        <v>50428.752236485008</v>
      </c>
      <c r="U250" s="8">
        <v>51749.10969971741</v>
      </c>
      <c r="V250" s="8">
        <v>53283.685692529973</v>
      </c>
      <c r="W250" s="8">
        <v>55740.603359634508</v>
      </c>
      <c r="X250" s="8">
        <v>58846.279199835903</v>
      </c>
      <c r="Y250" s="8">
        <v>60989.003348343955</v>
      </c>
      <c r="Z250" s="8">
        <v>66855.58838065021</v>
      </c>
      <c r="AA250" s="8">
        <v>70982.670891079164</v>
      </c>
      <c r="AB250" s="8">
        <v>72875.175932513535</v>
      </c>
      <c r="AC250" s="8">
        <v>74055.453637505809</v>
      </c>
      <c r="AD250" s="8">
        <v>77727.363212703494</v>
      </c>
      <c r="AE250" s="8">
        <v>81944.81933887284</v>
      </c>
      <c r="AF250" s="8">
        <v>86731.409475506909</v>
      </c>
      <c r="AG250" s="8">
        <v>88720.912334779307</v>
      </c>
      <c r="AH250" s="8">
        <v>91654.223121383591</v>
      </c>
      <c r="AI250" s="8">
        <v>94010.642661607853</v>
      </c>
      <c r="AJ250" s="8">
        <v>90986.65243864902</v>
      </c>
      <c r="AK250" s="8">
        <v>92367.863279320285</v>
      </c>
      <c r="AL250" s="8">
        <v>95560.898442617618</v>
      </c>
      <c r="AM250" s="8">
        <v>99065.745570522675</v>
      </c>
      <c r="AN250" s="8">
        <v>102486.61531331441</v>
      </c>
      <c r="AO250" s="8">
        <v>105500.72855108997</v>
      </c>
      <c r="AP250" s="8">
        <v>108176.34666614815</v>
      </c>
      <c r="AQ250" s="8">
        <v>110440.29360470925</v>
      </c>
      <c r="AR250" s="8">
        <v>112358.29494446493</v>
      </c>
      <c r="AS250" s="8">
        <v>113713.36496602278</v>
      </c>
      <c r="AT250" s="8">
        <v>114714.44387387179</v>
      </c>
      <c r="AU250" s="8">
        <v>115809.86274033286</v>
      </c>
      <c r="AV250" s="8">
        <v>116346.75758327475</v>
      </c>
      <c r="AW250" s="8">
        <v>117037.28192273427</v>
      </c>
      <c r="AX250" s="8">
        <v>117685.14136508251</v>
      </c>
      <c r="AY250" s="8">
        <v>118253.81567841103</v>
      </c>
      <c r="AZ250" s="8">
        <v>118477.42553502976</v>
      </c>
      <c r="BA250" s="8">
        <v>118696.29819111792</v>
      </c>
      <c r="BB250" s="8">
        <v>119055.51182208373</v>
      </c>
      <c r="BC250" s="8">
        <v>119556.34309616813</v>
      </c>
      <c r="BD250" s="8">
        <v>119942.60154123037</v>
      </c>
    </row>
    <row r="251" spans="1:56">
      <c r="A251" s="8">
        <v>459.04907398302265</v>
      </c>
      <c r="B251" s="8"/>
      <c r="C251" s="1" t="s">
        <v>92</v>
      </c>
      <c r="D251" s="197" t="s">
        <v>5469</v>
      </c>
      <c r="F251" s="8">
        <v>93419.047590522954</v>
      </c>
      <c r="G251" s="8">
        <v>95092.731567875642</v>
      </c>
      <c r="H251" s="8">
        <v>96766.415545228316</v>
      </c>
      <c r="I251" s="8">
        <v>98266.332436564364</v>
      </c>
      <c r="J251" s="8">
        <v>100844.37260873445</v>
      </c>
      <c r="K251" s="8">
        <v>102538.23040020447</v>
      </c>
      <c r="L251" s="8">
        <v>108726.98855621848</v>
      </c>
      <c r="M251" s="8">
        <v>110149.4485241012</v>
      </c>
      <c r="N251" s="8">
        <v>118093.70785323142</v>
      </c>
      <c r="O251" s="8">
        <v>118524.17778565657</v>
      </c>
      <c r="P251" s="8">
        <v>125679.56328821628</v>
      </c>
      <c r="Q251" s="8">
        <v>131279.82577985615</v>
      </c>
      <c r="R251" s="8">
        <v>131888.41597728548</v>
      </c>
      <c r="S251" s="8">
        <v>133704.03605860649</v>
      </c>
      <c r="T251" s="8">
        <v>137459.9244662337</v>
      </c>
      <c r="U251" s="8">
        <v>141055.35189563283</v>
      </c>
      <c r="V251" s="8">
        <v>145235.13322236884</v>
      </c>
      <c r="W251" s="8">
        <v>153068.71128711573</v>
      </c>
      <c r="X251" s="8">
        <v>162786.7828709142</v>
      </c>
      <c r="Y251" s="8">
        <v>169902.61285857085</v>
      </c>
      <c r="Z251" s="8">
        <v>177924.99831106921</v>
      </c>
      <c r="AA251" s="8">
        <v>183099.6511936677</v>
      </c>
      <c r="AB251" s="8">
        <v>183290.58023238834</v>
      </c>
      <c r="AC251" s="8">
        <v>181910.0452579376</v>
      </c>
      <c r="AD251" s="8">
        <v>186440.59700101402</v>
      </c>
      <c r="AE251" s="8">
        <v>192071.4052546951</v>
      </c>
      <c r="AF251" s="8">
        <v>198925.72463412143</v>
      </c>
      <c r="AG251" s="8">
        <v>203451.90509170928</v>
      </c>
      <c r="AH251" s="8">
        <v>208216.24032739919</v>
      </c>
      <c r="AI251" s="8">
        <v>210063.4527128897</v>
      </c>
      <c r="AJ251" s="8">
        <v>200354.01751120453</v>
      </c>
      <c r="AK251" s="8">
        <v>200434.54972062528</v>
      </c>
      <c r="AL251" s="8">
        <v>205064.39411591904</v>
      </c>
      <c r="AM251" s="8">
        <v>210253.61973759669</v>
      </c>
      <c r="AN251" s="8">
        <v>215484.22025680094</v>
      </c>
      <c r="AO251" s="8">
        <v>220236.30443720263</v>
      </c>
      <c r="AP251" s="8">
        <v>224501.9495241906</v>
      </c>
      <c r="AQ251" s="8">
        <v>227976.67959727417</v>
      </c>
      <c r="AR251" s="8">
        <v>230945.74639477528</v>
      </c>
      <c r="AS251" s="8">
        <v>232794.10105652633</v>
      </c>
      <c r="AT251" s="8">
        <v>233940.44822795922</v>
      </c>
      <c r="AU251" s="8">
        <v>235192.21829705266</v>
      </c>
      <c r="AV251" s="8">
        <v>235336.92858588661</v>
      </c>
      <c r="AW251" s="8">
        <v>235727.16781125811</v>
      </c>
      <c r="AX251" s="8">
        <v>236216.09447522211</v>
      </c>
      <c r="AY251" s="8">
        <v>236617.42546624818</v>
      </c>
      <c r="AZ251" s="8">
        <v>236380.74489312104</v>
      </c>
      <c r="BA251" s="8">
        <v>236285.75168035016</v>
      </c>
      <c r="BB251" s="8">
        <v>236483.92393227931</v>
      </c>
      <c r="BC251" s="8">
        <v>237046.33575066886</v>
      </c>
      <c r="BD251" s="8">
        <v>237419.03948830755</v>
      </c>
    </row>
    <row r="252" spans="1:56">
      <c r="A252" s="8">
        <v>3545.1953576727983</v>
      </c>
      <c r="B252" s="8"/>
      <c r="C252" s="1" t="s">
        <v>93</v>
      </c>
      <c r="D252" s="196" t="s">
        <v>69</v>
      </c>
      <c r="F252" s="8">
        <v>20007.658287354843</v>
      </c>
      <c r="G252" s="8">
        <v>20269.095261833754</v>
      </c>
      <c r="H252" s="8">
        <v>20530.532236312658</v>
      </c>
      <c r="I252" s="8">
        <v>20719.297673345118</v>
      </c>
      <c r="J252" s="8">
        <v>20905.426610008475</v>
      </c>
      <c r="K252" s="8">
        <v>21238.400627835614</v>
      </c>
      <c r="L252" s="8">
        <v>22707.133589089823</v>
      </c>
      <c r="M252" s="8">
        <v>22914.0953188536</v>
      </c>
      <c r="N252" s="8">
        <v>24446.984147439664</v>
      </c>
      <c r="O252" s="8">
        <v>24508.760457259279</v>
      </c>
      <c r="P252" s="8">
        <v>26182.572155659302</v>
      </c>
      <c r="Q252" s="8">
        <v>27665.032170520342</v>
      </c>
      <c r="R252" s="8">
        <v>27944.373484518161</v>
      </c>
      <c r="S252" s="8">
        <v>28737.453154020208</v>
      </c>
      <c r="T252" s="8">
        <v>29887.275798005736</v>
      </c>
      <c r="U252" s="8">
        <v>31124.852838925988</v>
      </c>
      <c r="V252" s="8">
        <v>32286.30287308092</v>
      </c>
      <c r="W252" s="8">
        <v>34084.157085432591</v>
      </c>
      <c r="X252" s="8">
        <v>36026.430975225201</v>
      </c>
      <c r="Y252" s="8">
        <v>37766.179529638641</v>
      </c>
      <c r="Z252" s="8">
        <v>38453.867170200647</v>
      </c>
      <c r="AA252" s="8">
        <v>38998.349356101215</v>
      </c>
      <c r="AB252" s="8">
        <v>38753.276478936947</v>
      </c>
      <c r="AC252" s="8">
        <v>38078.707519783769</v>
      </c>
      <c r="AD252" s="8">
        <v>38623.220290712226</v>
      </c>
      <c r="AE252" s="8">
        <v>39376.63752481604</v>
      </c>
      <c r="AF252" s="8">
        <v>40340.67086066815</v>
      </c>
      <c r="AG252" s="8">
        <v>41346.439729133926</v>
      </c>
      <c r="AH252" s="8">
        <v>42697.29962146547</v>
      </c>
      <c r="AI252" s="8">
        <v>43636.270628381615</v>
      </c>
      <c r="AJ252" s="8">
        <v>41365.36689704263</v>
      </c>
      <c r="AK252" s="8">
        <v>40527.524889606131</v>
      </c>
      <c r="AL252" s="8">
        <v>40770.983029220122</v>
      </c>
      <c r="AM252" s="8">
        <v>41238.089604795765</v>
      </c>
      <c r="AN252" s="8">
        <v>41900.837934478572</v>
      </c>
      <c r="AO252" s="8">
        <v>42522.537654666623</v>
      </c>
      <c r="AP252" s="8">
        <v>43165.19242837924</v>
      </c>
      <c r="AQ252" s="8">
        <v>43628.139256104834</v>
      </c>
      <c r="AR252" s="8">
        <v>44035.862781907199</v>
      </c>
      <c r="AS252" s="8">
        <v>44212.328194757887</v>
      </c>
      <c r="AT252" s="8">
        <v>44384.853842010874</v>
      </c>
      <c r="AU252" s="8">
        <v>44529.737408069945</v>
      </c>
      <c r="AV252" s="8">
        <v>44487.91266430197</v>
      </c>
      <c r="AW252" s="8">
        <v>44612.4059746903</v>
      </c>
      <c r="AX252" s="8">
        <v>44907.841115568575</v>
      </c>
      <c r="AY252" s="8">
        <v>45274.255142379167</v>
      </c>
      <c r="AZ252" s="8">
        <v>45466.072239191075</v>
      </c>
      <c r="BA252" s="8">
        <v>45783.826515434092</v>
      </c>
      <c r="BB252" s="8">
        <v>46088.965002149955</v>
      </c>
      <c r="BC252" s="8">
        <v>46466.759648063424</v>
      </c>
      <c r="BD252" s="8">
        <v>46818.255850940754</v>
      </c>
    </row>
    <row r="253" spans="1:56">
      <c r="A253" s="8">
        <v>1250.0062925638522</v>
      </c>
      <c r="B253" s="8"/>
      <c r="C253" s="1" t="s">
        <v>94</v>
      </c>
      <c r="D253" s="196" t="s">
        <v>71</v>
      </c>
      <c r="F253" s="8">
        <v>110151.2050311707</v>
      </c>
      <c r="G253" s="8">
        <v>111590.53378044043</v>
      </c>
      <c r="H253" s="8">
        <v>113029.8625297102</v>
      </c>
      <c r="I253" s="8">
        <v>114069.10160800362</v>
      </c>
      <c r="J253" s="8">
        <v>115093.82555971152</v>
      </c>
      <c r="K253" s="8">
        <v>116926.99807700257</v>
      </c>
      <c r="L253" s="8">
        <v>125013.03709404237</v>
      </c>
      <c r="M253" s="8">
        <v>126152.45499099954</v>
      </c>
      <c r="N253" s="8">
        <v>134591.7010648037</v>
      </c>
      <c r="O253" s="8">
        <v>134931.80758158234</v>
      </c>
      <c r="P253" s="8">
        <v>144146.89776985085</v>
      </c>
      <c r="Q253" s="8">
        <v>152308.51042347541</v>
      </c>
      <c r="R253" s="8">
        <v>153846.41065697235</v>
      </c>
      <c r="S253" s="8">
        <v>158212.67281652676</v>
      </c>
      <c r="T253" s="8">
        <v>164542.96634653877</v>
      </c>
      <c r="U253" s="8">
        <v>171356.38750849618</v>
      </c>
      <c r="V253" s="8">
        <v>177750.69507853885</v>
      </c>
      <c r="W253" s="8">
        <v>186860.74176010364</v>
      </c>
      <c r="X253" s="8">
        <v>198849.0352817431</v>
      </c>
      <c r="Y253" s="8">
        <v>207459.88509259641</v>
      </c>
      <c r="Z253" s="8">
        <v>210238.94541030767</v>
      </c>
      <c r="AA253" s="8">
        <v>212559.78193989891</v>
      </c>
      <c r="AB253" s="8">
        <v>209370.44418938732</v>
      </c>
      <c r="AC253" s="8">
        <v>204710.6763606098</v>
      </c>
      <c r="AD253" s="8">
        <v>206356.08182021734</v>
      </c>
      <c r="AE253" s="8">
        <v>208941.43593905578</v>
      </c>
      <c r="AF253" s="8">
        <v>212695.79795767856</v>
      </c>
      <c r="AG253" s="8">
        <v>218764.11049762237</v>
      </c>
      <c r="AH253" s="8">
        <v>224172.14515369962</v>
      </c>
      <c r="AI253" s="8">
        <v>224606.53504628543</v>
      </c>
      <c r="AJ253" s="8">
        <v>212928.30425015546</v>
      </c>
      <c r="AK253" s="8">
        <v>210533.66325212058</v>
      </c>
      <c r="AL253" s="8">
        <v>213032.04381081351</v>
      </c>
      <c r="AM253" s="8">
        <v>216346.4693117328</v>
      </c>
      <c r="AN253" s="8">
        <v>220695.50036270017</v>
      </c>
      <c r="AO253" s="8">
        <v>224552.50668411722</v>
      </c>
      <c r="AP253" s="8">
        <v>228125.05283831837</v>
      </c>
      <c r="AQ253" s="8">
        <v>230680.35815009801</v>
      </c>
      <c r="AR253" s="8">
        <v>233469.92157170217</v>
      </c>
      <c r="AS253" s="8">
        <v>235121.19014203109</v>
      </c>
      <c r="AT253" s="8">
        <v>236002.04861553619</v>
      </c>
      <c r="AU253" s="8">
        <v>236724.8789723519</v>
      </c>
      <c r="AV253" s="8">
        <v>235946.58906734287</v>
      </c>
      <c r="AW253" s="8">
        <v>235190.75630437149</v>
      </c>
      <c r="AX253" s="8">
        <v>234766.59486565454</v>
      </c>
      <c r="AY253" s="8">
        <v>234374.09566092392</v>
      </c>
      <c r="AZ253" s="8">
        <v>233460.74935739688</v>
      </c>
      <c r="BA253" s="8">
        <v>232827.0833510083</v>
      </c>
      <c r="BB253" s="8">
        <v>232479.72397623738</v>
      </c>
      <c r="BC253" s="8">
        <v>232444.95370101702</v>
      </c>
      <c r="BD253" s="8">
        <v>232259.55594957111</v>
      </c>
    </row>
    <row r="254" spans="1:56">
      <c r="AZ254" s="1"/>
      <c r="BA254" s="1"/>
      <c r="BB254" s="1"/>
      <c r="BC254" s="1"/>
      <c r="BD254" s="1"/>
    </row>
    <row r="255" spans="1:56">
      <c r="D255" s="4" t="s">
        <v>98</v>
      </c>
      <c r="AZ255" s="1"/>
      <c r="BA255" s="1"/>
      <c r="BB255" s="1"/>
      <c r="BC255" s="1"/>
      <c r="BD255" s="1"/>
    </row>
    <row r="256" spans="1:56">
      <c r="A256" s="8">
        <v>106.48096029128659</v>
      </c>
      <c r="B256" s="8"/>
      <c r="C256" s="1" t="s">
        <v>99</v>
      </c>
      <c r="D256" s="196" t="s">
        <v>43</v>
      </c>
      <c r="F256" s="8">
        <v>40696.662819853438</v>
      </c>
      <c r="G256" s="8">
        <v>41700.08658172701</v>
      </c>
      <c r="H256" s="8">
        <v>42703.510343600574</v>
      </c>
      <c r="I256" s="8">
        <v>44257.002746285623</v>
      </c>
      <c r="J256" s="8">
        <v>46606.120598262525</v>
      </c>
      <c r="K256" s="8">
        <v>48934.561178675896</v>
      </c>
      <c r="L256" s="8">
        <v>49695.768483822583</v>
      </c>
      <c r="M256" s="8">
        <v>49546.517070036483</v>
      </c>
      <c r="N256" s="8">
        <v>52273.811962574538</v>
      </c>
      <c r="O256" s="8">
        <v>52585.807956194207</v>
      </c>
      <c r="P256" s="8">
        <v>56289.490101634299</v>
      </c>
      <c r="Q256" s="8">
        <v>59687.816054859606</v>
      </c>
      <c r="R256" s="8">
        <v>62488.410252297035</v>
      </c>
      <c r="S256" s="8">
        <v>66288.542174939212</v>
      </c>
      <c r="T256" s="8">
        <v>70860.892025420588</v>
      </c>
      <c r="U256" s="8">
        <v>78425.921481403377</v>
      </c>
      <c r="V256" s="8">
        <v>82710.375879353072</v>
      </c>
      <c r="W256" s="8">
        <v>87029.28237334211</v>
      </c>
      <c r="X256" s="8">
        <v>91919.753724823735</v>
      </c>
      <c r="Y256" s="8">
        <v>97412.530517584542</v>
      </c>
      <c r="Z256" s="8">
        <v>101803.61807623306</v>
      </c>
      <c r="AA256" s="8">
        <v>106254.40114189948</v>
      </c>
      <c r="AB256" s="8">
        <v>108563.77406324894</v>
      </c>
      <c r="AC256" s="8">
        <v>110216.79388037193</v>
      </c>
      <c r="AD256" s="8">
        <v>113386.61374144799</v>
      </c>
      <c r="AE256" s="8">
        <v>117712.63216067546</v>
      </c>
      <c r="AF256" s="8">
        <v>123046.98663489982</v>
      </c>
      <c r="AG256" s="8">
        <v>128015.49256242464</v>
      </c>
      <c r="AH256" s="8">
        <v>132078.8325769584</v>
      </c>
      <c r="AI256" s="8">
        <v>132481.85223442627</v>
      </c>
      <c r="AJ256" s="8">
        <v>124428.87277113057</v>
      </c>
      <c r="AK256" s="8">
        <v>124215.72715346058</v>
      </c>
      <c r="AL256" s="8">
        <v>126042.70041569228</v>
      </c>
      <c r="AM256" s="8">
        <v>128605.05547123223</v>
      </c>
      <c r="AN256" s="8">
        <v>131723.80398238514</v>
      </c>
      <c r="AO256" s="8">
        <v>133092.90327816599</v>
      </c>
      <c r="AP256" s="8">
        <v>135943.36586973845</v>
      </c>
      <c r="AQ256" s="8">
        <v>138076.34190646681</v>
      </c>
      <c r="AR256" s="8">
        <v>139980.02141790013</v>
      </c>
      <c r="AS256" s="8">
        <v>141370.13828464315</v>
      </c>
      <c r="AT256" s="8">
        <v>142574.27337472219</v>
      </c>
      <c r="AU256" s="8">
        <v>143353.76304928903</v>
      </c>
      <c r="AV256" s="8">
        <v>143608.01911193723</v>
      </c>
      <c r="AW256" s="8">
        <v>144375.73112207896</v>
      </c>
      <c r="AX256" s="8">
        <v>145382.92750890803</v>
      </c>
      <c r="AY256" s="8">
        <v>146298.39200235691</v>
      </c>
      <c r="AZ256" s="8">
        <v>146747.1020372989</v>
      </c>
      <c r="BA256" s="8">
        <v>147229.30374351711</v>
      </c>
      <c r="BB256" s="8">
        <v>147804.4573006595</v>
      </c>
      <c r="BC256" s="8">
        <v>148596.93844025637</v>
      </c>
      <c r="BD256" s="8">
        <v>149591.15202561714</v>
      </c>
    </row>
    <row r="257" spans="1:56">
      <c r="A257" s="8">
        <v>106.48096029128659</v>
      </c>
      <c r="B257" s="8"/>
      <c r="C257" s="1" t="s">
        <v>100</v>
      </c>
      <c r="D257" s="196" t="s">
        <v>45</v>
      </c>
      <c r="F257" s="8">
        <v>10104.824029106534</v>
      </c>
      <c r="G257" s="8">
        <v>14672.252686163205</v>
      </c>
      <c r="H257" s="8">
        <v>19239.68134321988</v>
      </c>
      <c r="I257" s="8">
        <v>19939.593330695461</v>
      </c>
      <c r="J257" s="8">
        <v>20997.967186756636</v>
      </c>
      <c r="K257" s="8">
        <v>22047.02508465117</v>
      </c>
      <c r="L257" s="8">
        <v>22389.980168889302</v>
      </c>
      <c r="M257" s="8">
        <v>22322.736290852939</v>
      </c>
      <c r="N257" s="8">
        <v>23551.49440088233</v>
      </c>
      <c r="O257" s="8">
        <v>23692.06138119155</v>
      </c>
      <c r="P257" s="8">
        <v>25360.721959712802</v>
      </c>
      <c r="Q257" s="8">
        <v>26891.807060548002</v>
      </c>
      <c r="R257" s="8">
        <v>28153.589511143226</v>
      </c>
      <c r="S257" s="8">
        <v>29865.70466667843</v>
      </c>
      <c r="T257" s="8">
        <v>31925.735643175518</v>
      </c>
      <c r="U257" s="8">
        <v>35334.09141800685</v>
      </c>
      <c r="V257" s="8">
        <v>37264.413695563177</v>
      </c>
      <c r="W257" s="8">
        <v>39210.258054186605</v>
      </c>
      <c r="X257" s="8">
        <v>41413.615803083063</v>
      </c>
      <c r="Y257" s="8">
        <v>43888.336834956921</v>
      </c>
      <c r="Z257" s="8">
        <v>49736.807319184532</v>
      </c>
      <c r="AA257" s="8">
        <v>56142.539444000598</v>
      </c>
      <c r="AB257" s="8">
        <v>60827.935304007333</v>
      </c>
      <c r="AC257" s="8">
        <v>65095.991258090726</v>
      </c>
      <c r="AD257" s="8">
        <v>69834.495854563807</v>
      </c>
      <c r="AE257" s="8">
        <v>75291.428799324145</v>
      </c>
      <c r="AF257" s="8">
        <v>81494.530919448633</v>
      </c>
      <c r="AG257" s="8">
        <v>86450.576041472741</v>
      </c>
      <c r="AH257" s="8">
        <v>90988.223732045881</v>
      </c>
      <c r="AI257" s="8">
        <v>93845.569968829353</v>
      </c>
      <c r="AJ257" s="8">
        <v>90192.097363450011</v>
      </c>
      <c r="AK257" s="8">
        <v>92770.911631252486</v>
      </c>
      <c r="AL257" s="8">
        <v>95446.772975901738</v>
      </c>
      <c r="AM257" s="8">
        <v>98589.867960325704</v>
      </c>
      <c r="AN257" s="8">
        <v>103207.65738184236</v>
      </c>
      <c r="AO257" s="8">
        <v>105486.67238848172</v>
      </c>
      <c r="AP257" s="8">
        <v>108604.21450870222</v>
      </c>
      <c r="AQ257" s="8">
        <v>112319.41684678153</v>
      </c>
      <c r="AR257" s="8">
        <v>115295.02041286427</v>
      </c>
      <c r="AS257" s="8">
        <v>117603.59342028413</v>
      </c>
      <c r="AT257" s="8">
        <v>120575.91154025422</v>
      </c>
      <c r="AU257" s="8">
        <v>122950.11134903609</v>
      </c>
      <c r="AV257" s="8">
        <v>124519.82228971466</v>
      </c>
      <c r="AW257" s="8">
        <v>126326.2621851697</v>
      </c>
      <c r="AX257" s="8">
        <v>128724.89473619753</v>
      </c>
      <c r="AY257" s="8">
        <v>131096.25425803591</v>
      </c>
      <c r="AZ257" s="8">
        <v>132809.07340613767</v>
      </c>
      <c r="BA257" s="8">
        <v>135366.4592147136</v>
      </c>
      <c r="BB257" s="8">
        <v>136619.38491096933</v>
      </c>
      <c r="BC257" s="8">
        <v>138092.57553666562</v>
      </c>
      <c r="BD257" s="8">
        <v>140279.76977135867</v>
      </c>
    </row>
    <row r="258" spans="1:56">
      <c r="A258" s="8">
        <v>106.48096029128659</v>
      </c>
      <c r="B258" s="8"/>
      <c r="C258" s="1" t="s">
        <v>101</v>
      </c>
      <c r="D258" s="196" t="s">
        <v>47</v>
      </c>
      <c r="F258" s="8">
        <v>19124.804012047887</v>
      </c>
      <c r="G258" s="8">
        <v>20850.043290863505</v>
      </c>
      <c r="H258" s="8">
        <v>22575.282569679115</v>
      </c>
      <c r="I258" s="8">
        <v>23396.538941304792</v>
      </c>
      <c r="J258" s="8">
        <v>24638.404044926261</v>
      </c>
      <c r="K258" s="8">
        <v>25869.338074156876</v>
      </c>
      <c r="L258" s="8">
        <v>26271.751596359642</v>
      </c>
      <c r="M258" s="8">
        <v>26192.849585423435</v>
      </c>
      <c r="N258" s="8">
        <v>27634.638617624529</v>
      </c>
      <c r="O258" s="8">
        <v>27799.575824423198</v>
      </c>
      <c r="P258" s="8">
        <v>29757.533620136724</v>
      </c>
      <c r="Q258" s="8">
        <v>31554.064351232275</v>
      </c>
      <c r="R258" s="8">
        <v>33034.603184256543</v>
      </c>
      <c r="S258" s="8">
        <v>35043.549316914716</v>
      </c>
      <c r="T258" s="8">
        <v>37460.729755981731</v>
      </c>
      <c r="U258" s="8">
        <v>41459.995302130206</v>
      </c>
      <c r="V258" s="8">
        <v>43724.979325981389</v>
      </c>
      <c r="W258" s="8">
        <v>46008.176508351571</v>
      </c>
      <c r="X258" s="8">
        <v>48593.532413997003</v>
      </c>
      <c r="Y258" s="8">
        <v>51497.298104241556</v>
      </c>
      <c r="Z258" s="8">
        <v>52757.518908787002</v>
      </c>
      <c r="AA258" s="8">
        <v>53903.877954527678</v>
      </c>
      <c r="AB258" s="8">
        <v>54125.33752447724</v>
      </c>
      <c r="AC258" s="8">
        <v>54033.163247066717</v>
      </c>
      <c r="AD258" s="8">
        <v>54801.231162971046</v>
      </c>
      <c r="AE258" s="8">
        <v>56126.369631058922</v>
      </c>
      <c r="AF258" s="8">
        <v>57904.538836651875</v>
      </c>
      <c r="AG258" s="8">
        <v>59786.034896052428</v>
      </c>
      <c r="AH258" s="8">
        <v>61191.915226681987</v>
      </c>
      <c r="AI258" s="8">
        <v>60671.309428984947</v>
      </c>
      <c r="AJ258" s="8">
        <v>56421.018480490624</v>
      </c>
      <c r="AK258" s="8">
        <v>55574.929295150083</v>
      </c>
      <c r="AL258" s="8">
        <v>56032.764788201959</v>
      </c>
      <c r="AM258" s="8">
        <v>56842.095165948092</v>
      </c>
      <c r="AN258" s="8">
        <v>57609.953747982792</v>
      </c>
      <c r="AO258" s="8">
        <v>57877.981316083751</v>
      </c>
      <c r="AP258" s="8">
        <v>58882.217224116677</v>
      </c>
      <c r="AQ258" s="8">
        <v>59254.648537726542</v>
      </c>
      <c r="AR258" s="8">
        <v>59680.325048345243</v>
      </c>
      <c r="AS258" s="8">
        <v>59953.955511446467</v>
      </c>
      <c r="AT258" s="8">
        <v>59924.30086550898</v>
      </c>
      <c r="AU258" s="8">
        <v>59781.695720483774</v>
      </c>
      <c r="AV258" s="8">
        <v>59517.122270601634</v>
      </c>
      <c r="AW258" s="8">
        <v>59522.508651966236</v>
      </c>
      <c r="AX258" s="8">
        <v>59521.711125775699</v>
      </c>
      <c r="AY258" s="8">
        <v>59468.56541306321</v>
      </c>
      <c r="AZ258" s="8">
        <v>59291.573319880117</v>
      </c>
      <c r="BA258" s="8">
        <v>58904.854256176768</v>
      </c>
      <c r="BB258" s="8">
        <v>58936.423748598907</v>
      </c>
      <c r="BC258" s="8">
        <v>59049.336992806173</v>
      </c>
      <c r="BD258" s="8">
        <v>59098.046052958525</v>
      </c>
    </row>
    <row r="259" spans="1:56">
      <c r="A259" s="8">
        <v>519.57936379444573</v>
      </c>
      <c r="B259" s="8"/>
      <c r="C259" s="1" t="s">
        <v>102</v>
      </c>
      <c r="D259" s="197" t="s">
        <v>5467</v>
      </c>
      <c r="F259" s="8">
        <v>977.51602745215791</v>
      </c>
      <c r="G259" s="8">
        <v>3084.9199261436966</v>
      </c>
      <c r="H259" s="8">
        <v>5192.3238248352354</v>
      </c>
      <c r="I259" s="8">
        <v>5441.9087153135188</v>
      </c>
      <c r="J259" s="8">
        <v>5708.9913981860245</v>
      </c>
      <c r="K259" s="8">
        <v>5939.2683798155113</v>
      </c>
      <c r="L259" s="8">
        <v>5907.767503560216</v>
      </c>
      <c r="M259" s="8">
        <v>5893.8371432833674</v>
      </c>
      <c r="N259" s="8">
        <v>6195.5678689534261</v>
      </c>
      <c r="O259" s="8">
        <v>6123.6377703355965</v>
      </c>
      <c r="P259" s="8">
        <v>6556.9250028957049</v>
      </c>
      <c r="Q259" s="8">
        <v>6960.5527448298462</v>
      </c>
      <c r="R259" s="8">
        <v>7163.8361106454095</v>
      </c>
      <c r="S259" s="8">
        <v>7643.6281214589717</v>
      </c>
      <c r="T259" s="8">
        <v>8227.1598087030998</v>
      </c>
      <c r="U259" s="8">
        <v>8657.9336583136501</v>
      </c>
      <c r="V259" s="8">
        <v>9040.8792984394131</v>
      </c>
      <c r="W259" s="8">
        <v>9412.5989064156402</v>
      </c>
      <c r="X259" s="8">
        <v>9908.961078993003</v>
      </c>
      <c r="Y259" s="8">
        <v>10279.707681731243</v>
      </c>
      <c r="Z259" s="8">
        <v>10839.759702525946</v>
      </c>
      <c r="AA259" s="8">
        <v>11663.103603960732</v>
      </c>
      <c r="AB259" s="8">
        <v>12117.020713681366</v>
      </c>
      <c r="AC259" s="8">
        <v>12408.832497687614</v>
      </c>
      <c r="AD259" s="8">
        <v>12917.727582640358</v>
      </c>
      <c r="AE259" s="8">
        <v>13578.615297081387</v>
      </c>
      <c r="AF259" s="8">
        <v>14384.408409136253</v>
      </c>
      <c r="AG259" s="8">
        <v>15817.931368354171</v>
      </c>
      <c r="AH259" s="8">
        <v>16058.853589144281</v>
      </c>
      <c r="AI259" s="8">
        <v>15644.264373484437</v>
      </c>
      <c r="AJ259" s="8">
        <v>14347.453222720802</v>
      </c>
      <c r="AK259" s="8">
        <v>13878.102496213105</v>
      </c>
      <c r="AL259" s="8">
        <v>13948.620160319533</v>
      </c>
      <c r="AM259" s="8">
        <v>14129.298755148297</v>
      </c>
      <c r="AN259" s="8">
        <v>14156.335317361221</v>
      </c>
      <c r="AO259" s="8">
        <v>14158.498445120318</v>
      </c>
      <c r="AP259" s="8">
        <v>14376.626211723002</v>
      </c>
      <c r="AQ259" s="8">
        <v>14264.278894285651</v>
      </c>
      <c r="AR259" s="8">
        <v>14226.601124999012</v>
      </c>
      <c r="AS259" s="8">
        <v>14243.447465697671</v>
      </c>
      <c r="AT259" s="8">
        <v>14100.090784976243</v>
      </c>
      <c r="AU259" s="8">
        <v>13926.133217815106</v>
      </c>
      <c r="AV259" s="8">
        <v>13794.111018274894</v>
      </c>
      <c r="AW259" s="8">
        <v>13755.884882797263</v>
      </c>
      <c r="AX259" s="8">
        <v>13638.012010898014</v>
      </c>
      <c r="AY259" s="8">
        <v>13495.722409547399</v>
      </c>
      <c r="AZ259" s="8">
        <v>13342.717710737126</v>
      </c>
      <c r="BA259" s="8">
        <v>12951.993811629718</v>
      </c>
      <c r="BB259" s="8">
        <v>12914.748843313506</v>
      </c>
      <c r="BC259" s="8">
        <v>12888.784772030043</v>
      </c>
      <c r="BD259" s="8">
        <v>12715.736551690281</v>
      </c>
    </row>
    <row r="260" spans="1:56">
      <c r="A260" s="8">
        <v>519.57936379444573</v>
      </c>
      <c r="B260" s="8"/>
      <c r="C260" s="1" t="s">
        <v>103</v>
      </c>
      <c r="D260" s="197" t="s">
        <v>5464</v>
      </c>
      <c r="F260" s="8">
        <v>10153.351972771776</v>
      </c>
      <c r="G260" s="8">
        <v>9871.7437636598297</v>
      </c>
      <c r="H260" s="8">
        <v>9590.1355545478818</v>
      </c>
      <c r="I260" s="8">
        <v>10051.114686975101</v>
      </c>
      <c r="J260" s="8">
        <v>10544.41195028686</v>
      </c>
      <c r="K260" s="8">
        <v>10969.729696910446</v>
      </c>
      <c r="L260" s="8">
        <v>10911.548103549427</v>
      </c>
      <c r="M260" s="8">
        <v>10885.818960320785</v>
      </c>
      <c r="N260" s="8">
        <v>11443.110581137555</v>
      </c>
      <c r="O260" s="8">
        <v>11310.256887980453</v>
      </c>
      <c r="P260" s="8">
        <v>12110.53118413112</v>
      </c>
      <c r="Q260" s="8">
        <v>12856.024895484399</v>
      </c>
      <c r="R260" s="8">
        <v>13231.48588365146</v>
      </c>
      <c r="S260" s="8">
        <v>14117.653730056369</v>
      </c>
      <c r="T260" s="8">
        <v>15195.427029610313</v>
      </c>
      <c r="U260" s="8">
        <v>15991.059149348286</v>
      </c>
      <c r="V260" s="8">
        <v>16698.353363407765</v>
      </c>
      <c r="W260" s="8">
        <v>17384.91328321179</v>
      </c>
      <c r="X260" s="8">
        <v>18301.685942189361</v>
      </c>
      <c r="Y260" s="8">
        <v>18986.448737537681</v>
      </c>
      <c r="Z260" s="8">
        <v>19186.457357777792</v>
      </c>
      <c r="AA260" s="8">
        <v>19421.389500806956</v>
      </c>
      <c r="AB260" s="8">
        <v>19309.143644282176</v>
      </c>
      <c r="AC260" s="8">
        <v>19047.886232108558</v>
      </c>
      <c r="AD260" s="8">
        <v>19147.291907871771</v>
      </c>
      <c r="AE260" s="8">
        <v>19450.207372063909</v>
      </c>
      <c r="AF260" s="8">
        <v>19914.682236167315</v>
      </c>
      <c r="AG260" s="8">
        <v>20813.171931976529</v>
      </c>
      <c r="AH260" s="8">
        <v>21027.795123299111</v>
      </c>
      <c r="AI260" s="8">
        <v>20409.631429922832</v>
      </c>
      <c r="AJ260" s="8">
        <v>18637.08481863889</v>
      </c>
      <c r="AK260" s="8">
        <v>17903.757136032917</v>
      </c>
      <c r="AL260" s="8">
        <v>17867.615250953724</v>
      </c>
      <c r="AM260" s="8">
        <v>17965.312137899367</v>
      </c>
      <c r="AN260" s="8">
        <v>17851.236618414172</v>
      </c>
      <c r="AO260" s="8">
        <v>17751.051494584997</v>
      </c>
      <c r="AP260" s="8">
        <v>17936.303401746834</v>
      </c>
      <c r="AQ260" s="8">
        <v>17696.686426449192</v>
      </c>
      <c r="AR260" s="8">
        <v>17573.488678962873</v>
      </c>
      <c r="AS260" s="8">
        <v>17479.550177189562</v>
      </c>
      <c r="AT260" s="8">
        <v>17148.743568133486</v>
      </c>
      <c r="AU260" s="8">
        <v>16815.424134133798</v>
      </c>
      <c r="AV260" s="8">
        <v>16527.752705795087</v>
      </c>
      <c r="AW260" s="8">
        <v>16357.572188983975</v>
      </c>
      <c r="AX260" s="8">
        <v>16097.66895162236</v>
      </c>
      <c r="AY260" s="8">
        <v>15810.499520189724</v>
      </c>
      <c r="AZ260" s="8">
        <v>15531.410786482145</v>
      </c>
      <c r="BA260" s="8">
        <v>14996.652038523103</v>
      </c>
      <c r="BB260" s="8">
        <v>14883.342845824121</v>
      </c>
      <c r="BC260" s="8">
        <v>14784.829081640339</v>
      </c>
      <c r="BD260" s="8">
        <v>14534.638830100184</v>
      </c>
    </row>
    <row r="261" spans="1:56">
      <c r="A261" s="8">
        <v>519.57936379444573</v>
      </c>
      <c r="B261" s="8"/>
      <c r="C261" s="1" t="s">
        <v>104</v>
      </c>
      <c r="D261" s="197" t="s">
        <v>5465</v>
      </c>
      <c r="F261" s="8">
        <v>2538.3379931929439</v>
      </c>
      <c r="G261" s="8">
        <v>2467.9359409149574</v>
      </c>
      <c r="H261" s="8">
        <v>2397.5338886369705</v>
      </c>
      <c r="I261" s="8">
        <v>2512.7786717437752</v>
      </c>
      <c r="J261" s="8">
        <v>2636.1029875717149</v>
      </c>
      <c r="K261" s="8">
        <v>2742.4324242276116</v>
      </c>
      <c r="L261" s="8">
        <v>2727.8870258873567</v>
      </c>
      <c r="M261" s="8">
        <v>2721.4547400801962</v>
      </c>
      <c r="N261" s="8">
        <v>2860.7776452843887</v>
      </c>
      <c r="O261" s="8">
        <v>2827.5642219951133</v>
      </c>
      <c r="P261" s="8">
        <v>3027.6327960327799</v>
      </c>
      <c r="Q261" s="8">
        <v>3214.0062238710998</v>
      </c>
      <c r="R261" s="8">
        <v>3307.8714709128649</v>
      </c>
      <c r="S261" s="8">
        <v>3529.4134325140922</v>
      </c>
      <c r="T261" s="8">
        <v>3798.8567574025783</v>
      </c>
      <c r="U261" s="8">
        <v>3997.7647873370715</v>
      </c>
      <c r="V261" s="8">
        <v>4174.5883408519412</v>
      </c>
      <c r="W261" s="8">
        <v>4346.2283208029476</v>
      </c>
      <c r="X261" s="8">
        <v>4575.4214855473401</v>
      </c>
      <c r="Y261" s="8">
        <v>4746.6121843844203</v>
      </c>
      <c r="Z261" s="8">
        <v>5696.4113678519134</v>
      </c>
      <c r="AA261" s="8">
        <v>7141.6915145381108</v>
      </c>
      <c r="AB261" s="8">
        <v>8138.7616941484803</v>
      </c>
      <c r="AC261" s="8">
        <v>8936.3970229625047</v>
      </c>
      <c r="AD261" s="8">
        <v>9867.6418435425585</v>
      </c>
      <c r="AE261" s="8">
        <v>10933.03441460919</v>
      </c>
      <c r="AF261" s="8">
        <v>12153.20956341433</v>
      </c>
      <c r="AG261" s="8">
        <v>14264.135292939878</v>
      </c>
      <c r="AH261" s="8">
        <v>14566.202201401493</v>
      </c>
      <c r="AI261" s="8">
        <v>14252.518835641424</v>
      </c>
      <c r="AJ261" s="8">
        <v>13137.93845053481</v>
      </c>
      <c r="AK261" s="8">
        <v>12810.583376698032</v>
      </c>
      <c r="AL261" s="8">
        <v>12980.97589682848</v>
      </c>
      <c r="AM261" s="8">
        <v>13259.911973953231</v>
      </c>
      <c r="AN261" s="8">
        <v>13408.259681953921</v>
      </c>
      <c r="AO261" s="8">
        <v>13495.559291530293</v>
      </c>
      <c r="AP261" s="8">
        <v>13776.555951532249</v>
      </c>
      <c r="AQ261" s="8">
        <v>13751.28205789013</v>
      </c>
      <c r="AR261" s="8">
        <v>13778.291836713408</v>
      </c>
      <c r="AS261" s="8">
        <v>13889.662126582805</v>
      </c>
      <c r="AT261" s="8">
        <v>13878.164956275712</v>
      </c>
      <c r="AU261" s="8">
        <v>13807.800127051129</v>
      </c>
      <c r="AV261" s="8">
        <v>13783.146119880979</v>
      </c>
      <c r="AW261" s="8">
        <v>13847.983209451362</v>
      </c>
      <c r="AX261" s="8">
        <v>13828.508512333668</v>
      </c>
      <c r="AY261" s="8">
        <v>13782.988593138436</v>
      </c>
      <c r="AZ261" s="8">
        <v>13709.433032301522</v>
      </c>
      <c r="BA261" s="8">
        <v>13374.19247701401</v>
      </c>
      <c r="BB261" s="8">
        <v>13393.872819433496</v>
      </c>
      <c r="BC261" s="8">
        <v>13423.765641286462</v>
      </c>
      <c r="BD261" s="8">
        <v>13286.349570757151</v>
      </c>
    </row>
    <row r="262" spans="1:56">
      <c r="A262" s="8">
        <v>519.57936379444573</v>
      </c>
      <c r="B262" s="8"/>
      <c r="C262" s="1" t="s">
        <v>105</v>
      </c>
      <c r="D262" s="197" t="s">
        <v>5466</v>
      </c>
      <c r="F262" s="8">
        <v>5141.5332102394941</v>
      </c>
      <c r="G262" s="8">
        <v>5141.5332102394941</v>
      </c>
      <c r="H262" s="8">
        <v>4628.9611906538521</v>
      </c>
      <c r="I262" s="8">
        <v>4851.4663368605652</v>
      </c>
      <c r="J262" s="8">
        <v>5089.5707801541757</v>
      </c>
      <c r="K262" s="8">
        <v>5294.8629088856933</v>
      </c>
      <c r="L262" s="8">
        <v>5266.7798503984886</v>
      </c>
      <c r="M262" s="8">
        <v>5254.3609221365559</v>
      </c>
      <c r="N262" s="8">
        <v>5523.3541256178196</v>
      </c>
      <c r="O262" s="8">
        <v>5459.2283803495338</v>
      </c>
      <c r="P262" s="8">
        <v>5845.504323759169</v>
      </c>
      <c r="Q262" s="8">
        <v>6205.3388055662963</v>
      </c>
      <c r="R262" s="8">
        <v>6386.5661024010788</v>
      </c>
      <c r="S262" s="8">
        <v>6814.3010959349658</v>
      </c>
      <c r="T262" s="8">
        <v>7334.5201009303946</v>
      </c>
      <c r="U262" s="8">
        <v>7718.5553612618451</v>
      </c>
      <c r="V262" s="8">
        <v>8059.9517313791303</v>
      </c>
      <c r="W262" s="8">
        <v>8391.3400841041475</v>
      </c>
      <c r="X262" s="8">
        <v>8833.8473912138234</v>
      </c>
      <c r="Y262" s="8">
        <v>9164.3683089257556</v>
      </c>
      <c r="Z262" s="8">
        <v>9427.4013538185536</v>
      </c>
      <c r="AA262" s="8">
        <v>9797.3565548521656</v>
      </c>
      <c r="AB262" s="8">
        <v>9932.861944815053</v>
      </c>
      <c r="AC262" s="8">
        <v>9966.4333527343661</v>
      </c>
      <c r="AD262" s="8">
        <v>10182.127978430055</v>
      </c>
      <c r="AE262" s="8">
        <v>10511.460426461397</v>
      </c>
      <c r="AF262" s="8">
        <v>10939.940812176988</v>
      </c>
      <c r="AG262" s="8">
        <v>11722.653458720581</v>
      </c>
      <c r="AH262" s="8">
        <v>11872.212147776529</v>
      </c>
      <c r="AI262" s="8">
        <v>11544.39049225344</v>
      </c>
      <c r="AJ262" s="8">
        <v>10564.578813829723</v>
      </c>
      <c r="AK262" s="8">
        <v>10183.967451090855</v>
      </c>
      <c r="AL262" s="8">
        <v>10199.722776315873</v>
      </c>
      <c r="AM262" s="8">
        <v>10293.972387981683</v>
      </c>
      <c r="AN262" s="8">
        <v>10271.636804139873</v>
      </c>
      <c r="AO262" s="8">
        <v>10244.067309172042</v>
      </c>
      <c r="AP262" s="8">
        <v>10376.909043340844</v>
      </c>
      <c r="AQ262" s="8">
        <v>10267.658648048247</v>
      </c>
      <c r="AR262" s="8">
        <v>10218.890296631422</v>
      </c>
      <c r="AS262" s="8">
        <v>10198.500851398921</v>
      </c>
      <c r="AT262" s="8">
        <v>10052.002551434978</v>
      </c>
      <c r="AU262" s="8">
        <v>9893.5150866324329</v>
      </c>
      <c r="AV262" s="8">
        <v>9763.4074215446217</v>
      </c>
      <c r="AW262" s="8">
        <v>9701.1341422008663</v>
      </c>
      <c r="AX262" s="8">
        <v>9584.1034454695655</v>
      </c>
      <c r="AY262" s="8">
        <v>9450.353960243765</v>
      </c>
      <c r="AZ262" s="8">
        <v>9314.9435152733677</v>
      </c>
      <c r="BA262" s="8">
        <v>9019.5327129894649</v>
      </c>
      <c r="BB262" s="8">
        <v>8973.7237394416061</v>
      </c>
      <c r="BC262" s="8">
        <v>8936.2614561962146</v>
      </c>
      <c r="BD262" s="8">
        <v>8801.6465518436707</v>
      </c>
    </row>
    <row r="263" spans="1:56">
      <c r="A263" s="8">
        <v>354.49610052238125</v>
      </c>
      <c r="B263" s="8"/>
      <c r="C263" s="1" t="s">
        <v>106</v>
      </c>
      <c r="D263" s="197" t="s">
        <v>5468</v>
      </c>
      <c r="F263" s="8">
        <v>38203.257130130405</v>
      </c>
      <c r="G263" s="8">
        <v>38695.862157504649</v>
      </c>
      <c r="H263" s="8">
        <v>39188.4671848789</v>
      </c>
      <c r="I263" s="8">
        <v>39741.214823901777</v>
      </c>
      <c r="J263" s="8">
        <v>40107.89074653374</v>
      </c>
      <c r="K263" s="8">
        <v>41756.080499778414</v>
      </c>
      <c r="L263" s="8">
        <v>42655.293736363157</v>
      </c>
      <c r="M263" s="8">
        <v>41788.422279535007</v>
      </c>
      <c r="N263" s="8">
        <v>42758.588014985733</v>
      </c>
      <c r="O263" s="8">
        <v>42675.647914828987</v>
      </c>
      <c r="P263" s="8">
        <v>44698.188170030255</v>
      </c>
      <c r="Q263" s="8">
        <v>46622.423951739962</v>
      </c>
      <c r="R263" s="8">
        <v>47476.187309589091</v>
      </c>
      <c r="S263" s="8">
        <v>47987.913010357173</v>
      </c>
      <c r="T263" s="8">
        <v>48926.548887985504</v>
      </c>
      <c r="U263" s="8">
        <v>49631.181693389517</v>
      </c>
      <c r="V263" s="8">
        <v>51502.693953272537</v>
      </c>
      <c r="W263" s="8">
        <v>53982.101264314697</v>
      </c>
      <c r="X263" s="8">
        <v>56987.497434832425</v>
      </c>
      <c r="Y263" s="8">
        <v>57959.733733594301</v>
      </c>
      <c r="Z263" s="8">
        <v>59424.072963241932</v>
      </c>
      <c r="AA263" s="8">
        <v>62248.204735016327</v>
      </c>
      <c r="AB263" s="8">
        <v>63461.255420553018</v>
      </c>
      <c r="AC263" s="8">
        <v>63503.996144116907</v>
      </c>
      <c r="AD263" s="8">
        <v>64899.250469511047</v>
      </c>
      <c r="AE263" s="8">
        <v>67021.594229596027</v>
      </c>
      <c r="AF263" s="8">
        <v>69616.727732581319</v>
      </c>
      <c r="AG263" s="8">
        <v>71505.415102785017</v>
      </c>
      <c r="AH263" s="8">
        <v>72353.496522101996</v>
      </c>
      <c r="AI263" s="8">
        <v>70150.777458807905</v>
      </c>
      <c r="AJ263" s="8">
        <v>63965.497035264765</v>
      </c>
      <c r="AK263" s="8">
        <v>61269.72590267154</v>
      </c>
      <c r="AL263" s="8">
        <v>61187.183188227755</v>
      </c>
      <c r="AM263" s="8">
        <v>61346.24493918923</v>
      </c>
      <c r="AN263" s="8">
        <v>60812.622071489925</v>
      </c>
      <c r="AO263" s="8">
        <v>60449.343606753588</v>
      </c>
      <c r="AP263" s="8">
        <v>61250.474994626587</v>
      </c>
      <c r="AQ263" s="8">
        <v>60599.494446302451</v>
      </c>
      <c r="AR263" s="8">
        <v>60633.772486076436</v>
      </c>
      <c r="AS263" s="8">
        <v>60810.635093009172</v>
      </c>
      <c r="AT263" s="8">
        <v>60088.977682179517</v>
      </c>
      <c r="AU263" s="8">
        <v>59431.617358290627</v>
      </c>
      <c r="AV263" s="8">
        <v>58955.555531030259</v>
      </c>
      <c r="AW263" s="8">
        <v>58784.898477818628</v>
      </c>
      <c r="AX263" s="8">
        <v>58265.254797678164</v>
      </c>
      <c r="AY263" s="8">
        <v>57666.343463814294</v>
      </c>
      <c r="AZ263" s="8">
        <v>56935.319121325054</v>
      </c>
      <c r="BA263" s="8">
        <v>55338.244652739028</v>
      </c>
      <c r="BB263" s="8">
        <v>55378.277310679034</v>
      </c>
      <c r="BC263" s="8">
        <v>55522.864621371948</v>
      </c>
      <c r="BD263" s="8">
        <v>55032.727142191157</v>
      </c>
    </row>
    <row r="264" spans="1:56">
      <c r="A264" s="8">
        <v>446.76340995369543</v>
      </c>
      <c r="B264" s="8"/>
      <c r="C264" s="1" t="s">
        <v>107</v>
      </c>
      <c r="D264" s="196" t="s">
        <v>54</v>
      </c>
      <c r="F264" s="8">
        <v>15615.97978954891</v>
      </c>
      <c r="G264" s="8">
        <v>15817.337232070206</v>
      </c>
      <c r="H264" s="8">
        <v>16018.694674591499</v>
      </c>
      <c r="I264" s="8">
        <v>16244.636036876404</v>
      </c>
      <c r="J264" s="8">
        <v>16394.518644467444</v>
      </c>
      <c r="K264" s="8">
        <v>17068.233395760493</v>
      </c>
      <c r="L264" s="8">
        <v>17435.796184482177</v>
      </c>
      <c r="M264" s="8">
        <v>17081.453435541836</v>
      </c>
      <c r="N264" s="8">
        <v>17478.018798168017</v>
      </c>
      <c r="O264" s="8">
        <v>17444.116167212251</v>
      </c>
      <c r="P264" s="8">
        <v>18270.850590436661</v>
      </c>
      <c r="Q264" s="8">
        <v>19057.402034863284</v>
      </c>
      <c r="R264" s="8">
        <v>19406.386711636154</v>
      </c>
      <c r="S264" s="8">
        <v>19615.559928824609</v>
      </c>
      <c r="T264" s="8">
        <v>19999.237133227925</v>
      </c>
      <c r="U264" s="8">
        <v>20287.263141344494</v>
      </c>
      <c r="V264" s="8">
        <v>21052.263296348981</v>
      </c>
      <c r="W264" s="8">
        <v>22167.22763662495</v>
      </c>
      <c r="X264" s="8">
        <v>23362.862099979786</v>
      </c>
      <c r="Y264" s="8">
        <v>23744.685317019321</v>
      </c>
      <c r="Z264" s="8">
        <v>23996.322284808713</v>
      </c>
      <c r="AA264" s="8">
        <v>23948.878801276289</v>
      </c>
      <c r="AB264" s="8">
        <v>23807.88839224822</v>
      </c>
      <c r="AC264" s="8">
        <v>23579.111074955865</v>
      </c>
      <c r="AD264" s="8">
        <v>23808.133708016674</v>
      </c>
      <c r="AE264" s="8">
        <v>24242.268569309461</v>
      </c>
      <c r="AF264" s="8">
        <v>24816.412003587902</v>
      </c>
      <c r="AG264" s="8">
        <v>25779.672109985015</v>
      </c>
      <c r="AH264" s="8">
        <v>26014.562742099472</v>
      </c>
      <c r="AI264" s="8">
        <v>25260.042740454093</v>
      </c>
      <c r="AJ264" s="8">
        <v>23066.688005681703</v>
      </c>
      <c r="AK264" s="8">
        <v>22127.161419930762</v>
      </c>
      <c r="AL264" s="8">
        <v>22046.646510881361</v>
      </c>
      <c r="AM264" s="8">
        <v>22125.81161038248</v>
      </c>
      <c r="AN264" s="8">
        <v>21931.763295720695</v>
      </c>
      <c r="AO264" s="8">
        <v>21785.894705352122</v>
      </c>
      <c r="AP264" s="8">
        <v>22057.578397730958</v>
      </c>
      <c r="AQ264" s="8">
        <v>21865.772083508538</v>
      </c>
      <c r="AR264" s="8">
        <v>22027.054835057817</v>
      </c>
      <c r="AS264" s="8">
        <v>22345.621376375366</v>
      </c>
      <c r="AT264" s="8">
        <v>22388.011466948272</v>
      </c>
      <c r="AU264" s="8">
        <v>22419.490710741458</v>
      </c>
      <c r="AV264" s="8">
        <v>22428.681377944264</v>
      </c>
      <c r="AW264" s="8">
        <v>22587.713607046364</v>
      </c>
      <c r="AX264" s="8">
        <v>22633.639719581053</v>
      </c>
      <c r="AY264" s="8">
        <v>22536.243891673326</v>
      </c>
      <c r="AZ264" s="8">
        <v>22366.927707074814</v>
      </c>
      <c r="BA264" s="8">
        <v>21912.866849320493</v>
      </c>
      <c r="BB264" s="8">
        <v>22095.203316180945</v>
      </c>
      <c r="BC264" s="8">
        <v>22310.706196046023</v>
      </c>
      <c r="BD264" s="8">
        <v>22231.793696404118</v>
      </c>
    </row>
    <row r="265" spans="1:56">
      <c r="A265" s="8">
        <v>2208.9061221467741</v>
      </c>
      <c r="B265" s="8"/>
      <c r="C265" s="1" t="s">
        <v>108</v>
      </c>
      <c r="D265" s="196" t="s">
        <v>56</v>
      </c>
      <c r="F265" s="8">
        <v>5099.3392127331981</v>
      </c>
      <c r="G265" s="8">
        <v>5322.184838687871</v>
      </c>
      <c r="H265" s="8">
        <v>5545.0304646425429</v>
      </c>
      <c r="I265" s="8">
        <v>5646.0717363855647</v>
      </c>
      <c r="J265" s="8">
        <v>5772.714861515663</v>
      </c>
      <c r="K265" s="8">
        <v>5942.4333319450498</v>
      </c>
      <c r="L265" s="8">
        <v>6101.6843781988837</v>
      </c>
      <c r="M265" s="8">
        <v>5984.6208573422091</v>
      </c>
      <c r="N265" s="8">
        <v>6060.5218777927839</v>
      </c>
      <c r="O265" s="8">
        <v>5984.088884824102</v>
      </c>
      <c r="P265" s="8">
        <v>6250.5787353942815</v>
      </c>
      <c r="Q265" s="8">
        <v>6572.719636686692</v>
      </c>
      <c r="R265" s="8">
        <v>6621.4012106557939</v>
      </c>
      <c r="S265" s="8">
        <v>7007.3620811741166</v>
      </c>
      <c r="T265" s="8">
        <v>7493.6319939120322</v>
      </c>
      <c r="U265" s="8">
        <v>7852.5601573598751</v>
      </c>
      <c r="V265" s="8">
        <v>8244.2529789954897</v>
      </c>
      <c r="W265" s="8">
        <v>8590.1003647840844</v>
      </c>
      <c r="X265" s="8">
        <v>8791.169223543573</v>
      </c>
      <c r="Y265" s="8">
        <v>9001.664162895453</v>
      </c>
      <c r="Z265" s="8">
        <v>9312.348144124393</v>
      </c>
      <c r="AA265" s="8">
        <v>9600.2460714418157</v>
      </c>
      <c r="AB265" s="8">
        <v>9649.7064927956617</v>
      </c>
      <c r="AC265" s="8">
        <v>9594.2324440334487</v>
      </c>
      <c r="AD265" s="8">
        <v>9674.6836717986062</v>
      </c>
      <c r="AE265" s="8">
        <v>9849.4812135498341</v>
      </c>
      <c r="AF265" s="8">
        <v>10117.141703289239</v>
      </c>
      <c r="AG265" s="8">
        <v>10295.179108591501</v>
      </c>
      <c r="AH265" s="8">
        <v>10451.607586292008</v>
      </c>
      <c r="AI265" s="8">
        <v>10306.719573362518</v>
      </c>
      <c r="AJ265" s="8">
        <v>9674.8411486965651</v>
      </c>
      <c r="AK265" s="8">
        <v>9561.4499505768708</v>
      </c>
      <c r="AL265" s="8">
        <v>9703.560399654838</v>
      </c>
      <c r="AM265" s="8">
        <v>9841.991296964803</v>
      </c>
      <c r="AN265" s="8">
        <v>9883.139161231953</v>
      </c>
      <c r="AO265" s="8">
        <v>9851.1775497055223</v>
      </c>
      <c r="AP265" s="8">
        <v>9986.9065216221334</v>
      </c>
      <c r="AQ265" s="8">
        <v>9984.2260199021548</v>
      </c>
      <c r="AR265" s="8">
        <v>10088.348064472517</v>
      </c>
      <c r="AS265" s="8">
        <v>10133.011741806165</v>
      </c>
      <c r="AT265" s="8">
        <v>9955.79639246632</v>
      </c>
      <c r="AU265" s="8">
        <v>9876.1390414172893</v>
      </c>
      <c r="AV265" s="8">
        <v>9733.9928098251366</v>
      </c>
      <c r="AW265" s="8">
        <v>9679.7611744993519</v>
      </c>
      <c r="AX265" s="8">
        <v>9627.2540794924935</v>
      </c>
      <c r="AY265" s="8">
        <v>9477.2122315944871</v>
      </c>
      <c r="AZ265" s="8">
        <v>9450.339917354675</v>
      </c>
      <c r="BA265" s="8">
        <v>9226.3953814523702</v>
      </c>
      <c r="BB265" s="8">
        <v>9218.1772732910031</v>
      </c>
      <c r="BC265" s="8">
        <v>9246.9647908932111</v>
      </c>
      <c r="BD265" s="8">
        <v>9143.6401068313935</v>
      </c>
    </row>
    <row r="266" spans="1:56">
      <c r="A266" s="8">
        <v>94.664591536342485</v>
      </c>
      <c r="B266" s="8"/>
      <c r="C266" s="1" t="s">
        <v>109</v>
      </c>
      <c r="D266" s="196" t="s">
        <v>58</v>
      </c>
      <c r="F266" s="8">
        <v>40188.47897715179</v>
      </c>
      <c r="G266" s="8">
        <v>40188.47897715179</v>
      </c>
      <c r="H266" s="8">
        <v>37894.786608260598</v>
      </c>
      <c r="I266" s="8">
        <v>39692.417744606828</v>
      </c>
      <c r="J266" s="8">
        <v>41616.076447625463</v>
      </c>
      <c r="K266" s="8">
        <v>43274.642682815946</v>
      </c>
      <c r="L266" s="8">
        <v>43037.119273569937</v>
      </c>
      <c r="M266" s="8">
        <v>42915.311055033781</v>
      </c>
      <c r="N266" s="8">
        <v>45084.536114695635</v>
      </c>
      <c r="O266" s="8">
        <v>44539.564838901228</v>
      </c>
      <c r="P266" s="8">
        <v>47662.286009123229</v>
      </c>
      <c r="Q266" s="8">
        <v>50573.227173981133</v>
      </c>
      <c r="R266" s="8">
        <v>52028.353540521784</v>
      </c>
      <c r="S266" s="8">
        <v>55480.383681701147</v>
      </c>
      <c r="T266" s="8">
        <v>59679.121785217372</v>
      </c>
      <c r="U266" s="8">
        <v>62780.458365300248</v>
      </c>
      <c r="V266" s="8">
        <v>65538.345071305797</v>
      </c>
      <c r="W266" s="8">
        <v>66650.46253738238</v>
      </c>
      <c r="X266" s="8">
        <v>67942.572302651621</v>
      </c>
      <c r="Y266" s="8">
        <v>68392.695694490918</v>
      </c>
      <c r="Z266" s="8">
        <v>68988.233738220995</v>
      </c>
      <c r="AA266" s="8">
        <v>69484.825010124769</v>
      </c>
      <c r="AB266" s="8">
        <v>68888.699697287899</v>
      </c>
      <c r="AC266" s="8">
        <v>67780.569700880937</v>
      </c>
      <c r="AD266" s="8">
        <v>67936.197356717166</v>
      </c>
      <c r="AE266" s="8">
        <v>68764.752407722292</v>
      </c>
      <c r="AF266" s="8">
        <v>70091.074289029217</v>
      </c>
      <c r="AG266" s="8">
        <v>74184.305871327975</v>
      </c>
      <c r="AH266" s="8">
        <v>74832.964598817707</v>
      </c>
      <c r="AI266" s="8">
        <v>72618.519751509375</v>
      </c>
      <c r="AJ266" s="8">
        <v>66271.258638766885</v>
      </c>
      <c r="AK266" s="8">
        <v>63530.425196832992</v>
      </c>
      <c r="AL266" s="8">
        <v>63257.380378494927</v>
      </c>
      <c r="AM266" s="8">
        <v>63441.708265757159</v>
      </c>
      <c r="AN266" s="8">
        <v>62841.950860074125</v>
      </c>
      <c r="AO266" s="8">
        <v>62379.957380668609</v>
      </c>
      <c r="AP266" s="8">
        <v>62949.385399398518</v>
      </c>
      <c r="AQ266" s="8">
        <v>61998.495570478044</v>
      </c>
      <c r="AR266" s="8">
        <v>61500.467709176737</v>
      </c>
      <c r="AS266" s="8">
        <v>61020.554013493413</v>
      </c>
      <c r="AT266" s="8">
        <v>59623.02964782749</v>
      </c>
      <c r="AU266" s="8">
        <v>58285.139035938169</v>
      </c>
      <c r="AV266" s="8">
        <v>57089.173747576628</v>
      </c>
      <c r="AW266" s="8">
        <v>56305.707063128539</v>
      </c>
      <c r="AX266" s="8">
        <v>55213.330790343483</v>
      </c>
      <c r="AY266" s="8">
        <v>54034.020510365728</v>
      </c>
      <c r="AZ266" s="8">
        <v>52924.148322033529</v>
      </c>
      <c r="BA266" s="8">
        <v>50985.081116790228</v>
      </c>
      <c r="BB266" s="8">
        <v>50502.17665406406</v>
      </c>
      <c r="BC266" s="8">
        <v>50071.068979940283</v>
      </c>
      <c r="BD266" s="8">
        <v>49162.38910442104</v>
      </c>
    </row>
    <row r="267" spans="1:56">
      <c r="A267" s="8">
        <v>800.08652640930165</v>
      </c>
      <c r="B267" s="8"/>
      <c r="C267" s="1" t="s">
        <v>110</v>
      </c>
      <c r="D267" s="196" t="s">
        <v>60</v>
      </c>
      <c r="F267" s="8">
        <v>563.17755494244386</v>
      </c>
      <c r="G267" s="8">
        <v>1188.7545350603505</v>
      </c>
      <c r="H267" s="8">
        <v>1814.3315151782574</v>
      </c>
      <c r="I267" s="8">
        <v>1900.3987322087844</v>
      </c>
      <c r="J267" s="8">
        <v>1992.499913445489</v>
      </c>
      <c r="K267" s="8">
        <v>2071.9089630760959</v>
      </c>
      <c r="L267" s="8">
        <v>2060.5367864375899</v>
      </c>
      <c r="M267" s="8">
        <v>2054.7048367295088</v>
      </c>
      <c r="N267" s="8">
        <v>2158.5632758848569</v>
      </c>
      <c r="O267" s="8">
        <v>2132.4710703590135</v>
      </c>
      <c r="P267" s="8">
        <v>2281.9811201401903</v>
      </c>
      <c r="Q267" s="8">
        <v>2421.3515393175903</v>
      </c>
      <c r="R267" s="8">
        <v>2491.0202684932815</v>
      </c>
      <c r="S267" s="8">
        <v>2656.2970159581087</v>
      </c>
      <c r="T267" s="8">
        <v>2857.3247442295396</v>
      </c>
      <c r="U267" s="8">
        <v>3005.8109398265065</v>
      </c>
      <c r="V267" s="8">
        <v>3137.8533977435613</v>
      </c>
      <c r="W267" s="8">
        <v>3191.0995022312723</v>
      </c>
      <c r="X267" s="8">
        <v>3252.9633013979505</v>
      </c>
      <c r="Y267" s="8">
        <v>3274.5143676165139</v>
      </c>
      <c r="Z267" s="8">
        <v>3365.3187326417874</v>
      </c>
      <c r="AA267" s="8">
        <v>3474.0116701583424</v>
      </c>
      <c r="AB267" s="8">
        <v>3512.953897458478</v>
      </c>
      <c r="AC267" s="8">
        <v>3516.3128897770621</v>
      </c>
      <c r="AD267" s="8">
        <v>3581.1158402421911</v>
      </c>
      <c r="AE267" s="8">
        <v>3680.4791879235472</v>
      </c>
      <c r="AF267" s="8">
        <v>3806.7815903995643</v>
      </c>
      <c r="AG267" s="8">
        <v>3873.7718072793782</v>
      </c>
      <c r="AH267" s="8">
        <v>3910.0220987346556</v>
      </c>
      <c r="AI267" s="8">
        <v>3791.4845765529494</v>
      </c>
      <c r="AJ267" s="8">
        <v>3458.6420565752592</v>
      </c>
      <c r="AK267" s="8">
        <v>3316.1402725888961</v>
      </c>
      <c r="AL267" s="8">
        <v>3303.0242996950187</v>
      </c>
      <c r="AM267" s="8">
        <v>3311.9096801510632</v>
      </c>
      <c r="AN267" s="8">
        <v>3280.8357001381323</v>
      </c>
      <c r="AO267" s="8">
        <v>3255.8537536545596</v>
      </c>
      <c r="AP267" s="8">
        <v>3283.5356179175851</v>
      </c>
      <c r="AQ267" s="8">
        <v>3231.1802850082236</v>
      </c>
      <c r="AR267" s="8">
        <v>3202.3198667721285</v>
      </c>
      <c r="AS267" s="8">
        <v>3175.4672457392667</v>
      </c>
      <c r="AT267" s="8">
        <v>3101.7067575870783</v>
      </c>
      <c r="AU267" s="8">
        <v>3030.7115397910829</v>
      </c>
      <c r="AV267" s="8">
        <v>2967.442269372556</v>
      </c>
      <c r="AW267" s="8">
        <v>2926.2472207720243</v>
      </c>
      <c r="AX267" s="8">
        <v>2869.989853531712</v>
      </c>
      <c r="AY267" s="8">
        <v>2807.3122875675626</v>
      </c>
      <c r="AZ267" s="8">
        <v>2748.4666968718279</v>
      </c>
      <c r="BA267" s="8">
        <v>2646.421667125468</v>
      </c>
      <c r="BB267" s="8">
        <v>2619.7848100424144</v>
      </c>
      <c r="BC267" s="8">
        <v>2595.9298608298159</v>
      </c>
      <c r="BD267" s="8">
        <v>2547.4308540541356</v>
      </c>
    </row>
    <row r="268" spans="1:56">
      <c r="A268" s="8">
        <v>415.85748428792192</v>
      </c>
      <c r="B268" s="8"/>
      <c r="C268" s="1" t="s">
        <v>111</v>
      </c>
      <c r="D268" s="196" t="s">
        <v>62</v>
      </c>
      <c r="F268" s="8">
        <v>3793.3010484243373</v>
      </c>
      <c r="G268" s="8">
        <v>3849.7950827751201</v>
      </c>
      <c r="H268" s="8">
        <v>3906.2891171259025</v>
      </c>
      <c r="I268" s="8">
        <v>3961.8719573742533</v>
      </c>
      <c r="J268" s="8">
        <v>4034.5396870432041</v>
      </c>
      <c r="K268" s="8">
        <v>4138.6436132460585</v>
      </c>
      <c r="L268" s="8">
        <v>4100.6830786251285</v>
      </c>
      <c r="M268" s="8">
        <v>4035.3829999262734</v>
      </c>
      <c r="N268" s="8">
        <v>4110.6521986094058</v>
      </c>
      <c r="O268" s="8">
        <v>4006.1320247028834</v>
      </c>
      <c r="P268" s="8">
        <v>4254.9883579236111</v>
      </c>
      <c r="Q268" s="8">
        <v>4437.9947273019006</v>
      </c>
      <c r="R268" s="8">
        <v>4680.7221218276991</v>
      </c>
      <c r="S268" s="8">
        <v>4828.4799985370428</v>
      </c>
      <c r="T268" s="8">
        <v>5017.4618558662078</v>
      </c>
      <c r="U268" s="8">
        <v>5345.4511655331662</v>
      </c>
      <c r="V268" s="8">
        <v>5516.9923667331486</v>
      </c>
      <c r="W268" s="8">
        <v>5867.6518045882958</v>
      </c>
      <c r="X268" s="8">
        <v>6329.7630600932562</v>
      </c>
      <c r="Y268" s="8">
        <v>6722.9459400846354</v>
      </c>
      <c r="Z268" s="8">
        <v>6861.7784227451157</v>
      </c>
      <c r="AA268" s="8">
        <v>6955.8284829545846</v>
      </c>
      <c r="AB268" s="8">
        <v>6957.0865987713378</v>
      </c>
      <c r="AC268" s="8">
        <v>6912.3452832716694</v>
      </c>
      <c r="AD268" s="8">
        <v>6996.4987096325658</v>
      </c>
      <c r="AE268" s="8">
        <v>7149.722042615902</v>
      </c>
      <c r="AF268" s="8">
        <v>7355.2442481902499</v>
      </c>
      <c r="AG268" s="8">
        <v>7643.8101250820682</v>
      </c>
      <c r="AH268" s="8">
        <v>7843.2726633391903</v>
      </c>
      <c r="AI268" s="8">
        <v>7839.3760887681119</v>
      </c>
      <c r="AJ268" s="8">
        <v>7254.8847994584239</v>
      </c>
      <c r="AK268" s="8">
        <v>7016.111139195913</v>
      </c>
      <c r="AL268" s="8">
        <v>7043.3987450791601</v>
      </c>
      <c r="AM268" s="8">
        <v>7098.3880761989749</v>
      </c>
      <c r="AN268" s="8">
        <v>7067.1149510051937</v>
      </c>
      <c r="AO268" s="8">
        <v>7049.4863371972897</v>
      </c>
      <c r="AP268" s="8">
        <v>7148.3219697028926</v>
      </c>
      <c r="AQ268" s="8">
        <v>7074.3769487189866</v>
      </c>
      <c r="AR268" s="8">
        <v>7051.2569805393587</v>
      </c>
      <c r="AS268" s="8">
        <v>7029.640163456249</v>
      </c>
      <c r="AT268" s="8">
        <v>6901.417073137206</v>
      </c>
      <c r="AU268" s="8">
        <v>6781.9075650260866</v>
      </c>
      <c r="AV268" s="8">
        <v>6697.1633634229047</v>
      </c>
      <c r="AW268" s="8">
        <v>6665.5290407161729</v>
      </c>
      <c r="AX268" s="8">
        <v>6587.6248797870958</v>
      </c>
      <c r="AY268" s="8">
        <v>6510.658244688163</v>
      </c>
      <c r="AZ268" s="8">
        <v>6436.3307646925077</v>
      </c>
      <c r="BA268" s="8">
        <v>6259.8753876135061</v>
      </c>
      <c r="BB268" s="8">
        <v>6256.0983926278295</v>
      </c>
      <c r="BC268" s="8">
        <v>6255.6345481950002</v>
      </c>
      <c r="BD268" s="8">
        <v>6198.5758591566746</v>
      </c>
    </row>
    <row r="269" spans="1:56">
      <c r="A269" s="8">
        <v>18575.97945945946</v>
      </c>
      <c r="B269" s="8"/>
      <c r="C269" s="1" t="s">
        <v>112</v>
      </c>
      <c r="D269" s="196" t="s">
        <v>64</v>
      </c>
      <c r="F269" s="8">
        <v>519.30135098938115</v>
      </c>
      <c r="G269" s="8">
        <v>534.44742790618818</v>
      </c>
      <c r="H269" s="8">
        <v>549.59350482299533</v>
      </c>
      <c r="I269" s="8">
        <v>558.80354351382152</v>
      </c>
      <c r="J269" s="8">
        <v>563.62274980553275</v>
      </c>
      <c r="K269" s="8">
        <v>587.5147936961863</v>
      </c>
      <c r="L269" s="8">
        <v>579.97784016970309</v>
      </c>
      <c r="M269" s="8">
        <v>560.90805620046797</v>
      </c>
      <c r="N269" s="8">
        <v>573.68000690966471</v>
      </c>
      <c r="O269" s="8">
        <v>553.53475886949707</v>
      </c>
      <c r="P269" s="8">
        <v>576.68826299924194</v>
      </c>
      <c r="Q269" s="8">
        <v>617.12387357911405</v>
      </c>
      <c r="R269" s="8">
        <v>611.47974591985735</v>
      </c>
      <c r="S269" s="8">
        <v>612.49116303855203</v>
      </c>
      <c r="T269" s="8">
        <v>617.39099685506926</v>
      </c>
      <c r="U269" s="8">
        <v>625.42155541820807</v>
      </c>
      <c r="V269" s="8">
        <v>634.89317973156528</v>
      </c>
      <c r="W269" s="8">
        <v>649.66639439859387</v>
      </c>
      <c r="X269" s="8">
        <v>664.18689457805033</v>
      </c>
      <c r="Y269" s="8">
        <v>675.222447049018</v>
      </c>
      <c r="Z269" s="8">
        <v>689.29368563316996</v>
      </c>
      <c r="AA269" s="8">
        <v>708.88049415932687</v>
      </c>
      <c r="AB269" s="8">
        <v>715.26417571277989</v>
      </c>
      <c r="AC269" s="8">
        <v>712.08311568624777</v>
      </c>
      <c r="AD269" s="8">
        <v>720.56979461845128</v>
      </c>
      <c r="AE269" s="8">
        <v>738.00039313122193</v>
      </c>
      <c r="AF269" s="8">
        <v>761.87337421689824</v>
      </c>
      <c r="AG269" s="8">
        <v>780.55369276718068</v>
      </c>
      <c r="AH269" s="8">
        <v>794.95624869390656</v>
      </c>
      <c r="AI269" s="8">
        <v>781.96437790703385</v>
      </c>
      <c r="AJ269" s="8">
        <v>718.04184246817761</v>
      </c>
      <c r="AK269" s="8">
        <v>688.77716857214511</v>
      </c>
      <c r="AL269" s="8">
        <v>687.17313490876006</v>
      </c>
      <c r="AM269" s="8">
        <v>689.36515661122689</v>
      </c>
      <c r="AN269" s="8">
        <v>683.05033615243212</v>
      </c>
      <c r="AO269" s="8">
        <v>678.24314661689073</v>
      </c>
      <c r="AP269" s="8">
        <v>684.6641024739514</v>
      </c>
      <c r="AQ269" s="8">
        <v>674.563061038407</v>
      </c>
      <c r="AR269" s="8">
        <v>669.39960979653029</v>
      </c>
      <c r="AS269" s="8">
        <v>664.44238298753396</v>
      </c>
      <c r="AT269" s="8">
        <v>649.50351690778007</v>
      </c>
      <c r="AU269" s="8">
        <v>635.2141638298217</v>
      </c>
      <c r="AV269" s="8">
        <v>622.47323863725546</v>
      </c>
      <c r="AW269" s="8">
        <v>614.89583351778458</v>
      </c>
      <c r="AX269" s="8">
        <v>603.47743097950513</v>
      </c>
      <c r="AY269" s="8">
        <v>591.87630497832879</v>
      </c>
      <c r="AZ269" s="8">
        <v>580.7410940171568</v>
      </c>
      <c r="BA269" s="8">
        <v>559.98014040625844</v>
      </c>
      <c r="BB269" s="8">
        <v>555.01611810819907</v>
      </c>
      <c r="BC269" s="8">
        <v>550.93709517677826</v>
      </c>
      <c r="BD269" s="8">
        <v>541.29726587499624</v>
      </c>
    </row>
    <row r="270" spans="1:56">
      <c r="A270" s="8">
        <v>1082.5756252601159</v>
      </c>
      <c r="B270" s="8"/>
      <c r="C270" s="1" t="s">
        <v>113</v>
      </c>
      <c r="D270" s="196" t="s">
        <v>66</v>
      </c>
      <c r="F270" s="8">
        <v>3032.8528177963585</v>
      </c>
      <c r="G270" s="8">
        <v>3115.2089672205038</v>
      </c>
      <c r="H270" s="8">
        <v>3197.5651166446492</v>
      </c>
      <c r="I270" s="8">
        <v>3229.0497286223444</v>
      </c>
      <c r="J270" s="8">
        <v>3272.3257565644481</v>
      </c>
      <c r="K270" s="8">
        <v>3286.9654885929872</v>
      </c>
      <c r="L270" s="8">
        <v>3293.264126133221</v>
      </c>
      <c r="M270" s="8">
        <v>3300.0809674539782</v>
      </c>
      <c r="N270" s="8">
        <v>3451.930911696365</v>
      </c>
      <c r="O270" s="8">
        <v>3297.3681869148945</v>
      </c>
      <c r="P270" s="8">
        <v>3489.5232829070401</v>
      </c>
      <c r="Q270" s="8">
        <v>3673.2929341504673</v>
      </c>
      <c r="R270" s="8">
        <v>3717.6174958107317</v>
      </c>
      <c r="S270" s="8">
        <v>3800.0880835238581</v>
      </c>
      <c r="T270" s="8">
        <v>3887.0650904153217</v>
      </c>
      <c r="U270" s="8">
        <v>4056.124578585614</v>
      </c>
      <c r="V270" s="8">
        <v>4194.5406633190933</v>
      </c>
      <c r="W270" s="8">
        <v>4344.0884180067906</v>
      </c>
      <c r="X270" s="8">
        <v>4474.3387921523226</v>
      </c>
      <c r="Y270" s="8">
        <v>4678.5785905776456</v>
      </c>
      <c r="Z270" s="8">
        <v>5141.8087527319158</v>
      </c>
      <c r="AA270" s="8">
        <v>5563.8893544924167</v>
      </c>
      <c r="AB270" s="8">
        <v>5764.1241758474371</v>
      </c>
      <c r="AC270" s="8">
        <v>5987.6855187118917</v>
      </c>
      <c r="AD270" s="8">
        <v>6250.8438285058528</v>
      </c>
      <c r="AE270" s="8">
        <v>6624.8401927575715</v>
      </c>
      <c r="AF270" s="8">
        <v>7061.7893598477212</v>
      </c>
      <c r="AG270" s="8">
        <v>7228.0495474697591</v>
      </c>
      <c r="AH270" s="8">
        <v>7597.3867088805982</v>
      </c>
      <c r="AI270" s="8">
        <v>7866.0690913530043</v>
      </c>
      <c r="AJ270" s="8">
        <v>7566.3896316707223</v>
      </c>
      <c r="AK270" s="8">
        <v>7797.1037638690141</v>
      </c>
      <c r="AL270" s="8">
        <v>8214.4854642397859</v>
      </c>
      <c r="AM270" s="8">
        <v>8683.6453949817842</v>
      </c>
      <c r="AN270" s="8">
        <v>8979.4596392757685</v>
      </c>
      <c r="AO270" s="8">
        <v>9088.6847663170738</v>
      </c>
      <c r="AP270" s="8">
        <v>9370.188825975958</v>
      </c>
      <c r="AQ270" s="8">
        <v>9414.7226479817418</v>
      </c>
      <c r="AR270" s="8">
        <v>9514.9140025461511</v>
      </c>
      <c r="AS270" s="8">
        <v>9603.4977623750183</v>
      </c>
      <c r="AT270" s="8">
        <v>9542.2839150386135</v>
      </c>
      <c r="AU270" s="8">
        <v>9507.3925708763109</v>
      </c>
      <c r="AV270" s="8">
        <v>9544.4914645871468</v>
      </c>
      <c r="AW270" s="8">
        <v>9700.907563803652</v>
      </c>
      <c r="AX270" s="8">
        <v>9774.3677796380853</v>
      </c>
      <c r="AY270" s="8">
        <v>9796.0166052700279</v>
      </c>
      <c r="AZ270" s="8">
        <v>9818.9908379825047</v>
      </c>
      <c r="BA270" s="8">
        <v>9682.8767336821456</v>
      </c>
      <c r="BB270" s="8">
        <v>9792.9442529349726</v>
      </c>
      <c r="BC270" s="8">
        <v>9874.9747945701511</v>
      </c>
      <c r="BD270" s="8">
        <v>9869.2876694750976</v>
      </c>
    </row>
    <row r="271" spans="1:56">
      <c r="A271" s="8">
        <v>961.37772617665291</v>
      </c>
      <c r="B271" s="8"/>
      <c r="C271" s="1" t="s">
        <v>114</v>
      </c>
      <c r="D271" s="197" t="s">
        <v>5469</v>
      </c>
      <c r="F271" s="8">
        <v>11248.263216824291</v>
      </c>
      <c r="G271" s="8">
        <v>11420.491920913755</v>
      </c>
      <c r="H271" s="8">
        <v>11592.720625003223</v>
      </c>
      <c r="I271" s="8">
        <v>11658.563357544677</v>
      </c>
      <c r="J271" s="8">
        <v>11749.065090113814</v>
      </c>
      <c r="K271" s="8">
        <v>11779.680679758576</v>
      </c>
      <c r="L271" s="8">
        <v>11687.872839212228</v>
      </c>
      <c r="M271" s="8">
        <v>11490.221763086443</v>
      </c>
      <c r="N271" s="8">
        <v>11768.452142521628</v>
      </c>
      <c r="O271" s="8">
        <v>11179.822225067792</v>
      </c>
      <c r="P271" s="8">
        <v>11601.176974790342</v>
      </c>
      <c r="Q271" s="8">
        <v>12023.171597635273</v>
      </c>
      <c r="R271" s="8">
        <v>12026.872322236679</v>
      </c>
      <c r="S271" s="8">
        <v>12163.184919060364</v>
      </c>
      <c r="T271" s="8">
        <v>12304.230792458153</v>
      </c>
      <c r="U271" s="8">
        <v>12644.901097631564</v>
      </c>
      <c r="V271" s="8">
        <v>12931.671530017473</v>
      </c>
      <c r="W271" s="8">
        <v>13317.881753484435</v>
      </c>
      <c r="X271" s="8">
        <v>13653.779577349764</v>
      </c>
      <c r="Y271" s="8">
        <v>14138.492855194008</v>
      </c>
      <c r="Z271" s="8">
        <v>14622.668209005438</v>
      </c>
      <c r="AA271" s="8">
        <v>15006.014751748147</v>
      </c>
      <c r="AB271" s="8">
        <v>15029.928175957646</v>
      </c>
      <c r="AC271" s="8">
        <v>15034.086030244467</v>
      </c>
      <c r="AD271" s="8">
        <v>15245.007781740544</v>
      </c>
      <c r="AE271" s="8">
        <v>15663.703138796815</v>
      </c>
      <c r="AF271" s="8">
        <v>16212.124337015513</v>
      </c>
      <c r="AG271" s="8">
        <v>16574.234027143495</v>
      </c>
      <c r="AH271" s="8">
        <v>16747.404008238951</v>
      </c>
      <c r="AI271" s="8">
        <v>16328.663316193657</v>
      </c>
      <c r="AJ271" s="8">
        <v>14998.99180567638</v>
      </c>
      <c r="AK271" s="8">
        <v>14536.399729933888</v>
      </c>
      <c r="AL271" s="8">
        <v>14606.922157477708</v>
      </c>
      <c r="AM271" s="8">
        <v>14759.672063450933</v>
      </c>
      <c r="AN271" s="8">
        <v>14710.43707583385</v>
      </c>
      <c r="AO271" s="8">
        <v>14603.838447380866</v>
      </c>
      <c r="AP271" s="8">
        <v>14763.49842312528</v>
      </c>
      <c r="AQ271" s="8">
        <v>14564.659818413435</v>
      </c>
      <c r="AR271" s="8">
        <v>14461.63184170674</v>
      </c>
      <c r="AS271" s="8">
        <v>14363.399327367571</v>
      </c>
      <c r="AT271" s="8">
        <v>14059.816147539865</v>
      </c>
      <c r="AU271" s="8">
        <v>13777.628762474071</v>
      </c>
      <c r="AV271" s="8">
        <v>13557.044488998325</v>
      </c>
      <c r="AW271" s="8">
        <v>13455.69218750781</v>
      </c>
      <c r="AX271" s="8">
        <v>13270.081357446765</v>
      </c>
      <c r="AY271" s="8">
        <v>13052.276853236748</v>
      </c>
      <c r="AZ271" s="8">
        <v>12847.65060520999</v>
      </c>
      <c r="BA271" s="8">
        <v>12442.022986895567</v>
      </c>
      <c r="BB271" s="8">
        <v>12384.633427888415</v>
      </c>
      <c r="BC271" s="8">
        <v>12322.781151216701</v>
      </c>
      <c r="BD271" s="8">
        <v>12145.966070595863</v>
      </c>
    </row>
    <row r="272" spans="1:56">
      <c r="A272" s="8">
        <v>2467.4514699197216</v>
      </c>
      <c r="B272" s="8"/>
      <c r="C272" s="1" t="s">
        <v>115</v>
      </c>
      <c r="D272" s="196" t="s">
        <v>69</v>
      </c>
      <c r="F272" s="8">
        <v>3629.3716795697087</v>
      </c>
      <c r="G272" s="8">
        <v>3691.5192148666688</v>
      </c>
      <c r="H272" s="8">
        <v>3753.6667501636275</v>
      </c>
      <c r="I272" s="8">
        <v>3908.1283727573941</v>
      </c>
      <c r="J272" s="8">
        <v>3990.3782404125386</v>
      </c>
      <c r="K272" s="8">
        <v>4054.2488327687715</v>
      </c>
      <c r="L272" s="8">
        <v>4020.6948301558132</v>
      </c>
      <c r="M272" s="8">
        <v>3920.8513231352058</v>
      </c>
      <c r="N272" s="8">
        <v>4041.18327816493</v>
      </c>
      <c r="O272" s="8">
        <v>3904.2872844354733</v>
      </c>
      <c r="P272" s="8">
        <v>3990.4226943218055</v>
      </c>
      <c r="Q272" s="8">
        <v>4159.7894375329506</v>
      </c>
      <c r="R272" s="8">
        <v>4196.5362378426089</v>
      </c>
      <c r="S272" s="8">
        <v>4339.6995561507783</v>
      </c>
      <c r="T272" s="8">
        <v>4479.5142833859791</v>
      </c>
      <c r="U272" s="8">
        <v>4693.9937824858698</v>
      </c>
      <c r="V272" s="8">
        <v>4845.6041433523815</v>
      </c>
      <c r="W272" s="8">
        <v>4995.1928652936713</v>
      </c>
      <c r="X272" s="8">
        <v>5242.7236629585241</v>
      </c>
      <c r="Y272" s="8">
        <v>5545.2672924388035</v>
      </c>
      <c r="Z272" s="8">
        <v>5673.8896302172889</v>
      </c>
      <c r="AA272" s="8">
        <v>5924.0874725941449</v>
      </c>
      <c r="AB272" s="8">
        <v>5934.4464396809926</v>
      </c>
      <c r="AC272" s="8">
        <v>5912.4372921907834</v>
      </c>
      <c r="AD272" s="8">
        <v>6006.6769874874071</v>
      </c>
      <c r="AE272" s="8">
        <v>6164.8604393322439</v>
      </c>
      <c r="AF272" s="8">
        <v>6360.3425428458158</v>
      </c>
      <c r="AG272" s="8">
        <v>6554.0546579899665</v>
      </c>
      <c r="AH272" s="8">
        <v>6844.2145489756949</v>
      </c>
      <c r="AI272" s="8">
        <v>6856.8353948332215</v>
      </c>
      <c r="AJ272" s="8">
        <v>6399.4536597239949</v>
      </c>
      <c r="AK272" s="8">
        <v>6282.2514934024184</v>
      </c>
      <c r="AL272" s="8">
        <v>6371.5073801791777</v>
      </c>
      <c r="AM272" s="8">
        <v>6494.9182149232893</v>
      </c>
      <c r="AN272" s="8">
        <v>6568.9832384543797</v>
      </c>
      <c r="AO272" s="8">
        <v>6641.5638979865635</v>
      </c>
      <c r="AP272" s="8">
        <v>6820.1844603884838</v>
      </c>
      <c r="AQ272" s="8">
        <v>6741.6718231099167</v>
      </c>
      <c r="AR272" s="8">
        <v>6716.5335206957716</v>
      </c>
      <c r="AS272" s="8">
        <v>6784.0068337460407</v>
      </c>
      <c r="AT272" s="8">
        <v>6769.0607243390941</v>
      </c>
      <c r="AU272" s="8">
        <v>6767.8822558835091</v>
      </c>
      <c r="AV272" s="8">
        <v>6801.090620120287</v>
      </c>
      <c r="AW272" s="8">
        <v>6916.5545450184209</v>
      </c>
      <c r="AX272" s="8">
        <v>6982.4492270988503</v>
      </c>
      <c r="AY272" s="8">
        <v>7061.1715261280897</v>
      </c>
      <c r="AZ272" s="8">
        <v>7144.3800996592481</v>
      </c>
      <c r="BA272" s="8">
        <v>7092.1643548184893</v>
      </c>
      <c r="BB272" s="8">
        <v>7251.673835925405</v>
      </c>
      <c r="BC272" s="8">
        <v>7404.486546829703</v>
      </c>
      <c r="BD272" s="8">
        <v>7484.4177694241826</v>
      </c>
    </row>
    <row r="273" spans="1:56">
      <c r="A273" s="8">
        <v>1010.5318779687275</v>
      </c>
      <c r="B273" s="8"/>
      <c r="C273" s="1" t="s">
        <v>116</v>
      </c>
      <c r="D273" s="196" t="s">
        <v>71</v>
      </c>
      <c r="F273" s="8">
        <v>17202.638616765544</v>
      </c>
      <c r="G273" s="8">
        <v>17497.207948601801</v>
      </c>
      <c r="H273" s="8">
        <v>17791.777280438058</v>
      </c>
      <c r="I273" s="8">
        <v>18901.054967077107</v>
      </c>
      <c r="J273" s="8">
        <v>19491.738538742164</v>
      </c>
      <c r="K273" s="8">
        <v>19950.42997123814</v>
      </c>
      <c r="L273" s="8">
        <v>19905.594194185171</v>
      </c>
      <c r="M273" s="8">
        <v>19584.467713881531</v>
      </c>
      <c r="N273" s="8">
        <v>20522.118178496305</v>
      </c>
      <c r="O273" s="8">
        <v>20034.834221414225</v>
      </c>
      <c r="P273" s="8">
        <v>20616.976813630718</v>
      </c>
      <c r="Q273" s="8">
        <v>21762.89295682016</v>
      </c>
      <c r="R273" s="8">
        <v>22193.060520158731</v>
      </c>
      <c r="S273" s="8">
        <v>23288.74802317745</v>
      </c>
      <c r="T273" s="8">
        <v>24369.151315222582</v>
      </c>
      <c r="U273" s="8">
        <v>25933.512365323673</v>
      </c>
      <c r="V273" s="8">
        <v>27027.347784204048</v>
      </c>
      <c r="W273" s="8">
        <v>28045.729928476008</v>
      </c>
      <c r="X273" s="8">
        <v>28851.325810615399</v>
      </c>
      <c r="Y273" s="8">
        <v>28873.897229677121</v>
      </c>
      <c r="Z273" s="8">
        <v>29028.51577124407</v>
      </c>
      <c r="AA273" s="8">
        <v>28959.754956209981</v>
      </c>
      <c r="AB273" s="8">
        <v>28706.819769662256</v>
      </c>
      <c r="AC273" s="8">
        <v>28180.95717693547</v>
      </c>
      <c r="AD273" s="8">
        <v>28203.027422428651</v>
      </c>
      <c r="AE273" s="8">
        <v>28506.77394470897</v>
      </c>
      <c r="AF273" s="8">
        <v>29007.621891588507</v>
      </c>
      <c r="AG273" s="8">
        <v>30441.605375051906</v>
      </c>
      <c r="AH273" s="8">
        <v>31337.116993621323</v>
      </c>
      <c r="AI273" s="8">
        <v>31246.755845925923</v>
      </c>
      <c r="AJ273" s="8">
        <v>29126.430230224469</v>
      </c>
      <c r="AK273" s="8">
        <v>29196.706427231991</v>
      </c>
      <c r="AL273" s="8">
        <v>29938.407036956818</v>
      </c>
      <c r="AM273" s="8">
        <v>30924.772361821717</v>
      </c>
      <c r="AN273" s="8">
        <v>31419.701562155988</v>
      </c>
      <c r="AO273" s="8">
        <v>31516.846688482823</v>
      </c>
      <c r="AP273" s="8">
        <v>32652.344716317515</v>
      </c>
      <c r="AQ273" s="8">
        <v>33206.821774404831</v>
      </c>
      <c r="AR273" s="8">
        <v>33883.4793375933</v>
      </c>
      <c r="AS273" s="8">
        <v>34569.370842518132</v>
      </c>
      <c r="AT273" s="8">
        <v>34528.984269577297</v>
      </c>
      <c r="AU273" s="8">
        <v>34912.996731745588</v>
      </c>
      <c r="AV273" s="8">
        <v>35364.593629271403</v>
      </c>
      <c r="AW273" s="8">
        <v>35948.528386799531</v>
      </c>
      <c r="AX273" s="8">
        <v>36208.702925109334</v>
      </c>
      <c r="AY273" s="8">
        <v>36416.285964906347</v>
      </c>
      <c r="AZ273" s="8">
        <v>36546.748254272214</v>
      </c>
      <c r="BA273" s="8">
        <v>36136.040000853449</v>
      </c>
      <c r="BB273" s="8">
        <v>36592.552329941645</v>
      </c>
      <c r="BC273" s="8">
        <v>37066.102528911404</v>
      </c>
      <c r="BD273" s="8">
        <v>37102.277322284637</v>
      </c>
    </row>
    <row r="274" spans="1:56">
      <c r="A274" s="8"/>
      <c r="B274" s="8"/>
      <c r="AZ274" s="1"/>
      <c r="BA274" s="1"/>
      <c r="BB274" s="1"/>
      <c r="BC274" s="1"/>
      <c r="BD274" s="1"/>
    </row>
    <row r="275" spans="1:56">
      <c r="A275" s="8"/>
      <c r="B275" s="8"/>
      <c r="D275" s="4" t="s">
        <v>120</v>
      </c>
      <c r="AZ275" s="1"/>
      <c r="BA275" s="1"/>
      <c r="BB275" s="1"/>
      <c r="BC275" s="1"/>
      <c r="BD275" s="1"/>
    </row>
    <row r="276" spans="1:56">
      <c r="A276" s="8">
        <v>220.57454844031642</v>
      </c>
      <c r="B276" s="8"/>
      <c r="C276" s="1" t="s">
        <v>121</v>
      </c>
      <c r="D276" s="196" t="s">
        <v>43</v>
      </c>
      <c r="F276" s="8">
        <v>57068.049195130436</v>
      </c>
      <c r="G276" s="8">
        <v>53708.756626847957</v>
      </c>
      <c r="H276" s="8">
        <v>50349.464058565485</v>
      </c>
      <c r="I276" s="8">
        <v>50585.765733522334</v>
      </c>
      <c r="J276" s="8">
        <v>50756.917170227302</v>
      </c>
      <c r="K276" s="8">
        <v>50890.56319950617</v>
      </c>
      <c r="L276" s="8">
        <v>50409.683971895211</v>
      </c>
      <c r="M276" s="8">
        <v>49748.857660934671</v>
      </c>
      <c r="N276" s="8">
        <v>51074.418525560905</v>
      </c>
      <c r="O276" s="8">
        <v>50637.294229816769</v>
      </c>
      <c r="P276" s="8">
        <v>51882.363343747689</v>
      </c>
      <c r="Q276" s="8">
        <v>53040.286432316985</v>
      </c>
      <c r="R276" s="8">
        <v>53738.485192411041</v>
      </c>
      <c r="S276" s="8">
        <v>55949.769545049654</v>
      </c>
      <c r="T276" s="8">
        <v>57329.270888827872</v>
      </c>
      <c r="U276" s="8">
        <v>59883.340093594605</v>
      </c>
      <c r="V276" s="8">
        <v>62238.988957004687</v>
      </c>
      <c r="W276" s="8">
        <v>64365.633187934131</v>
      </c>
      <c r="X276" s="8">
        <v>65570.953790492698</v>
      </c>
      <c r="Y276" s="8">
        <v>67305.727422033131</v>
      </c>
      <c r="Z276" s="8">
        <v>68196.039917622096</v>
      </c>
      <c r="AA276" s="8">
        <v>68883.240349581378</v>
      </c>
      <c r="AB276" s="8">
        <v>68252.643635550878</v>
      </c>
      <c r="AC276" s="8">
        <v>68712.851087571893</v>
      </c>
      <c r="AD276" s="8">
        <v>69589.365365579099</v>
      </c>
      <c r="AE276" s="8">
        <v>71181.30416701932</v>
      </c>
      <c r="AF276" s="8">
        <v>72372.112779725459</v>
      </c>
      <c r="AG276" s="8">
        <v>74066.943519324384</v>
      </c>
      <c r="AH276" s="8">
        <v>75579.224957178943</v>
      </c>
      <c r="AI276" s="8">
        <v>75559.350758829431</v>
      </c>
      <c r="AJ276" s="8">
        <v>72802.649837058008</v>
      </c>
      <c r="AK276" s="8">
        <v>72517.94314452789</v>
      </c>
      <c r="AL276" s="8">
        <v>72741.309959654303</v>
      </c>
      <c r="AM276" s="8">
        <v>74088.695638624515</v>
      </c>
      <c r="AN276" s="8">
        <v>75119.602933188435</v>
      </c>
      <c r="AO276" s="8">
        <v>75895.621662774487</v>
      </c>
      <c r="AP276" s="8">
        <v>76904.165096741883</v>
      </c>
      <c r="AQ276" s="8">
        <v>78226.89664216619</v>
      </c>
      <c r="AR276" s="8">
        <v>79299.76839488199</v>
      </c>
      <c r="AS276" s="8">
        <v>80022.22191202527</v>
      </c>
      <c r="AT276" s="8">
        <v>80498.882819151448</v>
      </c>
      <c r="AU276" s="8">
        <v>80812.550092588936</v>
      </c>
      <c r="AV276" s="8">
        <v>80852.655059411132</v>
      </c>
      <c r="AW276" s="8">
        <v>80806.423205502331</v>
      </c>
      <c r="AX276" s="8">
        <v>80830.707361690627</v>
      </c>
      <c r="AY276" s="8">
        <v>80948.661656138298</v>
      </c>
      <c r="AZ276" s="8">
        <v>80878.238613297086</v>
      </c>
      <c r="BA276" s="8">
        <v>80888.238784502886</v>
      </c>
      <c r="BB276" s="8">
        <v>80926.75616140732</v>
      </c>
      <c r="BC276" s="8">
        <v>81197.474118562182</v>
      </c>
      <c r="BD276" s="8">
        <v>81464.820921835097</v>
      </c>
    </row>
    <row r="277" spans="1:56">
      <c r="A277" s="8">
        <v>220.57454844031642</v>
      </c>
      <c r="B277" s="8"/>
      <c r="C277" s="1" t="s">
        <v>122</v>
      </c>
      <c r="D277" s="196" t="s">
        <v>45</v>
      </c>
      <c r="F277" s="8">
        <v>15110.554146741873</v>
      </c>
      <c r="G277" s="8">
        <v>18897.525479816875</v>
      </c>
      <c r="H277" s="8">
        <v>22684.496812891877</v>
      </c>
      <c r="I277" s="8">
        <v>22790.96040079034</v>
      </c>
      <c r="J277" s="8">
        <v>22868.071136585651</v>
      </c>
      <c r="K277" s="8">
        <v>22928.284149413474</v>
      </c>
      <c r="L277" s="8">
        <v>22711.628351579398</v>
      </c>
      <c r="M277" s="8">
        <v>22413.899018702621</v>
      </c>
      <c r="N277" s="8">
        <v>23011.11850794945</v>
      </c>
      <c r="O277" s="8">
        <v>22814.176099940669</v>
      </c>
      <c r="P277" s="8">
        <v>23375.130757053677</v>
      </c>
      <c r="Q277" s="8">
        <v>23896.822558612297</v>
      </c>
      <c r="R277" s="8">
        <v>24211.389711297299</v>
      </c>
      <c r="S277" s="8">
        <v>25207.663927671896</v>
      </c>
      <c r="T277" s="8">
        <v>25829.18581318625</v>
      </c>
      <c r="U277" s="8">
        <v>26979.898652314874</v>
      </c>
      <c r="V277" s="8">
        <v>28041.214996658913</v>
      </c>
      <c r="W277" s="8">
        <v>28999.35536976318</v>
      </c>
      <c r="X277" s="8">
        <v>29542.401693661457</v>
      </c>
      <c r="Y277" s="8">
        <v>30323.988303401613</v>
      </c>
      <c r="Z277" s="8">
        <v>31006.105312805237</v>
      </c>
      <c r="AA277" s="8">
        <v>31737.357087980727</v>
      </c>
      <c r="AB277" s="8">
        <v>31853.529467166318</v>
      </c>
      <c r="AC277" s="8">
        <v>32575.680823859493</v>
      </c>
      <c r="AD277" s="8">
        <v>33518.523530953906</v>
      </c>
      <c r="AE277" s="8">
        <v>34882.341931854091</v>
      </c>
      <c r="AF277" s="8">
        <v>36131.98538024052</v>
      </c>
      <c r="AG277" s="8">
        <v>37040.497290529624</v>
      </c>
      <c r="AH277" s="8">
        <v>39195.587104531987</v>
      </c>
      <c r="AI277" s="8">
        <v>40773.152534141125</v>
      </c>
      <c r="AJ277" s="8">
        <v>41062.717452813136</v>
      </c>
      <c r="AK277" s="8">
        <v>42846.357427011972</v>
      </c>
      <c r="AL277" s="8">
        <v>44018.601965331771</v>
      </c>
      <c r="AM277" s="8">
        <v>45744.414393708699</v>
      </c>
      <c r="AN277" s="8">
        <v>47663.857243265564</v>
      </c>
      <c r="AO277" s="8">
        <v>49617.72707821244</v>
      </c>
      <c r="AP277" s="8">
        <v>50525.351792482397</v>
      </c>
      <c r="AQ277" s="8">
        <v>53126.83621437048</v>
      </c>
      <c r="AR277" s="8">
        <v>55384.395974329833</v>
      </c>
      <c r="AS277" s="8">
        <v>57308.147036458002</v>
      </c>
      <c r="AT277" s="8">
        <v>59292.16778018693</v>
      </c>
      <c r="AU277" s="8">
        <v>61266.500085313455</v>
      </c>
      <c r="AV277" s="8">
        <v>63212.209771763744</v>
      </c>
      <c r="AW277" s="8">
        <v>64991.069048380945</v>
      </c>
      <c r="AX277" s="8">
        <v>66670.421465570413</v>
      </c>
      <c r="AY277" s="8">
        <v>68878.645953149273</v>
      </c>
      <c r="AZ277" s="8">
        <v>70694.877340453546</v>
      </c>
      <c r="BA277" s="8">
        <v>72275.45233660558</v>
      </c>
      <c r="BB277" s="8">
        <v>73751.641564408157</v>
      </c>
      <c r="BC277" s="8">
        <v>75623.645269571134</v>
      </c>
      <c r="BD277" s="8">
        <v>77583.454122164709</v>
      </c>
    </row>
    <row r="278" spans="1:56">
      <c r="A278" s="8">
        <v>220.57454844031642</v>
      </c>
      <c r="B278" s="8"/>
      <c r="C278" s="1" t="s">
        <v>123</v>
      </c>
      <c r="D278" s="196" t="s">
        <v>47</v>
      </c>
      <c r="F278" s="8">
        <v>27091.427765396311</v>
      </c>
      <c r="G278" s="8">
        <v>26854.378313423978</v>
      </c>
      <c r="H278" s="8">
        <v>26617.32886145165</v>
      </c>
      <c r="I278" s="8">
        <v>26742.250139372747</v>
      </c>
      <c r="J278" s="8">
        <v>26832.72963426046</v>
      </c>
      <c r="K278" s="8">
        <v>26903.381832428946</v>
      </c>
      <c r="L278" s="8">
        <v>26649.16421992223</v>
      </c>
      <c r="M278" s="8">
        <v>26299.817279134986</v>
      </c>
      <c r="N278" s="8">
        <v>27000.577259789123</v>
      </c>
      <c r="O278" s="8">
        <v>26769.490765608803</v>
      </c>
      <c r="P278" s="8">
        <v>27427.698646872188</v>
      </c>
      <c r="Q278" s="8">
        <v>28039.836635250114</v>
      </c>
      <c r="R278" s="8">
        <v>28408.940584131567</v>
      </c>
      <c r="S278" s="8">
        <v>29577.939776494393</v>
      </c>
      <c r="T278" s="8">
        <v>30307.215482179141</v>
      </c>
      <c r="U278" s="8">
        <v>31657.428463177443</v>
      </c>
      <c r="V278" s="8">
        <v>32902.746196978107</v>
      </c>
      <c r="W278" s="8">
        <v>34027.00024663622</v>
      </c>
      <c r="X278" s="8">
        <v>34664.19501050633</v>
      </c>
      <c r="Y278" s="8">
        <v>35581.286008678158</v>
      </c>
      <c r="Z278" s="8">
        <v>36083.497426165137</v>
      </c>
      <c r="AA278" s="8">
        <v>36494.12300096816</v>
      </c>
      <c r="AB278" s="8">
        <v>36205.695140698299</v>
      </c>
      <c r="AC278" s="8">
        <v>36506.780251500866</v>
      </c>
      <c r="AD278" s="8">
        <v>37031.665828922414</v>
      </c>
      <c r="AE278" s="8">
        <v>37945.836580810574</v>
      </c>
      <c r="AF278" s="8">
        <v>38655.420572277268</v>
      </c>
      <c r="AG278" s="8">
        <v>39542.014609696787</v>
      </c>
      <c r="AH278" s="8">
        <v>40506.610339257597</v>
      </c>
      <c r="AI278" s="8">
        <v>40674.447448026942</v>
      </c>
      <c r="AJ278" s="8">
        <v>39390.246920401965</v>
      </c>
      <c r="AK278" s="8">
        <v>39454.749988844465</v>
      </c>
      <c r="AL278" s="8">
        <v>39693.211103191039</v>
      </c>
      <c r="AM278" s="8">
        <v>40530.789705336509</v>
      </c>
      <c r="AN278" s="8">
        <v>41238.96657848583</v>
      </c>
      <c r="AO278" s="8">
        <v>41829.264706892172</v>
      </c>
      <c r="AP278" s="8">
        <v>42413.023494160552</v>
      </c>
      <c r="AQ278" s="8">
        <v>43337.25799940202</v>
      </c>
      <c r="AR278" s="8">
        <v>44103.486231193725</v>
      </c>
      <c r="AS278" s="8">
        <v>44664.813136382552</v>
      </c>
      <c r="AT278" s="8">
        <v>45115.510929459837</v>
      </c>
      <c r="AU278" s="8">
        <v>45487.265075731302</v>
      </c>
      <c r="AV278" s="8">
        <v>45725.133641029402</v>
      </c>
      <c r="AW278" s="8">
        <v>45903.007832377021</v>
      </c>
      <c r="AX278" s="8">
        <v>46103.378980235961</v>
      </c>
      <c r="AY278" s="8">
        <v>46407.941222769812</v>
      </c>
      <c r="AZ278" s="8">
        <v>46578.461294622779</v>
      </c>
      <c r="BA278" s="8">
        <v>46760.906319257723</v>
      </c>
      <c r="BB278" s="8">
        <v>46945.238969274375</v>
      </c>
      <c r="BC278" s="8">
        <v>47284.975697394591</v>
      </c>
      <c r="BD278" s="8">
        <v>47632.972132191157</v>
      </c>
    </row>
    <row r="279" spans="1:56">
      <c r="A279" s="8">
        <v>708.10841281428736</v>
      </c>
      <c r="B279" s="8"/>
      <c r="C279" s="1" t="s">
        <v>124</v>
      </c>
      <c r="D279" s="197" t="s">
        <v>5467</v>
      </c>
      <c r="F279" s="8">
        <v>1145.4211097277091</v>
      </c>
      <c r="G279" s="8">
        <v>2899.3137186553386</v>
      </c>
      <c r="H279" s="8">
        <v>4653.2063275829678</v>
      </c>
      <c r="I279" s="8">
        <v>4722.1827958588665</v>
      </c>
      <c r="J279" s="8">
        <v>4803.0505198635774</v>
      </c>
      <c r="K279" s="8">
        <v>4864.1054718609148</v>
      </c>
      <c r="L279" s="8">
        <v>4847.1465088239911</v>
      </c>
      <c r="M279" s="8">
        <v>4921.2901977497777</v>
      </c>
      <c r="N279" s="8">
        <v>5132.826898850004</v>
      </c>
      <c r="O279" s="8">
        <v>5165.3941277993135</v>
      </c>
      <c r="P279" s="8">
        <v>5307.180926289423</v>
      </c>
      <c r="Q279" s="8">
        <v>5413.9324826064094</v>
      </c>
      <c r="R279" s="8">
        <v>5527.7892431994651</v>
      </c>
      <c r="S279" s="8">
        <v>5793.8879649185292</v>
      </c>
      <c r="T279" s="8">
        <v>6012.6273752844645</v>
      </c>
      <c r="U279" s="8">
        <v>6396.3583829453282</v>
      </c>
      <c r="V279" s="8">
        <v>6644.3243452930392</v>
      </c>
      <c r="W279" s="8">
        <v>6897.2765527024421</v>
      </c>
      <c r="X279" s="8">
        <v>7099.8649378566442</v>
      </c>
      <c r="Y279" s="8">
        <v>7280.7841604239902</v>
      </c>
      <c r="Z279" s="8">
        <v>7440.8024860006608</v>
      </c>
      <c r="AA279" s="8">
        <v>7753.3183815559305</v>
      </c>
      <c r="AB279" s="8">
        <v>7831.6449985303652</v>
      </c>
      <c r="AC279" s="8">
        <v>8006.5157584517292</v>
      </c>
      <c r="AD279" s="8">
        <v>8228.1687845852503</v>
      </c>
      <c r="AE279" s="8">
        <v>8541.3880336494094</v>
      </c>
      <c r="AF279" s="8">
        <v>8817.5634904317358</v>
      </c>
      <c r="AG279" s="8">
        <v>9544.5279593500582</v>
      </c>
      <c r="AH279" s="8">
        <v>9776.8374284539932</v>
      </c>
      <c r="AI279" s="8">
        <v>9761.7169767913238</v>
      </c>
      <c r="AJ279" s="8">
        <v>9414.1980469401842</v>
      </c>
      <c r="AK279" s="8">
        <v>9506.1973899222412</v>
      </c>
      <c r="AL279" s="8">
        <v>9645.3093575632356</v>
      </c>
      <c r="AM279" s="8">
        <v>9895.4078219617149</v>
      </c>
      <c r="AN279" s="8">
        <v>10093.384705965702</v>
      </c>
      <c r="AO279" s="8">
        <v>10227.664624322379</v>
      </c>
      <c r="AP279" s="8">
        <v>10443.771409510931</v>
      </c>
      <c r="AQ279" s="8">
        <v>10593.222355760852</v>
      </c>
      <c r="AR279" s="8">
        <v>10720.00583597345</v>
      </c>
      <c r="AS279" s="8">
        <v>10838.734387265296</v>
      </c>
      <c r="AT279" s="8">
        <v>10945.636808908079</v>
      </c>
      <c r="AU279" s="8">
        <v>11031.96563772049</v>
      </c>
      <c r="AV279" s="8">
        <v>11094.75289663665</v>
      </c>
      <c r="AW279" s="8">
        <v>11188.651007637169</v>
      </c>
      <c r="AX279" s="8">
        <v>11266.099147370209</v>
      </c>
      <c r="AY279" s="8">
        <v>11332.220296633526</v>
      </c>
      <c r="AZ279" s="8">
        <v>11373.731923532387</v>
      </c>
      <c r="BA279" s="8">
        <v>11443.655793753001</v>
      </c>
      <c r="BB279" s="8">
        <v>11520.865241520816</v>
      </c>
      <c r="BC279" s="8">
        <v>11593.431986085636</v>
      </c>
      <c r="BD279" s="8">
        <v>11666.40383185732</v>
      </c>
    </row>
    <row r="280" spans="1:56">
      <c r="A280" s="8">
        <v>708.10841281428736</v>
      </c>
      <c r="B280" s="8"/>
      <c r="C280" s="1" t="s">
        <v>125</v>
      </c>
      <c r="D280" s="197" t="s">
        <v>5464</v>
      </c>
      <c r="F280" s="8">
        <v>9961.213275817503</v>
      </c>
      <c r="G280" s="8">
        <v>9277.8038996970827</v>
      </c>
      <c r="H280" s="8">
        <v>8594.3945235766678</v>
      </c>
      <c r="I280" s="8">
        <v>8721.7929107257623</v>
      </c>
      <c r="J280" s="8">
        <v>8871.1542489927488</v>
      </c>
      <c r="K280" s="8">
        <v>8983.9217276176933</v>
      </c>
      <c r="L280" s="8">
        <v>8952.5988055744328</v>
      </c>
      <c r="M280" s="8">
        <v>9089.5409631323892</v>
      </c>
      <c r="N280" s="8">
        <v>9480.2457239968408</v>
      </c>
      <c r="O280" s="8">
        <v>9540.3968530088641</v>
      </c>
      <c r="P280" s="8">
        <v>9802.2747064011619</v>
      </c>
      <c r="Q280" s="8">
        <v>9999.4430514959204</v>
      </c>
      <c r="R280" s="8">
        <v>10209.734590453189</v>
      </c>
      <c r="S280" s="8">
        <v>10701.214493916017</v>
      </c>
      <c r="T280" s="8">
        <v>11105.222538733551</v>
      </c>
      <c r="U280" s="8">
        <v>11813.967313539215</v>
      </c>
      <c r="V280" s="8">
        <v>12271.956312694891</v>
      </c>
      <c r="W280" s="8">
        <v>12739.154823364681</v>
      </c>
      <c r="X280" s="8">
        <v>13113.332193834716</v>
      </c>
      <c r="Y280" s="8">
        <v>13447.486982206243</v>
      </c>
      <c r="Z280" s="8">
        <v>13640.857864027112</v>
      </c>
      <c r="AA280" s="8">
        <v>13872.69083053642</v>
      </c>
      <c r="AB280" s="8">
        <v>13796.657277388424</v>
      </c>
      <c r="AC280" s="8">
        <v>13921.166336675924</v>
      </c>
      <c r="AD280" s="8">
        <v>14127.797044953708</v>
      </c>
      <c r="AE280" s="8">
        <v>14478.709794728822</v>
      </c>
      <c r="AF280" s="8">
        <v>14748.776127901292</v>
      </c>
      <c r="AG280" s="8">
        <v>15323.688992632924</v>
      </c>
      <c r="AH280" s="8">
        <v>15574.02096873552</v>
      </c>
      <c r="AI280" s="8">
        <v>15471.408362700904</v>
      </c>
      <c r="AJ280" s="8">
        <v>14808.027374629297</v>
      </c>
      <c r="AK280" s="8">
        <v>14701.582139992055</v>
      </c>
      <c r="AL280" s="8">
        <v>14741.349725640273</v>
      </c>
      <c r="AM280" s="8">
        <v>14997.232562721047</v>
      </c>
      <c r="AN280" s="8">
        <v>15161.527230267668</v>
      </c>
      <c r="AO280" s="8">
        <v>15248.257698792962</v>
      </c>
      <c r="AP280" s="8">
        <v>15476.560139126617</v>
      </c>
      <c r="AQ280" s="8">
        <v>15627.021354140099</v>
      </c>
      <c r="AR280" s="8">
        <v>15743.274766561381</v>
      </c>
      <c r="AS280" s="8">
        <v>15814.79227023183</v>
      </c>
      <c r="AT280" s="8">
        <v>15834.739783503863</v>
      </c>
      <c r="AU280" s="8">
        <v>15817.008378240404</v>
      </c>
      <c r="AV280" s="8">
        <v>15742.250420520806</v>
      </c>
      <c r="AW280" s="8">
        <v>15677.932968479659</v>
      </c>
      <c r="AX280" s="8">
        <v>15623.26523228129</v>
      </c>
      <c r="AY280" s="8">
        <v>15548.276129217518</v>
      </c>
      <c r="AZ280" s="8">
        <v>15451.445401793935</v>
      </c>
      <c r="BA280" s="8">
        <v>15396.303860758939</v>
      </c>
      <c r="BB280" s="8">
        <v>15355.760044897997</v>
      </c>
      <c r="BC280" s="8">
        <v>15329.725848100466</v>
      </c>
      <c r="BD280" s="8">
        <v>15298.21524972861</v>
      </c>
    </row>
    <row r="281" spans="1:56">
      <c r="A281" s="8">
        <v>708.10841281428736</v>
      </c>
      <c r="B281" s="8"/>
      <c r="C281" s="1" t="s">
        <v>126</v>
      </c>
      <c r="D281" s="197" t="s">
        <v>5465</v>
      </c>
      <c r="F281" s="8">
        <v>2490.3033189543758</v>
      </c>
      <c r="G281" s="8">
        <v>2319.4509749242707</v>
      </c>
      <c r="H281" s="8">
        <v>2148.5986308941669</v>
      </c>
      <c r="I281" s="8">
        <v>2180.4482276814406</v>
      </c>
      <c r="J281" s="8">
        <v>2217.7885622481872</v>
      </c>
      <c r="K281" s="8">
        <v>2245.9804319044233</v>
      </c>
      <c r="L281" s="8">
        <v>2238.1497013936082</v>
      </c>
      <c r="M281" s="8">
        <v>2272.3852407830973</v>
      </c>
      <c r="N281" s="8">
        <v>2370.0614309992102</v>
      </c>
      <c r="O281" s="8">
        <v>2385.099213252216</v>
      </c>
      <c r="P281" s="8">
        <v>2450.5686766002905</v>
      </c>
      <c r="Q281" s="8">
        <v>2499.8607628739801</v>
      </c>
      <c r="R281" s="8">
        <v>2552.4336476132971</v>
      </c>
      <c r="S281" s="8">
        <v>2675.3036234790043</v>
      </c>
      <c r="T281" s="8">
        <v>2776.3056346833878</v>
      </c>
      <c r="U281" s="8">
        <v>2953.4918283848037</v>
      </c>
      <c r="V281" s="8">
        <v>3067.9890781737226</v>
      </c>
      <c r="W281" s="8">
        <v>3184.7887058411702</v>
      </c>
      <c r="X281" s="8">
        <v>3278.3330484586791</v>
      </c>
      <c r="Y281" s="8">
        <v>3361.8717455515607</v>
      </c>
      <c r="Z281" s="8">
        <v>3632.5223696265007</v>
      </c>
      <c r="AA281" s="8">
        <v>4441.9015054216325</v>
      </c>
      <c r="AB281" s="8">
        <v>4903.0609251577835</v>
      </c>
      <c r="AC281" s="8">
        <v>5365.9975567944002</v>
      </c>
      <c r="AD281" s="8">
        <v>5858.7859645388498</v>
      </c>
      <c r="AE281" s="8">
        <v>6441.6862271514865</v>
      </c>
      <c r="AF281" s="8">
        <v>7031.4119334010411</v>
      </c>
      <c r="AG281" s="8">
        <v>8040.6742408213431</v>
      </c>
      <c r="AH281" s="8">
        <v>8481.8959596366622</v>
      </c>
      <c r="AI281" s="8">
        <v>8625.9823128350945</v>
      </c>
      <c r="AJ281" s="8">
        <v>8544.3044685465084</v>
      </c>
      <c r="AK281" s="8">
        <v>9130.5968360569532</v>
      </c>
      <c r="AL281" s="8">
        <v>9615.2953197101779</v>
      </c>
      <c r="AM281" s="8">
        <v>10117.566011660167</v>
      </c>
      <c r="AN281" s="8">
        <v>10591.757215910133</v>
      </c>
      <c r="AO281" s="8">
        <v>10962.838236630007</v>
      </c>
      <c r="AP281" s="8">
        <v>11382.434953554681</v>
      </c>
      <c r="AQ281" s="8">
        <v>11687.47334992966</v>
      </c>
      <c r="AR281" s="8">
        <v>11969.042215542717</v>
      </c>
      <c r="AS281" s="8">
        <v>12307.494049410998</v>
      </c>
      <c r="AT281" s="8">
        <v>12701.212226437236</v>
      </c>
      <c r="AU281" s="8">
        <v>13086.903620815703</v>
      </c>
      <c r="AV281" s="8">
        <v>13491.261091470504</v>
      </c>
      <c r="AW281" s="8">
        <v>14000.919185839626</v>
      </c>
      <c r="AX281" s="8">
        <v>14424.529667916877</v>
      </c>
      <c r="AY281" s="8">
        <v>14842.873860544199</v>
      </c>
      <c r="AZ281" s="8">
        <v>15205.114374911076</v>
      </c>
      <c r="BA281" s="8">
        <v>15599.151043706264</v>
      </c>
      <c r="BB281" s="8">
        <v>15993.518238738852</v>
      </c>
      <c r="BC281" s="8">
        <v>16340.005055782434</v>
      </c>
      <c r="BD281" s="8">
        <v>16699.098518230861</v>
      </c>
    </row>
    <row r="282" spans="1:56">
      <c r="A282" s="8">
        <v>708.10841281428736</v>
      </c>
      <c r="B282" s="8"/>
      <c r="C282" s="1" t="s">
        <v>127</v>
      </c>
      <c r="D282" s="197" t="s">
        <v>5466</v>
      </c>
      <c r="F282" s="8">
        <v>5516.0415876491579</v>
      </c>
      <c r="G282" s="8">
        <v>4832.1895310922318</v>
      </c>
      <c r="H282" s="8">
        <v>4148.337474535304</v>
      </c>
      <c r="I282" s="8">
        <v>4209.8300557934908</v>
      </c>
      <c r="J282" s="8">
        <v>4281.9237018415006</v>
      </c>
      <c r="K282" s="8">
        <v>4336.3542444708164</v>
      </c>
      <c r="L282" s="8">
        <v>4321.2353142230195</v>
      </c>
      <c r="M282" s="8">
        <v>4387.3344771696347</v>
      </c>
      <c r="N282" s="8">
        <v>4575.9196295648571</v>
      </c>
      <c r="O282" s="8">
        <v>4604.9533424031115</v>
      </c>
      <c r="P282" s="8">
        <v>4731.3563961607624</v>
      </c>
      <c r="Q282" s="8">
        <v>4826.5255011518029</v>
      </c>
      <c r="R282" s="8">
        <v>4928.0289019138954</v>
      </c>
      <c r="S282" s="8">
        <v>5165.2561429862953</v>
      </c>
      <c r="T282" s="8">
        <v>5360.2625169353532</v>
      </c>
      <c r="U282" s="8">
        <v>5702.3590428909547</v>
      </c>
      <c r="V282" s="8">
        <v>5923.4209132659416</v>
      </c>
      <c r="W282" s="8">
        <v>6148.928025435609</v>
      </c>
      <c r="X282" s="8">
        <v>6329.5357464083654</v>
      </c>
      <c r="Y282" s="8">
        <v>6490.8253901516618</v>
      </c>
      <c r="Z282" s="8">
        <v>6641.7124607483611</v>
      </c>
      <c r="AA282" s="8">
        <v>6948.1408095370089</v>
      </c>
      <c r="AB282" s="8">
        <v>7035.7465017183213</v>
      </c>
      <c r="AC282" s="8">
        <v>7207.6309870677396</v>
      </c>
      <c r="AD282" s="8">
        <v>7421.5670118882181</v>
      </c>
      <c r="AE282" s="8">
        <v>7719.1351981849666</v>
      </c>
      <c r="AF282" s="8">
        <v>7984.6798150114055</v>
      </c>
      <c r="AG282" s="8">
        <v>8427.8338340407809</v>
      </c>
      <c r="AH282" s="8">
        <v>8645.9428574981976</v>
      </c>
      <c r="AI282" s="8">
        <v>8640.8821308906099</v>
      </c>
      <c r="AJ282" s="8">
        <v>8345.1815552286644</v>
      </c>
      <c r="AK282" s="8">
        <v>8453.3146745392933</v>
      </c>
      <c r="AL282" s="8">
        <v>8595.5792522969787</v>
      </c>
      <c r="AM282" s="8">
        <v>8831.8311397843008</v>
      </c>
      <c r="AN282" s="8">
        <v>9022.8964380714497</v>
      </c>
      <c r="AO282" s="8">
        <v>9155.1030244684462</v>
      </c>
      <c r="AP282" s="8">
        <v>9358.4834333599865</v>
      </c>
      <c r="AQ282" s="8">
        <v>9499.9190017875753</v>
      </c>
      <c r="AR282" s="8">
        <v>9621.1079467733525</v>
      </c>
      <c r="AS282" s="8">
        <v>9738.5502795381399</v>
      </c>
      <c r="AT282" s="8">
        <v>9848.9985143941685</v>
      </c>
      <c r="AU282" s="8">
        <v>9941.7721602808178</v>
      </c>
      <c r="AV282" s="8">
        <v>10015.793812053675</v>
      </c>
      <c r="AW282" s="8">
        <v>10121.46764578004</v>
      </c>
      <c r="AX282" s="8">
        <v>10208.799766212996</v>
      </c>
      <c r="AY282" s="8">
        <v>10286.356189875352</v>
      </c>
      <c r="AZ282" s="8">
        <v>10340.312410679497</v>
      </c>
      <c r="BA282" s="8">
        <v>10419.772246170949</v>
      </c>
      <c r="BB282" s="8">
        <v>10505.358260066218</v>
      </c>
      <c r="BC282" s="8">
        <v>10584.520290406146</v>
      </c>
      <c r="BD282" s="8">
        <v>10664.688445276999</v>
      </c>
    </row>
    <row r="283" spans="1:56">
      <c r="A283" s="8">
        <v>251.06008457921189</v>
      </c>
      <c r="B283" s="8"/>
      <c r="C283" s="1" t="s">
        <v>128</v>
      </c>
      <c r="D283" s="197" t="s">
        <v>5468</v>
      </c>
      <c r="F283" s="8">
        <v>52459.717392450802</v>
      </c>
      <c r="G283" s="8">
        <v>52715.95523740026</v>
      </c>
      <c r="H283" s="8">
        <v>52972.193082349717</v>
      </c>
      <c r="I283" s="8">
        <v>53212.466582069668</v>
      </c>
      <c r="J283" s="8">
        <v>53938.137008894228</v>
      </c>
      <c r="K283" s="8">
        <v>54658.14918677666</v>
      </c>
      <c r="L283" s="8">
        <v>54742.833531026023</v>
      </c>
      <c r="M283" s="8">
        <v>54443.844986943564</v>
      </c>
      <c r="N283" s="8">
        <v>55849.634953873981</v>
      </c>
      <c r="O283" s="8">
        <v>55878.248310892755</v>
      </c>
      <c r="P283" s="8">
        <v>57396.258918086387</v>
      </c>
      <c r="Q283" s="8">
        <v>58035.309287294032</v>
      </c>
      <c r="R283" s="8">
        <v>59654.398509755512</v>
      </c>
      <c r="S283" s="8">
        <v>62104.8709686109</v>
      </c>
      <c r="T283" s="8">
        <v>63526.574546607473</v>
      </c>
      <c r="U283" s="8">
        <v>65957.962889180169</v>
      </c>
      <c r="V283" s="8">
        <v>68171.241513705259</v>
      </c>
      <c r="W283" s="8">
        <v>70617.724740144578</v>
      </c>
      <c r="X283" s="8">
        <v>71464.039108899116</v>
      </c>
      <c r="Y283" s="8">
        <v>72789.143125892486</v>
      </c>
      <c r="Z283" s="8">
        <v>75215.745131270101</v>
      </c>
      <c r="AA283" s="8">
        <v>76186.560911929831</v>
      </c>
      <c r="AB283" s="8">
        <v>76853.980700327316</v>
      </c>
      <c r="AC283" s="8">
        <v>77917.122126248083</v>
      </c>
      <c r="AD283" s="8">
        <v>79216.483772401363</v>
      </c>
      <c r="AE283" s="8">
        <v>81328.70406933871</v>
      </c>
      <c r="AF283" s="8">
        <v>82980.75448909268</v>
      </c>
      <c r="AG283" s="8">
        <v>85228.095269172089</v>
      </c>
      <c r="AH283" s="8">
        <v>86788.116383723274</v>
      </c>
      <c r="AI283" s="8">
        <v>86103.476867319783</v>
      </c>
      <c r="AJ283" s="8">
        <v>82205.115772518067</v>
      </c>
      <c r="AK283" s="8">
        <v>81045.155787136551</v>
      </c>
      <c r="AL283" s="8">
        <v>80881.90325485119</v>
      </c>
      <c r="AM283" s="8">
        <v>82028.857631746811</v>
      </c>
      <c r="AN283" s="8">
        <v>82641.719761979723</v>
      </c>
      <c r="AO283" s="8">
        <v>82880.638266193084</v>
      </c>
      <c r="AP283" s="8">
        <v>83943.086428588911</v>
      </c>
      <c r="AQ283" s="8">
        <v>84641.589922982181</v>
      </c>
      <c r="AR283" s="8">
        <v>85152.346368074053</v>
      </c>
      <c r="AS283" s="8">
        <v>85328.884754249695</v>
      </c>
      <c r="AT283" s="8">
        <v>85129.554151813834</v>
      </c>
      <c r="AU283" s="8">
        <v>84703.73059558704</v>
      </c>
      <c r="AV283" s="8">
        <v>83903.461515153176</v>
      </c>
      <c r="AW283" s="8">
        <v>83058.935573466078</v>
      </c>
      <c r="AX283" s="8">
        <v>82352.560018806049</v>
      </c>
      <c r="AY283" s="8">
        <v>81530.484556129639</v>
      </c>
      <c r="AZ283" s="8">
        <v>80627.736843450388</v>
      </c>
      <c r="BA283" s="8">
        <v>79949.858199804628</v>
      </c>
      <c r="BB283" s="8">
        <v>79360.646085539891</v>
      </c>
      <c r="BC283" s="8">
        <v>78909.55828894407</v>
      </c>
      <c r="BD283" s="8">
        <v>78409.761635555173</v>
      </c>
    </row>
    <row r="284" spans="1:56">
      <c r="A284" s="8">
        <v>384.20960671607133</v>
      </c>
      <c r="B284" s="8"/>
      <c r="C284" s="1" t="s">
        <v>129</v>
      </c>
      <c r="D284" s="196" t="s">
        <v>54</v>
      </c>
      <c r="F284" s="8">
        <v>12238.967210627179</v>
      </c>
      <c r="G284" s="8">
        <v>12325.222891105739</v>
      </c>
      <c r="H284" s="8">
        <v>12411.478571584297</v>
      </c>
      <c r="I284" s="8">
        <v>12492.3602782791</v>
      </c>
      <c r="J284" s="8">
        <v>12736.637997994008</v>
      </c>
      <c r="K284" s="8">
        <v>12979.011018139992</v>
      </c>
      <c r="L284" s="8">
        <v>13082.905311561863</v>
      </c>
      <c r="M284" s="8">
        <v>13062.787028174751</v>
      </c>
      <c r="N284" s="8">
        <v>13424.845554871805</v>
      </c>
      <c r="O284" s="8">
        <v>13548.59001540821</v>
      </c>
      <c r="P284" s="8">
        <v>13980.657672693853</v>
      </c>
      <c r="Q284" s="8">
        <v>14151.634240852109</v>
      </c>
      <c r="R284" s="8">
        <v>14662.608287554143</v>
      </c>
      <c r="S284" s="8">
        <v>15342.221667490938</v>
      </c>
      <c r="T284" s="8">
        <v>15752.539658883021</v>
      </c>
      <c r="U284" s="8">
        <v>16413.182641424464</v>
      </c>
      <c r="V284" s="8">
        <v>17008.725904970168</v>
      </c>
      <c r="W284" s="8">
        <v>17714.846912884725</v>
      </c>
      <c r="X284" s="8">
        <v>18311.517709238116</v>
      </c>
      <c r="Y284" s="8">
        <v>18790.104072193208</v>
      </c>
      <c r="Z284" s="8">
        <v>19448.410032238226</v>
      </c>
      <c r="AA284" s="8">
        <v>20279.403781524616</v>
      </c>
      <c r="AB284" s="8">
        <v>20865.767577195416</v>
      </c>
      <c r="AC284" s="8">
        <v>21460.307798955622</v>
      </c>
      <c r="AD284" s="8">
        <v>22071.159594989709</v>
      </c>
      <c r="AE284" s="8">
        <v>22914.833275438461</v>
      </c>
      <c r="AF284" s="8">
        <v>23639.044839385035</v>
      </c>
      <c r="AG284" s="8">
        <v>24426.133526878155</v>
      </c>
      <c r="AH284" s="8">
        <v>25043.206132812746</v>
      </c>
      <c r="AI284" s="8">
        <v>24873.86133834214</v>
      </c>
      <c r="AJ284" s="8">
        <v>23771.34531839802</v>
      </c>
      <c r="AK284" s="8">
        <v>23458.740994993466</v>
      </c>
      <c r="AL284" s="8">
        <v>23434.112834825493</v>
      </c>
      <c r="AM284" s="8">
        <v>23789.138545521211</v>
      </c>
      <c r="AN284" s="8">
        <v>23989.637720825118</v>
      </c>
      <c r="AO284" s="8">
        <v>24081.69109963164</v>
      </c>
      <c r="AP284" s="8">
        <v>24413.256665010009</v>
      </c>
      <c r="AQ284" s="8">
        <v>24639.191223730017</v>
      </c>
      <c r="AR284" s="8">
        <v>24810.67170510393</v>
      </c>
      <c r="AS284" s="8">
        <v>24884.909187632937</v>
      </c>
      <c r="AT284" s="8">
        <v>24849.423568928956</v>
      </c>
      <c r="AU284" s="8">
        <v>24747.484312866236</v>
      </c>
      <c r="AV284" s="8">
        <v>24536.066707583839</v>
      </c>
      <c r="AW284" s="8">
        <v>24311.242656150054</v>
      </c>
      <c r="AX284" s="8">
        <v>24124.19889989962</v>
      </c>
      <c r="AY284" s="8">
        <v>23905.180188583236</v>
      </c>
      <c r="AZ284" s="8">
        <v>23662.048378177442</v>
      </c>
      <c r="BA284" s="8">
        <v>23488.709595676974</v>
      </c>
      <c r="BB284" s="8">
        <v>23337.05688390282</v>
      </c>
      <c r="BC284" s="8">
        <v>23225.675949779656</v>
      </c>
      <c r="BD284" s="8">
        <v>23134.527178915778</v>
      </c>
    </row>
    <row r="285" spans="1:56">
      <c r="A285" s="8">
        <v>2775.6577395339841</v>
      </c>
      <c r="B285" s="8"/>
      <c r="C285" s="1" t="s">
        <v>130</v>
      </c>
      <c r="D285" s="196" t="s">
        <v>56</v>
      </c>
      <c r="F285" s="8">
        <v>4018.0608689336441</v>
      </c>
      <c r="G285" s="8">
        <v>4064.3381986614581</v>
      </c>
      <c r="H285" s="8">
        <v>4110.6155283892722</v>
      </c>
      <c r="I285" s="8">
        <v>4130.4447133594185</v>
      </c>
      <c r="J285" s="8">
        <v>4205.0534065292159</v>
      </c>
      <c r="K285" s="8">
        <v>4217.0450784455206</v>
      </c>
      <c r="L285" s="8">
        <v>4170.9267556090681</v>
      </c>
      <c r="M285" s="8">
        <v>4134.7945018280743</v>
      </c>
      <c r="N285" s="8">
        <v>4282.9160340500976</v>
      </c>
      <c r="O285" s="8">
        <v>4275.4670964137213</v>
      </c>
      <c r="P285" s="8">
        <v>4429.7057135800214</v>
      </c>
      <c r="Q285" s="8">
        <v>4571.3057004235488</v>
      </c>
      <c r="R285" s="8">
        <v>4650.7392960571424</v>
      </c>
      <c r="S285" s="8">
        <v>4871.7140546202527</v>
      </c>
      <c r="T285" s="8">
        <v>5071.655054028929</v>
      </c>
      <c r="U285" s="8">
        <v>5305.9233944586949</v>
      </c>
      <c r="V285" s="8">
        <v>5510.6914731726365</v>
      </c>
      <c r="W285" s="8">
        <v>5667.2540484688725</v>
      </c>
      <c r="X285" s="8">
        <v>5754.0571342942558</v>
      </c>
      <c r="Y285" s="8">
        <v>5912.2142025016201</v>
      </c>
      <c r="Z285" s="8">
        <v>6003.5111888109896</v>
      </c>
      <c r="AA285" s="8">
        <v>6134.9943818498568</v>
      </c>
      <c r="AB285" s="8">
        <v>6108.7349988576152</v>
      </c>
      <c r="AC285" s="8">
        <v>6173.6786485485254</v>
      </c>
      <c r="AD285" s="8">
        <v>6269.9374728963212</v>
      </c>
      <c r="AE285" s="8">
        <v>6430.4101834982612</v>
      </c>
      <c r="AF285" s="8">
        <v>6559.1054418357116</v>
      </c>
      <c r="AG285" s="8">
        <v>6705.2437336816884</v>
      </c>
      <c r="AH285" s="8">
        <v>6955.4527393673752</v>
      </c>
      <c r="AI285" s="8">
        <v>7093.9562638591779</v>
      </c>
      <c r="AJ285" s="8">
        <v>6941.1770062005626</v>
      </c>
      <c r="AK285" s="8">
        <v>6957.4394876979886</v>
      </c>
      <c r="AL285" s="8">
        <v>7098.7993768183578</v>
      </c>
      <c r="AM285" s="8">
        <v>7441.8062455555264</v>
      </c>
      <c r="AN285" s="8">
        <v>7555.9522096344981</v>
      </c>
      <c r="AO285" s="8">
        <v>7666.0653991874442</v>
      </c>
      <c r="AP285" s="8">
        <v>7804.7312486272403</v>
      </c>
      <c r="AQ285" s="8">
        <v>7947.4630012578964</v>
      </c>
      <c r="AR285" s="8">
        <v>8158.5608765745383</v>
      </c>
      <c r="AS285" s="8">
        <v>8311.3659368888148</v>
      </c>
      <c r="AT285" s="8">
        <v>8464.5734987551805</v>
      </c>
      <c r="AU285" s="8">
        <v>8535.3450344893972</v>
      </c>
      <c r="AV285" s="8">
        <v>8610.2197510174483</v>
      </c>
      <c r="AW285" s="8">
        <v>8616.7496655842788</v>
      </c>
      <c r="AX285" s="8">
        <v>8663.6292347986946</v>
      </c>
      <c r="AY285" s="8">
        <v>8680.7392468852431</v>
      </c>
      <c r="AZ285" s="8">
        <v>8674.7128115756859</v>
      </c>
      <c r="BA285" s="8">
        <v>8719.2088703399913</v>
      </c>
      <c r="BB285" s="8">
        <v>8752.1002079634818</v>
      </c>
      <c r="BC285" s="8">
        <v>8808.9241106725476</v>
      </c>
      <c r="BD285" s="8">
        <v>8822.6594285467418</v>
      </c>
    </row>
    <row r="286" spans="1:56">
      <c r="A286" s="8">
        <v>133.34302120283823</v>
      </c>
      <c r="B286" s="8"/>
      <c r="C286" s="1" t="s">
        <v>131</v>
      </c>
      <c r="D286" s="196" t="s">
        <v>58</v>
      </c>
      <c r="F286" s="8">
        <v>26199.773266968485</v>
      </c>
      <c r="G286" s="8">
        <v>23923.707463310635</v>
      </c>
      <c r="H286" s="8">
        <v>21647.641659652782</v>
      </c>
      <c r="I286" s="8">
        <v>22128.313168026249</v>
      </c>
      <c r="J286" s="8">
        <v>22691.850441645358</v>
      </c>
      <c r="K286" s="8">
        <v>23117.319831479061</v>
      </c>
      <c r="L286" s="8">
        <v>23149.057701051199</v>
      </c>
      <c r="M286" s="8">
        <v>23825.879336971771</v>
      </c>
      <c r="N286" s="8">
        <v>25078.936527734691</v>
      </c>
      <c r="O286" s="8">
        <v>25532.814116989506</v>
      </c>
      <c r="P286" s="8">
        <v>26363.909867431343</v>
      </c>
      <c r="Q286" s="8">
        <v>27020.037905563124</v>
      </c>
      <c r="R286" s="8">
        <v>27745.751550098303</v>
      </c>
      <c r="S286" s="8">
        <v>29311.199170970409</v>
      </c>
      <c r="T286" s="8">
        <v>30699.76709413149</v>
      </c>
      <c r="U286" s="8">
        <v>33060.000699184602</v>
      </c>
      <c r="V286" s="8">
        <v>34490.685630520056</v>
      </c>
      <c r="W286" s="8">
        <v>35472.814235427039</v>
      </c>
      <c r="X286" s="8">
        <v>35945.792596740102</v>
      </c>
      <c r="Y286" s="8">
        <v>36599.196670922705</v>
      </c>
      <c r="Z286" s="8">
        <v>37338.175449304828</v>
      </c>
      <c r="AA286" s="8">
        <v>37764.39848142652</v>
      </c>
      <c r="AB286" s="8">
        <v>37576.372594239103</v>
      </c>
      <c r="AC286" s="8">
        <v>37973.19540543147</v>
      </c>
      <c r="AD286" s="8">
        <v>38602.990098158494</v>
      </c>
      <c r="AE286" s="8">
        <v>39622.564281848492</v>
      </c>
      <c r="AF286" s="8">
        <v>40406.215175773526</v>
      </c>
      <c r="AG286" s="8">
        <v>42550.030642561411</v>
      </c>
      <c r="AH286" s="8">
        <v>43207.949415200863</v>
      </c>
      <c r="AI286" s="8">
        <v>43016.01224539891</v>
      </c>
      <c r="AJ286" s="8">
        <v>41208.540091255221</v>
      </c>
      <c r="AK286" s="8">
        <v>40763.213376414918</v>
      </c>
      <c r="AL286" s="8">
        <v>40816.333879546808</v>
      </c>
      <c r="AM286" s="8">
        <v>41531.578856622946</v>
      </c>
      <c r="AN286" s="8">
        <v>41977.419202036413</v>
      </c>
      <c r="AO286" s="8">
        <v>42232.407992846718</v>
      </c>
      <c r="AP286" s="8">
        <v>42907.664970955382</v>
      </c>
      <c r="AQ286" s="8">
        <v>43397.645577067815</v>
      </c>
      <c r="AR286" s="8">
        <v>43791.042966327353</v>
      </c>
      <c r="AS286" s="8">
        <v>44010.874318938353</v>
      </c>
      <c r="AT286" s="8">
        <v>44034.470101526262</v>
      </c>
      <c r="AU286" s="8">
        <v>43937.458419935436</v>
      </c>
      <c r="AV286" s="8">
        <v>43643.183072871405</v>
      </c>
      <c r="AW286" s="8">
        <v>43322.471898712611</v>
      </c>
      <c r="AX286" s="8">
        <v>43059.271874577804</v>
      </c>
      <c r="AY286" s="8">
        <v>42744.592377152308</v>
      </c>
      <c r="AZ286" s="8">
        <v>42383.914810460366</v>
      </c>
      <c r="BA286" s="8">
        <v>42138.37993833248</v>
      </c>
      <c r="BB286" s="8">
        <v>41936.608110605957</v>
      </c>
      <c r="BC286" s="8">
        <v>41805.472037361666</v>
      </c>
      <c r="BD286" s="8">
        <v>41646.114524552002</v>
      </c>
    </row>
    <row r="287" spans="1:56">
      <c r="A287" s="8">
        <v>800.50067311630482</v>
      </c>
      <c r="B287" s="8"/>
      <c r="C287" s="1" t="s">
        <v>5489</v>
      </c>
      <c r="D287" s="196" t="s">
        <v>60</v>
      </c>
      <c r="F287" s="8">
        <v>533.37060867312175</v>
      </c>
      <c r="G287" s="8">
        <v>996.27006530550568</v>
      </c>
      <c r="H287" s="8">
        <v>1459.1695219378896</v>
      </c>
      <c r="I287" s="8">
        <v>1491.5694122404775</v>
      </c>
      <c r="J287" s="8">
        <v>1529.5549086316887</v>
      </c>
      <c r="K287" s="8">
        <v>1558.2338740323387</v>
      </c>
      <c r="L287" s="8">
        <v>1560.3731801377803</v>
      </c>
      <c r="M287" s="8">
        <v>1605.9946625352893</v>
      </c>
      <c r="N287" s="8">
        <v>1690.4575749741171</v>
      </c>
      <c r="O287" s="8">
        <v>1721.0514084892775</v>
      </c>
      <c r="P287" s="8">
        <v>1777.0718105230519</v>
      </c>
      <c r="Q287" s="8">
        <v>1821.2984311768487</v>
      </c>
      <c r="R287" s="8">
        <v>1870.2155025331188</v>
      </c>
      <c r="S287" s="8">
        <v>1975.7352396241201</v>
      </c>
      <c r="T287" s="8">
        <v>2069.3323170551284</v>
      </c>
      <c r="U287" s="8">
        <v>2228.4249792163846</v>
      </c>
      <c r="V287" s="8">
        <v>2324.8609734979896</v>
      </c>
      <c r="W287" s="8">
        <v>2391.0618165013484</v>
      </c>
      <c r="X287" s="8">
        <v>2422.9431465887023</v>
      </c>
      <c r="Y287" s="8">
        <v>2466.986157164506</v>
      </c>
      <c r="Z287" s="8">
        <v>2548.1271595340168</v>
      </c>
      <c r="AA287" s="8">
        <v>2591.155501135403</v>
      </c>
      <c r="AB287" s="8">
        <v>2602.4683840851649</v>
      </c>
      <c r="AC287" s="8">
        <v>2654.8483583836405</v>
      </c>
      <c r="AD287" s="8">
        <v>2724.2999372452</v>
      </c>
      <c r="AE287" s="8">
        <v>2822.2253817942296</v>
      </c>
      <c r="AF287" s="8">
        <v>2903.9176974941624</v>
      </c>
      <c r="AG287" s="8">
        <v>2968.6176136239342</v>
      </c>
      <c r="AH287" s="8">
        <v>3021.1517166903454</v>
      </c>
      <c r="AI287" s="8">
        <v>2998.9629471056251</v>
      </c>
      <c r="AJ287" s="8">
        <v>2870.5117428438039</v>
      </c>
      <c r="AK287" s="8">
        <v>2844.7180116039231</v>
      </c>
      <c r="AL287" s="8">
        <v>2852.6942214654273</v>
      </c>
      <c r="AM287" s="8">
        <v>2898.7773892703876</v>
      </c>
      <c r="AN287" s="8">
        <v>2927.10754334375</v>
      </c>
      <c r="AO287" s="8">
        <v>2943.0407122543438</v>
      </c>
      <c r="AP287" s="8">
        <v>2985.8008344124546</v>
      </c>
      <c r="AQ287" s="8">
        <v>3011.2909796399517</v>
      </c>
      <c r="AR287" s="8">
        <v>3030.1434904568937</v>
      </c>
      <c r="AS287" s="8">
        <v>3039.5906690313509</v>
      </c>
      <c r="AT287" s="8">
        <v>3035.6853929976428</v>
      </c>
      <c r="AU287" s="8">
        <v>3024.3490719862375</v>
      </c>
      <c r="AV287" s="8">
        <v>3006.1100115860936</v>
      </c>
      <c r="AW287" s="8">
        <v>2985.2987018307686</v>
      </c>
      <c r="AX287" s="8">
        <v>2970.6853440503137</v>
      </c>
      <c r="AY287" s="8">
        <v>2950.9427368596621</v>
      </c>
      <c r="AZ287" s="8">
        <v>2926.7121560634005</v>
      </c>
      <c r="BA287" s="8">
        <v>2909.2569132948106</v>
      </c>
      <c r="BB287" s="8">
        <v>2898.7928970999465</v>
      </c>
      <c r="BC287" s="8">
        <v>2885.9595534219275</v>
      </c>
      <c r="BD287" s="8">
        <v>2874.9858546124401</v>
      </c>
    </row>
    <row r="288" spans="1:56">
      <c r="A288" s="8">
        <v>390.98696715789919</v>
      </c>
      <c r="B288" s="8"/>
      <c r="C288" s="1" t="s">
        <v>133</v>
      </c>
      <c r="D288" s="196" t="s">
        <v>62</v>
      </c>
      <c r="F288" s="8">
        <v>6856.5966042423634</v>
      </c>
      <c r="G288" s="8">
        <v>6892.3787896395215</v>
      </c>
      <c r="H288" s="8">
        <v>6928.1609750366788</v>
      </c>
      <c r="I288" s="8">
        <v>6982.6206747894967</v>
      </c>
      <c r="J288" s="8">
        <v>7002.6744270450472</v>
      </c>
      <c r="K288" s="8">
        <v>7017.2232277010353</v>
      </c>
      <c r="L288" s="8">
        <v>6982.0498196612562</v>
      </c>
      <c r="M288" s="8">
        <v>6901.8684594309616</v>
      </c>
      <c r="N288" s="8">
        <v>7198.137989982336</v>
      </c>
      <c r="O288" s="8">
        <v>7124.1508540068598</v>
      </c>
      <c r="P288" s="8">
        <v>7324.0058826836794</v>
      </c>
      <c r="Q288" s="8">
        <v>7473.4110288347356</v>
      </c>
      <c r="R288" s="8">
        <v>7621.4968117202607</v>
      </c>
      <c r="S288" s="8">
        <v>7927.3463352318622</v>
      </c>
      <c r="T288" s="8">
        <v>8076.0865137607298</v>
      </c>
      <c r="U288" s="8">
        <v>8366.4477846220634</v>
      </c>
      <c r="V288" s="8">
        <v>8638.4901170356188</v>
      </c>
      <c r="W288" s="8">
        <v>8983.0887739326063</v>
      </c>
      <c r="X288" s="8">
        <v>9271.6822999805772</v>
      </c>
      <c r="Y288" s="8">
        <v>9518.2206653226694</v>
      </c>
      <c r="Z288" s="8">
        <v>10391.498689374765</v>
      </c>
      <c r="AA288" s="8">
        <v>13044.720292089158</v>
      </c>
      <c r="AB288" s="8">
        <v>14581.489120295437</v>
      </c>
      <c r="AC288" s="8">
        <v>16100.012982795835</v>
      </c>
      <c r="AD288" s="8">
        <v>17707.540694802836</v>
      </c>
      <c r="AE288" s="8">
        <v>19596.207526869926</v>
      </c>
      <c r="AF288" s="8">
        <v>21517.212638974179</v>
      </c>
      <c r="AG288" s="8">
        <v>21997.585522658133</v>
      </c>
      <c r="AH288" s="8">
        <v>22536.718868741755</v>
      </c>
      <c r="AI288" s="8">
        <v>22754.227336889468</v>
      </c>
      <c r="AJ288" s="8">
        <v>21891.133131292489</v>
      </c>
      <c r="AK288" s="8">
        <v>21746.77398318737</v>
      </c>
      <c r="AL288" s="8">
        <v>21866.826780953354</v>
      </c>
      <c r="AM288" s="8">
        <v>22342.804282931796</v>
      </c>
      <c r="AN288" s="8">
        <v>22675.849591924165</v>
      </c>
      <c r="AO288" s="8">
        <v>22907.171013211231</v>
      </c>
      <c r="AP288" s="8">
        <v>23366.934333598336</v>
      </c>
      <c r="AQ288" s="8">
        <v>23727.265988274932</v>
      </c>
      <c r="AR288" s="8">
        <v>24035.768678731412</v>
      </c>
      <c r="AS288" s="8">
        <v>24249.468823577128</v>
      </c>
      <c r="AT288" s="8">
        <v>24354.663956542405</v>
      </c>
      <c r="AU288" s="8">
        <v>24392.373111723013</v>
      </c>
      <c r="AV288" s="8">
        <v>24319.247967155396</v>
      </c>
      <c r="AW288" s="8">
        <v>24278.652845579785</v>
      </c>
      <c r="AX288" s="8">
        <v>24270.232366315588</v>
      </c>
      <c r="AY288" s="8">
        <v>24214.433004245886</v>
      </c>
      <c r="AZ288" s="8">
        <v>24167.368159017045</v>
      </c>
      <c r="BA288" s="8">
        <v>24201.726839600855</v>
      </c>
      <c r="BB288" s="8">
        <v>24241.49215420874</v>
      </c>
      <c r="BC288" s="8">
        <v>24284.089200540897</v>
      </c>
      <c r="BD288" s="8">
        <v>24345.456919591386</v>
      </c>
    </row>
    <row r="289" spans="1:62">
      <c r="A289" s="8">
        <v>9592.2888689847932</v>
      </c>
      <c r="B289" s="8"/>
      <c r="C289" s="1" t="s">
        <v>134</v>
      </c>
      <c r="D289" s="196" t="s">
        <v>64</v>
      </c>
      <c r="F289" s="8">
        <v>1780.457382705516</v>
      </c>
      <c r="G289" s="8">
        <v>1781.7556093565017</v>
      </c>
      <c r="H289" s="8">
        <v>1783.0538360074877</v>
      </c>
      <c r="I289" s="8">
        <v>1788.8878421921647</v>
      </c>
      <c r="J289" s="8">
        <v>1807.4316475648882</v>
      </c>
      <c r="K289" s="8">
        <v>1812.4722930184073</v>
      </c>
      <c r="L289" s="8">
        <v>1793.6088525783809</v>
      </c>
      <c r="M289" s="8">
        <v>1774.6486729597157</v>
      </c>
      <c r="N289" s="8">
        <v>1823.0509687537462</v>
      </c>
      <c r="O289" s="8">
        <v>1794.2995981969964</v>
      </c>
      <c r="P289" s="8">
        <v>1840.40380825741</v>
      </c>
      <c r="Q289" s="8">
        <v>1872.8279339126823</v>
      </c>
      <c r="R289" s="8">
        <v>1897.4249208326673</v>
      </c>
      <c r="S289" s="8">
        <v>1968.2360718720968</v>
      </c>
      <c r="T289" s="8">
        <v>2005.124253123417</v>
      </c>
      <c r="U289" s="8">
        <v>2074.6913217054471</v>
      </c>
      <c r="V289" s="8">
        <v>2157.0993395020882</v>
      </c>
      <c r="W289" s="8">
        <v>2230.5387643737845</v>
      </c>
      <c r="X289" s="8">
        <v>2244.3283016341893</v>
      </c>
      <c r="Y289" s="8">
        <v>2286.2415552117754</v>
      </c>
      <c r="Z289" s="8">
        <v>2326.3694648036135</v>
      </c>
      <c r="AA289" s="8">
        <v>2374.7982364656368</v>
      </c>
      <c r="AB289" s="8">
        <v>2372.028004997203</v>
      </c>
      <c r="AC289" s="8">
        <v>2401.8374704377493</v>
      </c>
      <c r="AD289" s="8">
        <v>2445.1309775396853</v>
      </c>
      <c r="AE289" s="8">
        <v>2516.1911582055527</v>
      </c>
      <c r="AF289" s="8">
        <v>2574.6900774692936</v>
      </c>
      <c r="AG289" s="8">
        <v>2659.3150442519463</v>
      </c>
      <c r="AH289" s="8">
        <v>2717.5302473846878</v>
      </c>
      <c r="AI289" s="8">
        <v>2735.2363561132734</v>
      </c>
      <c r="AJ289" s="8">
        <v>2640.6024064610333</v>
      </c>
      <c r="AK289" s="8">
        <v>2623.3061617720882</v>
      </c>
      <c r="AL289" s="8">
        <v>2635.9214048171089</v>
      </c>
      <c r="AM289" s="8">
        <v>2685.179201421784</v>
      </c>
      <c r="AN289" s="8">
        <v>2719.5619935047243</v>
      </c>
      <c r="AO289" s="8">
        <v>2731.5134033849376</v>
      </c>
      <c r="AP289" s="8">
        <v>2769.9707671833526</v>
      </c>
      <c r="AQ289" s="8">
        <v>2796.8085460197844</v>
      </c>
      <c r="AR289" s="8">
        <v>2817.2402252839511</v>
      </c>
      <c r="AS289" s="8">
        <v>2826.6501117596117</v>
      </c>
      <c r="AT289" s="8">
        <v>2823.6192293653094</v>
      </c>
      <c r="AU289" s="8">
        <v>2815.4612923403774</v>
      </c>
      <c r="AV289" s="8">
        <v>2802.776340697636</v>
      </c>
      <c r="AW289" s="8">
        <v>2791.0198588783528</v>
      </c>
      <c r="AX289" s="8">
        <v>2781.4405493662198</v>
      </c>
      <c r="AY289" s="8">
        <v>2768.1203112318526</v>
      </c>
      <c r="AZ289" s="8">
        <v>2754.6889517780387</v>
      </c>
      <c r="BA289" s="8">
        <v>2748.5760482720179</v>
      </c>
      <c r="BB289" s="8">
        <v>2744.1853265850918</v>
      </c>
      <c r="BC289" s="8">
        <v>2742.3965815082997</v>
      </c>
      <c r="BD289" s="8">
        <v>2739.695231114657</v>
      </c>
    </row>
    <row r="290" spans="1:62">
      <c r="A290" s="8">
        <v>823.13830363115437</v>
      </c>
      <c r="B290" s="8"/>
      <c r="C290" s="1" t="s">
        <v>135</v>
      </c>
      <c r="D290" s="196" t="s">
        <v>66</v>
      </c>
      <c r="F290" s="8">
        <v>2714.0032066218905</v>
      </c>
      <c r="G290" s="8">
        <v>2766.2306421587773</v>
      </c>
      <c r="H290" s="8">
        <v>2818.4580776956645</v>
      </c>
      <c r="I290" s="8">
        <v>2891.2487001949826</v>
      </c>
      <c r="J290" s="8">
        <v>2928.2449547405686</v>
      </c>
      <c r="K290" s="8">
        <v>2963.6022730245368</v>
      </c>
      <c r="L290" s="8">
        <v>2967.139006534268</v>
      </c>
      <c r="M290" s="8">
        <v>2966.3889493279867</v>
      </c>
      <c r="N290" s="8">
        <v>3122.6086524580405</v>
      </c>
      <c r="O290" s="8">
        <v>3102.4778216604896</v>
      </c>
      <c r="P290" s="8">
        <v>3203.2341197678347</v>
      </c>
      <c r="Q290" s="8">
        <v>3308.1437877260823</v>
      </c>
      <c r="R290" s="8">
        <v>3416.7948674728191</v>
      </c>
      <c r="S290" s="8">
        <v>3565.1526112071565</v>
      </c>
      <c r="T290" s="8">
        <v>3680.8949130500373</v>
      </c>
      <c r="U290" s="8">
        <v>3890.9266215566536</v>
      </c>
      <c r="V290" s="8">
        <v>4108.0317271811991</v>
      </c>
      <c r="W290" s="8">
        <v>4297.4681162204697</v>
      </c>
      <c r="X290" s="8">
        <v>4366.5805978291328</v>
      </c>
      <c r="Y290" s="8">
        <v>4487.4959667609901</v>
      </c>
      <c r="Z290" s="8">
        <v>4926.8541427762138</v>
      </c>
      <c r="AA290" s="8">
        <v>5327.6338130134527</v>
      </c>
      <c r="AB290" s="8">
        <v>5467.5606581810716</v>
      </c>
      <c r="AC290" s="8">
        <v>5692.4167839611218</v>
      </c>
      <c r="AD290" s="8">
        <v>6015.7371534228814</v>
      </c>
      <c r="AE290" s="8">
        <v>6447.6555798742547</v>
      </c>
      <c r="AF290" s="8">
        <v>6860.1011014505684</v>
      </c>
      <c r="AG290" s="8">
        <v>7134.7221950409348</v>
      </c>
      <c r="AH290" s="8">
        <v>7379.3535163726119</v>
      </c>
      <c r="AI290" s="8">
        <v>7678.6748207363235</v>
      </c>
      <c r="AJ290" s="8">
        <v>7701.0621597066629</v>
      </c>
      <c r="AK290" s="8">
        <v>8104.2619800991051</v>
      </c>
      <c r="AL290" s="8">
        <v>8529.7246609081139</v>
      </c>
      <c r="AM290" s="8">
        <v>9021.0608834073064</v>
      </c>
      <c r="AN290" s="8">
        <v>9380.2033972337431</v>
      </c>
      <c r="AO290" s="8">
        <v>9616.0702044589507</v>
      </c>
      <c r="AP290" s="8">
        <v>9869.4902534653866</v>
      </c>
      <c r="AQ290" s="8">
        <v>10076.764746988221</v>
      </c>
      <c r="AR290" s="8">
        <v>10219.583142776437</v>
      </c>
      <c r="AS290" s="8">
        <v>10321.760645823762</v>
      </c>
      <c r="AT290" s="8">
        <v>10422.638057774722</v>
      </c>
      <c r="AU290" s="8">
        <v>10564.79142300495</v>
      </c>
      <c r="AV290" s="8">
        <v>10640.935859828829</v>
      </c>
      <c r="AW290" s="8">
        <v>10762.62819237736</v>
      </c>
      <c r="AX290" s="8">
        <v>10878.375370175254</v>
      </c>
      <c r="AY290" s="8">
        <v>10941.004086022571</v>
      </c>
      <c r="AZ290" s="8">
        <v>11015.802652728491</v>
      </c>
      <c r="BA290" s="8">
        <v>11117.335648924385</v>
      </c>
      <c r="BB290" s="8">
        <v>11183.940600876698</v>
      </c>
      <c r="BC290" s="8">
        <v>11249.009737168479</v>
      </c>
      <c r="BD290" s="8">
        <v>11318.714590846883</v>
      </c>
    </row>
    <row r="291" spans="1:62">
      <c r="A291" s="8">
        <v>872.45070265099787</v>
      </c>
      <c r="B291" s="8"/>
      <c r="C291" s="1" t="s">
        <v>136</v>
      </c>
      <c r="D291" s="197" t="s">
        <v>5469</v>
      </c>
      <c r="F291" s="8">
        <v>4685.6139544881116</v>
      </c>
      <c r="G291" s="8">
        <v>4846.9173570763787</v>
      </c>
      <c r="H291" s="8">
        <v>5008.2207596646458</v>
      </c>
      <c r="I291" s="8">
        <v>5233.033158836829</v>
      </c>
      <c r="J291" s="8">
        <v>5347.2953599171369</v>
      </c>
      <c r="K291" s="8">
        <v>5456.4957387404911</v>
      </c>
      <c r="L291" s="8">
        <v>5518.8324925047837</v>
      </c>
      <c r="M291" s="8">
        <v>5571.4355115558528</v>
      </c>
      <c r="N291" s="8">
        <v>5978.1045452741855</v>
      </c>
      <c r="O291" s="8">
        <v>5993.7545762651171</v>
      </c>
      <c r="P291" s="8">
        <v>6251.1086086014566</v>
      </c>
      <c r="Q291" s="8">
        <v>6545.0150556943636</v>
      </c>
      <c r="R291" s="8">
        <v>6857.360364281305</v>
      </c>
      <c r="S291" s="8">
        <v>7216.4853030157956</v>
      </c>
      <c r="T291" s="8">
        <v>7527.399842884297</v>
      </c>
      <c r="U291" s="8">
        <v>8068.4471852160214</v>
      </c>
      <c r="V291" s="8">
        <v>8637.0155147854675</v>
      </c>
      <c r="W291" s="8">
        <v>9132.2699067393223</v>
      </c>
      <c r="X291" s="8">
        <v>9334.210585621915</v>
      </c>
      <c r="Y291" s="8">
        <v>9652.3734184585046</v>
      </c>
      <c r="Z291" s="8">
        <v>10129.531809913426</v>
      </c>
      <c r="AA291" s="8">
        <v>10549.414687247838</v>
      </c>
      <c r="AB291" s="8">
        <v>10617.785206666567</v>
      </c>
      <c r="AC291" s="8">
        <v>10850.415661333316</v>
      </c>
      <c r="AD291" s="8">
        <v>11208.394192480373</v>
      </c>
      <c r="AE291" s="8">
        <v>11723.25428099248</v>
      </c>
      <c r="AF291" s="8">
        <v>12185.307183281799</v>
      </c>
      <c r="AG291" s="8">
        <v>12577.960890515624</v>
      </c>
      <c r="AH291" s="8">
        <v>12807.036764701703</v>
      </c>
      <c r="AI291" s="8">
        <v>12863.271060890407</v>
      </c>
      <c r="AJ291" s="8">
        <v>12459.105516536294</v>
      </c>
      <c r="AK291" s="8">
        <v>12545.352333572302</v>
      </c>
      <c r="AL291" s="8">
        <v>12768.607360150247</v>
      </c>
      <c r="AM291" s="8">
        <v>13164.462803926039</v>
      </c>
      <c r="AN291" s="8">
        <v>13455.759709090127</v>
      </c>
      <c r="AO291" s="8">
        <v>13633.958156860674</v>
      </c>
      <c r="AP291" s="8">
        <v>13941.209115202488</v>
      </c>
      <c r="AQ291" s="8">
        <v>14186.777517321516</v>
      </c>
      <c r="AR291" s="8">
        <v>14395.456881269121</v>
      </c>
      <c r="AS291" s="8">
        <v>14547.290660166816</v>
      </c>
      <c r="AT291" s="8">
        <v>14648.11484689244</v>
      </c>
      <c r="AU291" s="8">
        <v>14719.651885953708</v>
      </c>
      <c r="AV291" s="8">
        <v>14763.781001503961</v>
      </c>
      <c r="AW291" s="8">
        <v>14811.229866430966</v>
      </c>
      <c r="AX291" s="8">
        <v>14859.922368942867</v>
      </c>
      <c r="AY291" s="8">
        <v>14896.719958498825</v>
      </c>
      <c r="AZ291" s="8">
        <v>14903.201385289811</v>
      </c>
      <c r="BA291" s="8">
        <v>14954.801389192724</v>
      </c>
      <c r="BB291" s="8">
        <v>15009.419226207374</v>
      </c>
      <c r="BC291" s="8">
        <v>15079.07114570977</v>
      </c>
      <c r="BD291" s="8">
        <v>15122.332820679736</v>
      </c>
    </row>
    <row r="292" spans="1:62">
      <c r="A292" s="8">
        <v>705.76671473780198</v>
      </c>
      <c r="B292" s="8"/>
      <c r="C292" s="1" t="s">
        <v>137</v>
      </c>
      <c r="D292" s="196" t="s">
        <v>69</v>
      </c>
      <c r="F292" s="8">
        <v>8831.4069108272088</v>
      </c>
      <c r="G292" s="8">
        <v>8982.682049718147</v>
      </c>
      <c r="H292" s="8">
        <v>9133.9571886090871</v>
      </c>
      <c r="I292" s="8">
        <v>9228.0551391407607</v>
      </c>
      <c r="J292" s="8">
        <v>9325.9303391624871</v>
      </c>
      <c r="K292" s="8">
        <v>9435.3594788008522</v>
      </c>
      <c r="L292" s="8">
        <v>9402.5029670648019</v>
      </c>
      <c r="M292" s="8">
        <v>9317.0133829133265</v>
      </c>
      <c r="N292" s="8">
        <v>9594.8534284338602</v>
      </c>
      <c r="O292" s="8">
        <v>9549.1543135264837</v>
      </c>
      <c r="P292" s="8">
        <v>9905.9247494187312</v>
      </c>
      <c r="Q292" s="8">
        <v>10179.873946420012</v>
      </c>
      <c r="R292" s="8">
        <v>10570.47967384969</v>
      </c>
      <c r="S292" s="8">
        <v>11214.050773343295</v>
      </c>
      <c r="T292" s="8">
        <v>11613.829592872014</v>
      </c>
      <c r="U292" s="8">
        <v>12097.143965452469</v>
      </c>
      <c r="V292" s="8">
        <v>12642.748453845543</v>
      </c>
      <c r="W292" s="8">
        <v>13013.240075139931</v>
      </c>
      <c r="X292" s="8">
        <v>13291.521251566393</v>
      </c>
      <c r="Y292" s="8">
        <v>13704.521907588638</v>
      </c>
      <c r="Z292" s="8">
        <v>14204.638505637235</v>
      </c>
      <c r="AA292" s="8">
        <v>14704.160551185496</v>
      </c>
      <c r="AB292" s="8">
        <v>14715.028570659057</v>
      </c>
      <c r="AC292" s="8">
        <v>14928.119440779048</v>
      </c>
      <c r="AD292" s="8">
        <v>15215.031073933886</v>
      </c>
      <c r="AE292" s="8">
        <v>15656.809695717346</v>
      </c>
      <c r="AF292" s="8">
        <v>15997.361903888115</v>
      </c>
      <c r="AG292" s="8">
        <v>16383.314616719137</v>
      </c>
      <c r="AH292" s="8">
        <v>17511.458940933317</v>
      </c>
      <c r="AI292" s="8">
        <v>18182.257358915402</v>
      </c>
      <c r="AJ292" s="8">
        <v>17633.598241777432</v>
      </c>
      <c r="AK292" s="8">
        <v>17669.843567587166</v>
      </c>
      <c r="AL292" s="8">
        <v>17882.084435103738</v>
      </c>
      <c r="AM292" s="8">
        <v>18273.060046409792</v>
      </c>
      <c r="AN292" s="8">
        <v>18625.909320985204</v>
      </c>
      <c r="AO292" s="8">
        <v>19044.046514846275</v>
      </c>
      <c r="AP292" s="8">
        <v>19676.39416462482</v>
      </c>
      <c r="AQ292" s="8">
        <v>19983.489707521392</v>
      </c>
      <c r="AR292" s="8">
        <v>20398.851402280303</v>
      </c>
      <c r="AS292" s="8">
        <v>20826.690703650158</v>
      </c>
      <c r="AT292" s="8">
        <v>21129.933622519649</v>
      </c>
      <c r="AU292" s="8">
        <v>21754.5836671242</v>
      </c>
      <c r="AV292" s="8">
        <v>22000.011849036651</v>
      </c>
      <c r="AW292" s="8">
        <v>22611.396713434668</v>
      </c>
      <c r="AX292" s="8">
        <v>23151.432073230768</v>
      </c>
      <c r="AY292" s="8">
        <v>23544.618858172929</v>
      </c>
      <c r="AZ292" s="8">
        <v>24279.821029626295</v>
      </c>
      <c r="BA292" s="8">
        <v>24694.646350797266</v>
      </c>
      <c r="BB292" s="8">
        <v>25240.460799124648</v>
      </c>
      <c r="BC292" s="8">
        <v>25973.083537970335</v>
      </c>
      <c r="BD292" s="8">
        <v>26175.795262589789</v>
      </c>
    </row>
    <row r="293" spans="1:62">
      <c r="A293" s="8">
        <v>1116.0469056694096</v>
      </c>
      <c r="B293" s="8"/>
      <c r="C293" s="1" t="s">
        <v>138</v>
      </c>
      <c r="D293" s="196" t="s">
        <v>71</v>
      </c>
      <c r="F293" s="8">
        <v>10841.107196146211</v>
      </c>
      <c r="G293" s="8">
        <v>11026.806939503975</v>
      </c>
      <c r="H293" s="8">
        <v>11212.506682861736</v>
      </c>
      <c r="I293" s="8">
        <v>11328.017832891619</v>
      </c>
      <c r="J293" s="8">
        <v>11448.165794138758</v>
      </c>
      <c r="K293" s="8">
        <v>11582.496942638683</v>
      </c>
      <c r="L293" s="8">
        <v>11542.163508858694</v>
      </c>
      <c r="M293" s="8">
        <v>11437.219669751494</v>
      </c>
      <c r="N293" s="8">
        <v>11778.285792882729</v>
      </c>
      <c r="O293" s="8">
        <v>11722.187256320849</v>
      </c>
      <c r="P293" s="8">
        <v>12160.145395831078</v>
      </c>
      <c r="Q293" s="8">
        <v>12496.43525779497</v>
      </c>
      <c r="R293" s="8">
        <v>12975.92834482533</v>
      </c>
      <c r="S293" s="8">
        <v>13765.952329497366</v>
      </c>
      <c r="T293" s="8">
        <v>14256.705963773478</v>
      </c>
      <c r="U293" s="8">
        <v>14850.004741135788</v>
      </c>
      <c r="V293" s="8">
        <v>15519.768551714615</v>
      </c>
      <c r="W293" s="8">
        <v>15983.555698489869</v>
      </c>
      <c r="X293" s="8">
        <v>16194.710846388716</v>
      </c>
      <c r="Y293" s="8">
        <v>16576.532245536484</v>
      </c>
      <c r="Z293" s="8">
        <v>16934.510115706671</v>
      </c>
      <c r="AA293" s="8">
        <v>17217.490214471542</v>
      </c>
      <c r="AB293" s="8">
        <v>17241.166059223928</v>
      </c>
      <c r="AC293" s="8">
        <v>17506.071071606191</v>
      </c>
      <c r="AD293" s="8">
        <v>17889.73979428424</v>
      </c>
      <c r="AE293" s="8">
        <v>18472.572870047712</v>
      </c>
      <c r="AF293" s="8">
        <v>18935.521923040491</v>
      </c>
      <c r="AG293" s="8">
        <v>19943.706447802157</v>
      </c>
      <c r="AH293" s="8">
        <v>20783.399578714161</v>
      </c>
      <c r="AI293" s="8">
        <v>21179.98171360376</v>
      </c>
      <c r="AJ293" s="8">
        <v>20544.472936238351</v>
      </c>
      <c r="AK293" s="8">
        <v>21148.333297557198</v>
      </c>
      <c r="AL293" s="8">
        <v>21614.846916258874</v>
      </c>
      <c r="AM293" s="8">
        <v>22305.613176898074</v>
      </c>
      <c r="AN293" s="8">
        <v>23124.288974875079</v>
      </c>
      <c r="AO293" s="8">
        <v>23646.872385419701</v>
      </c>
      <c r="AP293" s="8">
        <v>24307.949641703224</v>
      </c>
      <c r="AQ293" s="8">
        <v>24938.351387320439</v>
      </c>
      <c r="AR293" s="8">
        <v>25743.302897939117</v>
      </c>
      <c r="AS293" s="8">
        <v>26411.725954338337</v>
      </c>
      <c r="AT293" s="8">
        <v>27015.159620984723</v>
      </c>
      <c r="AU293" s="8">
        <v>27476.932492638796</v>
      </c>
      <c r="AV293" s="8">
        <v>27828.363785033878</v>
      </c>
      <c r="AW293" s="8">
        <v>28306.919635971317</v>
      </c>
      <c r="AX293" s="8">
        <v>28749.140041734117</v>
      </c>
      <c r="AY293" s="8">
        <v>29062.367157678407</v>
      </c>
      <c r="AZ293" s="8">
        <v>29421.896284777085</v>
      </c>
      <c r="BA293" s="8">
        <v>29733.439871563431</v>
      </c>
      <c r="BB293" s="8">
        <v>30276.046505558577</v>
      </c>
      <c r="BC293" s="8">
        <v>30598.665257726934</v>
      </c>
      <c r="BD293" s="8">
        <v>31103.319255252412</v>
      </c>
    </row>
    <row r="294" spans="1:62"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</row>
    <row r="295" spans="1:62">
      <c r="A295" s="3"/>
      <c r="B295" s="3"/>
      <c r="C295" s="3"/>
      <c r="D295" s="3"/>
      <c r="E295" s="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99"/>
      <c r="BA295" s="99"/>
      <c r="BB295" s="99"/>
      <c r="BC295" s="99"/>
      <c r="BD295" s="99"/>
      <c r="BE295" s="3"/>
      <c r="BF295" s="3"/>
      <c r="BG295" s="3"/>
      <c r="BH295" s="3"/>
      <c r="BI295" s="3"/>
      <c r="BJ295" s="3"/>
    </row>
    <row r="296" spans="1:62">
      <c r="A296" s="100"/>
      <c r="B296" s="100"/>
      <c r="C296" s="3"/>
      <c r="D296" s="3"/>
      <c r="E296" s="3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3"/>
      <c r="BF296" s="3"/>
      <c r="BG296" s="3"/>
      <c r="BH296" s="3"/>
      <c r="BI296" s="3"/>
      <c r="BJ296" s="3"/>
    </row>
    <row r="297" spans="1:6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3"/>
      <c r="BF297" s="3"/>
      <c r="BG297" s="3"/>
      <c r="BH297" s="3"/>
      <c r="BI297" s="3"/>
      <c r="BJ297" s="3"/>
    </row>
    <row r="298" spans="1:62">
      <c r="A298" s="3"/>
      <c r="B298" s="3"/>
      <c r="C298" s="3"/>
      <c r="D298" s="3"/>
      <c r="E298" s="3"/>
      <c r="F298" s="102"/>
      <c r="G298" s="102"/>
      <c r="H298" s="102"/>
      <c r="I298" s="102"/>
      <c r="J298" s="102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3"/>
      <c r="BF298" s="3"/>
      <c r="BG298" s="3"/>
      <c r="BH298" s="3"/>
      <c r="BI298" s="3"/>
      <c r="BJ298" s="3"/>
    </row>
    <row r="299" spans="1:62">
      <c r="A299" s="3"/>
      <c r="B299" s="3"/>
      <c r="C299" s="3"/>
      <c r="D299" s="3"/>
      <c r="E299" s="3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3"/>
      <c r="BF299" s="3"/>
      <c r="BG299" s="3"/>
      <c r="BH299" s="3"/>
      <c r="BI299" s="3"/>
      <c r="BJ299" s="3"/>
    </row>
    <row r="300" spans="1:6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3"/>
      <c r="BF300" s="3"/>
      <c r="BG300" s="3"/>
      <c r="BH300" s="3"/>
      <c r="BI300" s="3"/>
      <c r="BJ300" s="3"/>
    </row>
    <row r="301" spans="1:6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</row>
    <row r="302" spans="1:62">
      <c r="A302" s="100"/>
      <c r="B302" s="100"/>
      <c r="C302" s="3"/>
      <c r="D302" s="3"/>
      <c r="E302" s="3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3"/>
      <c r="BF302" s="3"/>
      <c r="BG302" s="3"/>
      <c r="BH302" s="3"/>
      <c r="BI302" s="3"/>
      <c r="BJ302" s="3"/>
    </row>
    <row r="303" spans="1:6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3"/>
      <c r="BF303" s="3"/>
      <c r="BG303" s="3"/>
      <c r="BH303" s="3"/>
      <c r="BI303" s="3"/>
      <c r="BJ303" s="3"/>
    </row>
    <row r="304" spans="1:62">
      <c r="A304" s="3"/>
      <c r="B304" s="3"/>
      <c r="C304" s="3"/>
      <c r="D304" s="3"/>
      <c r="E304" s="3"/>
      <c r="F304" s="102"/>
      <c r="G304" s="102"/>
      <c r="H304" s="102"/>
      <c r="I304" s="102"/>
      <c r="J304" s="102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3"/>
      <c r="BF304" s="3"/>
      <c r="BG304" s="3"/>
      <c r="BH304" s="3"/>
      <c r="BI304" s="3"/>
      <c r="BJ304" s="3"/>
    </row>
    <row r="305" spans="1:62">
      <c r="A305" s="3"/>
      <c r="B305" s="3"/>
      <c r="C305" s="3"/>
      <c r="D305" s="3"/>
      <c r="E305" s="3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3"/>
      <c r="BF305" s="3"/>
      <c r="BG305" s="3"/>
      <c r="BH305" s="3"/>
      <c r="BI305" s="3"/>
      <c r="BJ305" s="3"/>
    </row>
    <row r="306" spans="1:62">
      <c r="A306" s="3"/>
      <c r="B306" s="3"/>
      <c r="C306" s="3"/>
      <c r="D306" s="3"/>
      <c r="E306" s="3"/>
      <c r="F306" s="102"/>
      <c r="G306" s="102"/>
      <c r="H306" s="102"/>
      <c r="I306" s="102"/>
      <c r="J306" s="102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3"/>
      <c r="BF306" s="3"/>
      <c r="BG306" s="3"/>
      <c r="BH306" s="3"/>
      <c r="BI306" s="3"/>
      <c r="BJ306" s="3"/>
    </row>
    <row r="307" spans="1:6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</row>
    <row r="308" spans="1:62">
      <c r="A308" s="100"/>
      <c r="B308" s="100"/>
      <c r="C308" s="3"/>
      <c r="D308" s="3"/>
      <c r="E308" s="3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3"/>
      <c r="BF308" s="3"/>
      <c r="BG308" s="3"/>
      <c r="BH308" s="3"/>
      <c r="BI308" s="3"/>
      <c r="BJ308" s="3"/>
    </row>
    <row r="309" spans="1:6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3"/>
      <c r="BF309" s="3"/>
      <c r="BG309" s="3"/>
      <c r="BH309" s="3"/>
      <c r="BI309" s="3"/>
      <c r="BJ309" s="3"/>
    </row>
    <row r="310" spans="1:62">
      <c r="A310" s="3"/>
      <c r="B310" s="3"/>
      <c r="C310" s="3"/>
      <c r="D310" s="3"/>
      <c r="E310" s="3"/>
      <c r="F310" s="102"/>
      <c r="G310" s="102"/>
      <c r="H310" s="102"/>
      <c r="I310" s="102"/>
      <c r="J310" s="102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3"/>
      <c r="BF310" s="3"/>
      <c r="BG310" s="3"/>
      <c r="BH310" s="3"/>
      <c r="BI310" s="3"/>
      <c r="BJ310" s="3"/>
    </row>
    <row r="311" spans="1:62">
      <c r="A311" s="3"/>
      <c r="B311" s="3"/>
      <c r="C311" s="3"/>
      <c r="D311" s="3"/>
      <c r="E311" s="3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3"/>
      <c r="BF311" s="3"/>
      <c r="BG311" s="3"/>
      <c r="BH311" s="3"/>
      <c r="BI311" s="3"/>
      <c r="BJ311" s="3"/>
    </row>
    <row r="312" spans="1:6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</row>
    <row r="313" spans="1:6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</row>
    <row r="314" spans="1:62">
      <c r="A314" s="100"/>
      <c r="B314" s="100"/>
      <c r="C314" s="3"/>
      <c r="D314" s="3"/>
      <c r="E314" s="3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3"/>
      <c r="BF314" s="3"/>
      <c r="BG314" s="3"/>
      <c r="BH314" s="3"/>
      <c r="BI314" s="3"/>
      <c r="BJ314" s="3"/>
    </row>
    <row r="315" spans="1:6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3"/>
      <c r="BF315" s="3"/>
      <c r="BG315" s="3"/>
      <c r="BH315" s="3"/>
      <c r="BI315" s="3"/>
      <c r="BJ315" s="3"/>
    </row>
    <row r="316" spans="1:62">
      <c r="A316" s="3"/>
      <c r="B316" s="3"/>
      <c r="C316" s="3"/>
      <c r="D316" s="3"/>
      <c r="E316" s="3"/>
      <c r="F316" s="102"/>
      <c r="G316" s="102"/>
      <c r="H316" s="102"/>
      <c r="I316" s="102"/>
      <c r="J316" s="102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3"/>
      <c r="BF316" s="3"/>
      <c r="BG316" s="3"/>
      <c r="BH316" s="3"/>
      <c r="BI316" s="3"/>
      <c r="BJ316" s="3"/>
    </row>
    <row r="317" spans="1:62">
      <c r="A317" s="3"/>
      <c r="B317" s="3"/>
      <c r="C317" s="3"/>
      <c r="D317" s="3"/>
      <c r="E317" s="3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3"/>
      <c r="BF317" s="3"/>
      <c r="BG317" s="3"/>
      <c r="BH317" s="3"/>
      <c r="BI317" s="3"/>
      <c r="BJ317" s="3"/>
    </row>
    <row r="318" spans="1:6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9"/>
      <c r="BA318" s="9"/>
      <c r="BB318" s="9"/>
      <c r="BC318" s="9"/>
      <c r="BD318" s="9"/>
      <c r="BE318" s="3"/>
      <c r="BF318" s="3"/>
      <c r="BG318" s="3"/>
      <c r="BH318" s="3"/>
      <c r="BI318" s="3"/>
      <c r="BJ318" s="3"/>
    </row>
    <row r="319" spans="1:6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9"/>
      <c r="BA319" s="9"/>
      <c r="BB319" s="9"/>
      <c r="BC319" s="9"/>
      <c r="BD319" s="9"/>
      <c r="BE319" s="3"/>
      <c r="BF319" s="3"/>
      <c r="BG319" s="3"/>
      <c r="BH319" s="3"/>
      <c r="BI319" s="3"/>
      <c r="BJ319" s="3"/>
    </row>
    <row r="320" spans="1:6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9"/>
      <c r="BA320" s="9"/>
      <c r="BB320" s="9"/>
      <c r="BC320" s="9"/>
      <c r="BD320" s="9"/>
      <c r="BE320" s="3"/>
      <c r="BF320" s="3"/>
      <c r="BG320" s="3"/>
      <c r="BH320" s="3"/>
      <c r="BI320" s="3"/>
      <c r="BJ320" s="3"/>
    </row>
    <row r="321" spans="1:62">
      <c r="A321" s="3"/>
      <c r="B321" s="3"/>
      <c r="C321" s="3"/>
      <c r="D321" s="3"/>
      <c r="E321" s="3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3"/>
      <c r="BF321" s="3"/>
      <c r="BG321" s="3"/>
      <c r="BH321" s="3"/>
      <c r="BI321" s="3"/>
      <c r="BJ321" s="3"/>
    </row>
    <row r="322" spans="1:62">
      <c r="A322" s="3"/>
      <c r="B322" s="3"/>
      <c r="C322" s="3"/>
      <c r="D322" s="3"/>
      <c r="E322" s="3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3"/>
      <c r="BF322" s="3"/>
      <c r="BG322" s="3"/>
      <c r="BH322" s="3"/>
      <c r="BI322" s="3"/>
      <c r="BJ322" s="3"/>
    </row>
    <row r="323" spans="1:62">
      <c r="A323" s="3"/>
      <c r="B323" s="3"/>
      <c r="C323" s="3"/>
      <c r="D323" s="3"/>
      <c r="E323" s="3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3"/>
      <c r="BF323" s="3"/>
      <c r="BG323" s="3"/>
      <c r="BH323" s="3"/>
      <c r="BI323" s="3"/>
      <c r="BJ323" s="3"/>
    </row>
    <row r="324" spans="1:6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</row>
    <row r="325" spans="1:6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9"/>
      <c r="BA325" s="9"/>
      <c r="BB325" s="9"/>
      <c r="BC325" s="9"/>
      <c r="BD325" s="9"/>
      <c r="BE325" s="3"/>
      <c r="BF325" s="3"/>
      <c r="BG325" s="3"/>
      <c r="BH325" s="3"/>
      <c r="BI325" s="3"/>
      <c r="BJ325" s="3"/>
    </row>
    <row r="326" spans="1:6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9"/>
      <c r="BA326" s="9"/>
      <c r="BB326" s="9"/>
      <c r="BC326" s="9"/>
      <c r="BD326" s="9"/>
      <c r="BE326" s="3"/>
      <c r="BF326" s="3"/>
      <c r="BG326" s="3"/>
      <c r="BH326" s="3"/>
      <c r="BI326" s="3"/>
      <c r="BJ326" s="3"/>
    </row>
    <row r="327" spans="1:6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</row>
    <row r="328" spans="1:62">
      <c r="A328" s="3"/>
      <c r="B328" s="3"/>
      <c r="C328" s="106"/>
      <c r="D328" s="107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8"/>
      <c r="BB328" s="108"/>
      <c r="BC328" s="108"/>
      <c r="BD328" s="108"/>
      <c r="BE328" s="108"/>
      <c r="BF328" s="108"/>
      <c r="BG328" s="108"/>
      <c r="BH328" s="108"/>
      <c r="BI328" s="108"/>
      <c r="BJ328" s="108"/>
    </row>
    <row r="329" spans="1:62">
      <c r="A329" s="3"/>
      <c r="B329" s="3"/>
      <c r="C329" s="106"/>
      <c r="D329" s="107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  <c r="BA329" s="108"/>
      <c r="BB329" s="108"/>
      <c r="BC329" s="108"/>
      <c r="BD329" s="108"/>
      <c r="BE329" s="108"/>
      <c r="BF329" s="108"/>
      <c r="BG329" s="108"/>
      <c r="BH329" s="108"/>
      <c r="BI329" s="108"/>
      <c r="BJ329" s="108"/>
    </row>
    <row r="330" spans="1:62">
      <c r="A330" s="3"/>
      <c r="B330" s="3"/>
      <c r="C330" s="106"/>
      <c r="D330" s="107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  <c r="BA330" s="108"/>
      <c r="BB330" s="108"/>
      <c r="BC330" s="108"/>
      <c r="BD330" s="108"/>
      <c r="BE330" s="108"/>
      <c r="BF330" s="108"/>
      <c r="BG330" s="108"/>
      <c r="BH330" s="108"/>
      <c r="BI330" s="108"/>
      <c r="BJ330" s="108"/>
    </row>
    <row r="331" spans="1:62">
      <c r="A331" s="3"/>
      <c r="B331" s="3"/>
      <c r="C331" s="106"/>
      <c r="D331" s="107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8"/>
      <c r="AP331" s="108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  <c r="BA331" s="108"/>
      <c r="BB331" s="108"/>
      <c r="BC331" s="108"/>
      <c r="BD331" s="108"/>
      <c r="BE331" s="108"/>
      <c r="BF331" s="108"/>
      <c r="BG331" s="108"/>
      <c r="BH331" s="108"/>
      <c r="BI331" s="108"/>
      <c r="BJ331" s="108"/>
    </row>
    <row r="332" spans="1:62">
      <c r="A332" s="23"/>
      <c r="B332" s="23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</row>
    <row r="333" spans="1:62">
      <c r="A333" s="23"/>
      <c r="B333" s="23"/>
      <c r="C333" s="106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  <c r="BH333" s="109"/>
      <c r="BI333" s="109"/>
      <c r="BJ333" s="109"/>
    </row>
    <row r="334" spans="1:62">
      <c r="A334" s="23"/>
      <c r="B334" s="23"/>
      <c r="C334" s="106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  <c r="BH334" s="109"/>
      <c r="BI334" s="109"/>
      <c r="BJ334" s="109"/>
    </row>
    <row r="335" spans="1:62">
      <c r="A335" s="23"/>
      <c r="B335" s="23"/>
      <c r="C335" s="106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  <c r="BH335" s="109"/>
      <c r="BI335" s="109"/>
      <c r="BJ335" s="109"/>
    </row>
    <row r="336" spans="1:62">
      <c r="A336" s="23"/>
      <c r="B336" s="23"/>
      <c r="C336" s="106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  <c r="BH336" s="109"/>
      <c r="BI336" s="109"/>
      <c r="BJ336" s="109"/>
    </row>
    <row r="337" spans="1:6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9"/>
      <c r="BA337" s="9"/>
      <c r="BB337" s="9"/>
      <c r="BC337" s="9"/>
      <c r="BD337" s="9"/>
      <c r="BE337" s="3"/>
      <c r="BF337" s="3"/>
      <c r="BG337" s="3"/>
      <c r="BH337" s="3"/>
      <c r="BI337" s="3"/>
      <c r="BJ337" s="3"/>
    </row>
    <row r="338" spans="1:6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  <c r="AF338" s="110"/>
      <c r="AG338" s="110"/>
      <c r="AH338" s="110"/>
      <c r="AI338" s="110"/>
      <c r="AJ338" s="110"/>
      <c r="AK338" s="110"/>
      <c r="AL338" s="110"/>
      <c r="AM338" s="110"/>
      <c r="AN338" s="110"/>
      <c r="AO338" s="110"/>
      <c r="AP338" s="110"/>
      <c r="AQ338" s="110"/>
      <c r="AR338" s="110"/>
      <c r="AS338" s="110"/>
      <c r="AT338" s="110"/>
      <c r="AU338" s="110"/>
      <c r="AV338" s="110"/>
      <c r="AW338" s="110"/>
      <c r="AX338" s="110"/>
      <c r="AY338" s="110"/>
      <c r="AZ338" s="110"/>
      <c r="BA338" s="110"/>
      <c r="BB338" s="110"/>
      <c r="BC338" s="110"/>
      <c r="BD338" s="110"/>
      <c r="BE338" s="3"/>
      <c r="BF338" s="3"/>
      <c r="BG338" s="3"/>
      <c r="BH338" s="3"/>
      <c r="BI338" s="3"/>
      <c r="BJ338" s="3"/>
    </row>
    <row r="339" spans="1:6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  <c r="AC339" s="110"/>
      <c r="AD339" s="110"/>
      <c r="AE339" s="110"/>
      <c r="AF339" s="110"/>
      <c r="AG339" s="110"/>
      <c r="AH339" s="110"/>
      <c r="AI339" s="110"/>
      <c r="AJ339" s="110"/>
      <c r="AK339" s="110"/>
      <c r="AL339" s="110"/>
      <c r="AM339" s="110"/>
      <c r="AN339" s="110"/>
      <c r="AO339" s="110"/>
      <c r="AP339" s="110"/>
      <c r="AQ339" s="110"/>
      <c r="AR339" s="110"/>
      <c r="AS339" s="110"/>
      <c r="AT339" s="110"/>
      <c r="AU339" s="110"/>
      <c r="AV339" s="110"/>
      <c r="AW339" s="110"/>
      <c r="AX339" s="110"/>
      <c r="AY339" s="110"/>
      <c r="AZ339" s="110"/>
      <c r="BA339" s="110"/>
      <c r="BB339" s="110"/>
      <c r="BC339" s="110"/>
      <c r="BD339" s="110"/>
      <c r="BE339" s="3"/>
      <c r="BF339" s="3"/>
      <c r="BG339" s="3"/>
      <c r="BH339" s="3"/>
      <c r="BI339" s="3"/>
      <c r="BJ339" s="3"/>
    </row>
    <row r="340" spans="1:6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  <c r="AC340" s="110"/>
      <c r="AD340" s="110"/>
      <c r="AE340" s="110"/>
      <c r="AF340" s="110"/>
      <c r="AG340" s="110"/>
      <c r="AH340" s="110"/>
      <c r="AI340" s="110"/>
      <c r="AJ340" s="110"/>
      <c r="AK340" s="110"/>
      <c r="AL340" s="110"/>
      <c r="AM340" s="110"/>
      <c r="AN340" s="110"/>
      <c r="AO340" s="110"/>
      <c r="AP340" s="110"/>
      <c r="AQ340" s="110"/>
      <c r="AR340" s="110"/>
      <c r="AS340" s="110"/>
      <c r="AT340" s="110"/>
      <c r="AU340" s="110"/>
      <c r="AV340" s="110"/>
      <c r="AW340" s="110"/>
      <c r="AX340" s="110"/>
      <c r="AY340" s="110"/>
      <c r="AZ340" s="110"/>
      <c r="BA340" s="110"/>
      <c r="BB340" s="110"/>
      <c r="BC340" s="110"/>
      <c r="BD340" s="110"/>
      <c r="BE340" s="3"/>
      <c r="BF340" s="3"/>
      <c r="BG340" s="3"/>
      <c r="BH340" s="3"/>
      <c r="BI340" s="3"/>
      <c r="BJ340" s="3"/>
    </row>
    <row r="341" spans="1:6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0"/>
      <c r="AH341" s="110"/>
      <c r="AI341" s="110"/>
      <c r="AJ341" s="110"/>
      <c r="AK341" s="110"/>
      <c r="AL341" s="110"/>
      <c r="AM341" s="110"/>
      <c r="AN341" s="110"/>
      <c r="AO341" s="110"/>
      <c r="AP341" s="110"/>
      <c r="AQ341" s="110"/>
      <c r="AR341" s="110"/>
      <c r="AS341" s="110"/>
      <c r="AT341" s="110"/>
      <c r="AU341" s="110"/>
      <c r="AV341" s="110"/>
      <c r="AW341" s="110"/>
      <c r="AX341" s="110"/>
      <c r="AY341" s="110"/>
      <c r="AZ341" s="110"/>
      <c r="BA341" s="110"/>
      <c r="BB341" s="110"/>
      <c r="BC341" s="110"/>
      <c r="BD341" s="110"/>
      <c r="BE341" s="3"/>
      <c r="BF341" s="3"/>
      <c r="BG341" s="3"/>
      <c r="BH341" s="3"/>
      <c r="BI341" s="3"/>
      <c r="BJ341" s="3"/>
    </row>
    <row r="342" spans="1:6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9"/>
      <c r="BA342" s="9"/>
      <c r="BB342" s="9"/>
      <c r="BC342" s="9"/>
      <c r="BD342" s="9"/>
      <c r="BE342" s="3"/>
      <c r="BF342" s="3"/>
      <c r="BG342" s="3"/>
      <c r="BH342" s="3"/>
      <c r="BI342" s="3"/>
      <c r="BJ342" s="3"/>
    </row>
    <row r="343" spans="1:6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9"/>
      <c r="BA343" s="9"/>
      <c r="BB343" s="9"/>
      <c r="BC343" s="9"/>
      <c r="BD343" s="9"/>
      <c r="BE343" s="3"/>
      <c r="BF343" s="3"/>
      <c r="BG343" s="3"/>
      <c r="BH343" s="3"/>
      <c r="BI343" s="3"/>
      <c r="BJ343" s="3"/>
    </row>
    <row r="346" spans="1:62">
      <c r="D346" s="62"/>
    </row>
    <row r="347" spans="1:62">
      <c r="D347" s="4"/>
    </row>
    <row r="348" spans="1:62">
      <c r="D348" s="62"/>
    </row>
    <row r="349" spans="1:62">
      <c r="D349" s="62"/>
    </row>
    <row r="350" spans="1:62">
      <c r="D350" s="62"/>
    </row>
    <row r="351" spans="1:62">
      <c r="D351" s="62"/>
    </row>
    <row r="352" spans="1:62">
      <c r="D352" s="62"/>
    </row>
    <row r="353" spans="4:4">
      <c r="D353" s="62"/>
    </row>
    <row r="354" spans="4:4">
      <c r="D354" s="62"/>
    </row>
    <row r="355" spans="4:4">
      <c r="D355" s="62"/>
    </row>
    <row r="356" spans="4:4">
      <c r="D356" s="62"/>
    </row>
    <row r="357" spans="4:4">
      <c r="D357" s="62"/>
    </row>
    <row r="358" spans="4:4">
      <c r="D358" s="62"/>
    </row>
    <row r="359" spans="4:4">
      <c r="D359" s="62"/>
    </row>
    <row r="360" spans="4:4">
      <c r="D360" s="62"/>
    </row>
    <row r="361" spans="4:4">
      <c r="D361" s="62"/>
    </row>
    <row r="362" spans="4:4">
      <c r="D362" s="62"/>
    </row>
    <row r="363" spans="4:4">
      <c r="D363" s="62"/>
    </row>
    <row r="364" spans="4:4">
      <c r="D364" s="62"/>
    </row>
    <row r="365" spans="4:4">
      <c r="D365" s="6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4" tint="0.59999389629810485"/>
  </sheetPr>
  <dimension ref="A1:BX326"/>
  <sheetViews>
    <sheetView topLeftCell="D4" zoomScaleNormal="100" workbookViewId="0">
      <pane xSplit="6165" ySplit="2550" topLeftCell="AF270" activePane="bottomRight"/>
      <selection activeCell="D4" sqref="D4"/>
      <selection pane="topRight" activeCell="H4" sqref="H4"/>
      <selection pane="bottomLeft" activeCell="D295" sqref="D295"/>
      <selection pane="bottomRight" activeCell="AK295" sqref="AK295:BD295"/>
    </sheetView>
  </sheetViews>
  <sheetFormatPr defaultRowHeight="12.75"/>
  <cols>
    <col min="1" max="1" width="11" bestFit="1" customWidth="1"/>
    <col min="2" max="2" width="25.7109375" customWidth="1"/>
    <col min="3" max="3" width="21.42578125" bestFit="1" customWidth="1"/>
    <col min="4" max="4" width="27.5703125" bestFit="1" customWidth="1"/>
    <col min="37" max="37" width="10.28515625" bestFit="1" customWidth="1"/>
  </cols>
  <sheetData>
    <row r="1" spans="1:5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55"/>
      <c r="BA1" s="55"/>
      <c r="BB1" s="55"/>
      <c r="BC1" s="55"/>
      <c r="BD1" s="55"/>
    </row>
    <row r="2" spans="1:56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55"/>
      <c r="BA2" s="55"/>
      <c r="BB2" s="55"/>
      <c r="BC2" s="55"/>
      <c r="BD2" s="55"/>
    </row>
    <row r="3" spans="1:5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55"/>
      <c r="BA3" s="55"/>
      <c r="BB3" s="55"/>
      <c r="BC3" s="55"/>
      <c r="BD3" s="55"/>
    </row>
    <row r="4" spans="1:56">
      <c r="A4" s="1"/>
      <c r="B4" s="1"/>
      <c r="C4" s="1"/>
      <c r="D4" s="1" t="s">
        <v>1</v>
      </c>
      <c r="E4" s="1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55"/>
      <c r="BA4" s="55"/>
      <c r="BB4" s="55"/>
      <c r="BC4" s="55"/>
      <c r="BD4" s="55"/>
    </row>
    <row r="5" spans="1:56">
      <c r="A5" s="1"/>
      <c r="B5" s="1"/>
      <c r="C5" s="1"/>
      <c r="D5" s="1" t="s">
        <v>3</v>
      </c>
      <c r="E5" s="1" t="s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55"/>
      <c r="BA5" s="55"/>
      <c r="BB5" s="55"/>
      <c r="BC5" s="55"/>
      <c r="BD5" s="55"/>
    </row>
    <row r="6" spans="1:5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55"/>
      <c r="BA6" s="55"/>
      <c r="BB6" s="55"/>
      <c r="BC6" s="55"/>
      <c r="BD6" s="55"/>
    </row>
    <row r="7" spans="1: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55"/>
      <c r="BA7" s="55"/>
      <c r="BB7" s="55"/>
      <c r="BC7" s="55"/>
      <c r="BD7" s="55"/>
    </row>
    <row r="8" spans="1:56">
      <c r="A8" s="1"/>
      <c r="B8" s="1"/>
      <c r="C8" s="1"/>
      <c r="D8" s="1" t="s">
        <v>5</v>
      </c>
      <c r="E8" s="1" t="s">
        <v>6</v>
      </c>
      <c r="F8" s="1" t="s">
        <v>39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55"/>
      <c r="BA8" s="55"/>
      <c r="BB8" s="55"/>
      <c r="BC8" s="55"/>
      <c r="BD8" s="55"/>
    </row>
    <row r="9" spans="1: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55"/>
      <c r="BA9" s="55"/>
      <c r="BB9" s="55"/>
      <c r="BC9" s="55"/>
      <c r="BD9" s="55"/>
    </row>
    <row r="10" spans="1:56">
      <c r="A10" s="1"/>
      <c r="B10" s="1"/>
      <c r="C10" s="1"/>
      <c r="D10" s="198" t="s">
        <v>5555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55"/>
      <c r="BA10" s="55"/>
      <c r="BB10" s="55"/>
      <c r="BC10" s="55"/>
      <c r="BD10" s="55"/>
    </row>
    <row r="11" spans="1:56">
      <c r="A11" s="1"/>
      <c r="B11" s="1"/>
      <c r="C11" s="1" t="s">
        <v>40</v>
      </c>
      <c r="D11" s="1"/>
      <c r="E11" s="1"/>
      <c r="F11" s="1">
        <v>8</v>
      </c>
      <c r="G11" s="1">
        <v>9</v>
      </c>
      <c r="H11" s="71">
        <v>10</v>
      </c>
      <c r="I11" s="71">
        <v>11</v>
      </c>
      <c r="J11" s="71">
        <v>12</v>
      </c>
      <c r="K11" s="71">
        <v>13</v>
      </c>
      <c r="L11" s="71">
        <v>14</v>
      </c>
      <c r="M11" s="71">
        <v>15</v>
      </c>
      <c r="N11" s="71">
        <v>16</v>
      </c>
      <c r="O11" s="71">
        <v>17</v>
      </c>
      <c r="P11" s="71">
        <v>18</v>
      </c>
      <c r="Q11" s="71">
        <v>19</v>
      </c>
      <c r="R11" s="71">
        <v>20</v>
      </c>
      <c r="S11" s="71">
        <v>21</v>
      </c>
      <c r="T11" s="71">
        <v>22</v>
      </c>
      <c r="U11" s="71">
        <v>23</v>
      </c>
      <c r="V11" s="71">
        <v>24</v>
      </c>
      <c r="W11" s="71">
        <v>25</v>
      </c>
      <c r="X11" s="71">
        <v>26</v>
      </c>
      <c r="Y11" s="71">
        <v>27</v>
      </c>
      <c r="Z11" s="71">
        <v>28</v>
      </c>
      <c r="AA11" s="71">
        <v>29</v>
      </c>
      <c r="AB11" s="71">
        <v>30</v>
      </c>
      <c r="AC11" s="71">
        <v>31</v>
      </c>
      <c r="AD11" s="71">
        <v>32</v>
      </c>
      <c r="AE11" s="71">
        <v>33</v>
      </c>
      <c r="AF11" s="71">
        <v>34</v>
      </c>
      <c r="AG11" s="71">
        <v>35</v>
      </c>
      <c r="AH11" s="71">
        <v>36</v>
      </c>
      <c r="AI11" s="71">
        <v>37</v>
      </c>
      <c r="AJ11" s="71">
        <v>38</v>
      </c>
      <c r="AK11" s="71">
        <v>39</v>
      </c>
      <c r="AL11" s="71">
        <v>40</v>
      </c>
      <c r="AM11" s="71">
        <v>41</v>
      </c>
      <c r="AN11" s="71">
        <v>42</v>
      </c>
      <c r="AO11" s="71">
        <v>43</v>
      </c>
      <c r="AP11" s="71">
        <v>44</v>
      </c>
      <c r="AQ11" s="71">
        <v>45</v>
      </c>
      <c r="AR11" s="71">
        <v>46</v>
      </c>
      <c r="AS11" s="71">
        <v>47</v>
      </c>
      <c r="AT11" s="71">
        <v>48</v>
      </c>
      <c r="AU11" s="71">
        <v>49</v>
      </c>
      <c r="AV11" s="71">
        <v>50</v>
      </c>
      <c r="AW11" s="71">
        <v>51</v>
      </c>
      <c r="AX11" s="71">
        <v>52</v>
      </c>
      <c r="AY11" s="71">
        <v>53</v>
      </c>
      <c r="AZ11" s="72">
        <v>54</v>
      </c>
      <c r="BA11" s="72">
        <v>55</v>
      </c>
      <c r="BB11" s="72">
        <v>56</v>
      </c>
      <c r="BC11" s="72">
        <v>57</v>
      </c>
      <c r="BD11" s="72">
        <v>58</v>
      </c>
    </row>
    <row r="12" spans="1:56">
      <c r="A12" s="1"/>
      <c r="B12" s="132" t="s">
        <v>5511</v>
      </c>
      <c r="D12" s="4" t="s">
        <v>41</v>
      </c>
      <c r="E12" s="4" t="s">
        <v>12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73">
        <v>2031</v>
      </c>
      <c r="BA12" s="73">
        <v>2032</v>
      </c>
      <c r="BB12" s="73">
        <v>2033</v>
      </c>
      <c r="BC12" s="73">
        <v>2034</v>
      </c>
      <c r="BD12" s="73">
        <v>2035</v>
      </c>
    </row>
    <row r="13" spans="1:56" s="1" customFormat="1">
      <c r="C13" s="1" t="s">
        <v>40</v>
      </c>
      <c r="D13" s="4" t="s">
        <v>14</v>
      </c>
      <c r="E13" s="4"/>
      <c r="AZ13" s="8"/>
      <c r="BA13" s="8"/>
      <c r="BB13" s="8"/>
      <c r="BC13" s="8"/>
      <c r="BD13" s="8"/>
    </row>
    <row r="14" spans="1:56" s="1" customFormat="1">
      <c r="B14" s="1" t="str">
        <f>CONCATENATE("OR",D14,E14)</f>
        <v>ORLarge OffNew</v>
      </c>
      <c r="C14" s="1" t="s">
        <v>42</v>
      </c>
      <c r="D14" s="196" t="s">
        <v>43</v>
      </c>
      <c r="E14" s="1" t="s">
        <v>8</v>
      </c>
      <c r="H14" s="17">
        <v>0.7430807668360585</v>
      </c>
      <c r="I14" s="17">
        <v>0.67163749463192524</v>
      </c>
      <c r="J14" s="17">
        <v>1.3288751783881942</v>
      </c>
      <c r="K14" s="17">
        <v>0.92749939734884923</v>
      </c>
      <c r="L14" s="17">
        <v>0.52738675761438625</v>
      </c>
      <c r="M14" s="17">
        <v>0.55426640458227783</v>
      </c>
      <c r="N14" s="17">
        <v>0.47009066802493288</v>
      </c>
      <c r="O14" s="17">
        <v>0.66906068636996574</v>
      </c>
      <c r="P14" s="17">
        <v>1.3452960153516618</v>
      </c>
      <c r="Q14" s="17">
        <v>1.6039873545915218</v>
      </c>
      <c r="R14" s="17">
        <v>1.5241568241229713</v>
      </c>
      <c r="S14" s="17">
        <v>1.8578787568728294</v>
      </c>
      <c r="T14" s="17">
        <v>1.5610910758777246</v>
      </c>
      <c r="U14" s="17">
        <v>1.9069391651544514</v>
      </c>
      <c r="V14" s="17">
        <v>1.4916183041092079</v>
      </c>
      <c r="W14" s="17">
        <v>0.91441830599548979</v>
      </c>
      <c r="X14" s="17">
        <v>0.74779986275109811</v>
      </c>
      <c r="Y14" s="17">
        <v>1.0212093244754445</v>
      </c>
      <c r="Z14" s="17">
        <v>0.80469000000000002</v>
      </c>
      <c r="AA14" s="17">
        <v>0.7974</v>
      </c>
      <c r="AB14" s="17">
        <v>0.873057414901384</v>
      </c>
      <c r="AC14" s="17">
        <v>0.92830588474166875</v>
      </c>
      <c r="AD14" s="17">
        <v>0.8789183785102036</v>
      </c>
      <c r="AE14" s="17">
        <v>0.88596641294097001</v>
      </c>
      <c r="AF14" s="17">
        <v>0.92753460391573139</v>
      </c>
      <c r="AG14" s="17">
        <v>0.85780500000000004</v>
      </c>
      <c r="AH14" s="17">
        <v>0.93357057930131582</v>
      </c>
      <c r="AI14" s="17">
        <v>1.8558825485128596</v>
      </c>
      <c r="AJ14" s="17">
        <v>1.6448166715037709</v>
      </c>
      <c r="AK14" s="17">
        <v>1.974474890081839</v>
      </c>
      <c r="AL14" s="17">
        <v>1.4921438472947925</v>
      </c>
      <c r="AM14" s="17">
        <v>1.9278183376301448</v>
      </c>
      <c r="AN14" s="17">
        <v>1.7971672570820798</v>
      </c>
      <c r="AO14" s="17">
        <v>2.0145690120805209</v>
      </c>
      <c r="AP14" s="17">
        <v>1.4147374353296676</v>
      </c>
      <c r="AQ14" s="17">
        <v>1.7558090827357793</v>
      </c>
      <c r="AR14" s="17">
        <v>1.6875366644846037</v>
      </c>
      <c r="AS14" s="17">
        <v>1.494809641814393</v>
      </c>
      <c r="AT14" s="17">
        <v>1.4576952079290606</v>
      </c>
      <c r="AU14" s="17">
        <v>1.4747565558706495</v>
      </c>
      <c r="AV14" s="17">
        <v>1.5823900037705292</v>
      </c>
      <c r="AW14" s="17">
        <v>1.777507026870601</v>
      </c>
      <c r="AX14" s="17">
        <v>1.597935400394884</v>
      </c>
      <c r="AY14" s="17">
        <v>1.9292698207356707</v>
      </c>
      <c r="AZ14" s="92">
        <v>1.5001359144894575</v>
      </c>
      <c r="BA14" s="92">
        <v>1.4736200394017309</v>
      </c>
      <c r="BB14" s="92">
        <v>1.6107209382338494</v>
      </c>
      <c r="BC14" s="92">
        <v>1.5959630544243921</v>
      </c>
      <c r="BD14" s="92">
        <v>1.5684022215500444</v>
      </c>
    </row>
    <row r="15" spans="1:56" s="1" customFormat="1">
      <c r="B15" s="1" t="str">
        <f t="shared" ref="B15:B49" si="0">CONCATENATE("OR",D15,E15)</f>
        <v>ORMedium OffNew</v>
      </c>
      <c r="C15" s="1" t="s">
        <v>44</v>
      </c>
      <c r="D15" s="196" t="s">
        <v>45</v>
      </c>
      <c r="E15" s="1" t="s">
        <v>8</v>
      </c>
      <c r="H15" s="17">
        <v>0.33478833592760349</v>
      </c>
      <c r="I15" s="17">
        <v>0.30260021414874766</v>
      </c>
      <c r="J15" s="17">
        <v>0.59871272341278969</v>
      </c>
      <c r="K15" s="17">
        <v>0.41787648620541351</v>
      </c>
      <c r="L15" s="17">
        <v>0.23760934591774835</v>
      </c>
      <c r="M15" s="17">
        <v>0.24971972836919898</v>
      </c>
      <c r="N15" s="17">
        <v>0.21179510963965612</v>
      </c>
      <c r="O15" s="17">
        <v>0.30143925643253722</v>
      </c>
      <c r="P15" s="17">
        <v>0.60611098336903302</v>
      </c>
      <c r="Q15" s="17">
        <v>0.72266203252585148</v>
      </c>
      <c r="R15" s="17">
        <v>0.68669510720011462</v>
      </c>
      <c r="S15" s="17">
        <v>0.83705051338776804</v>
      </c>
      <c r="T15" s="17">
        <v>0.70333550113246501</v>
      </c>
      <c r="U15" s="17">
        <v>0.85915423774934441</v>
      </c>
      <c r="V15" s="17">
        <v>0.6720351705483586</v>
      </c>
      <c r="W15" s="17">
        <v>0.41198291850488605</v>
      </c>
      <c r="X15" s="17">
        <v>0.33691448201964386</v>
      </c>
      <c r="Y15" s="17">
        <v>0.46009664848493526</v>
      </c>
      <c r="Z15" s="17">
        <v>0.768926</v>
      </c>
      <c r="AA15" s="17">
        <v>0.76195999999999997</v>
      </c>
      <c r="AB15" s="17">
        <v>0.83425486312798913</v>
      </c>
      <c r="AC15" s="17">
        <v>0.88704784541981674</v>
      </c>
      <c r="AD15" s="17">
        <v>0.83985533946530566</v>
      </c>
      <c r="AE15" s="17">
        <v>0.84659012792137134</v>
      </c>
      <c r="AF15" s="17">
        <v>0.88631084374169888</v>
      </c>
      <c r="AG15" s="17">
        <v>1.0777549999999998</v>
      </c>
      <c r="AH15" s="17">
        <v>0.89207855355459065</v>
      </c>
      <c r="AI15" s="17">
        <v>1.7733988796900657</v>
      </c>
      <c r="AJ15" s="17">
        <v>1.5717137083258252</v>
      </c>
      <c r="AK15" s="17">
        <v>1.886720450522646</v>
      </c>
      <c r="AL15" s="17">
        <v>1.4258263429705795</v>
      </c>
      <c r="AM15" s="17">
        <v>1.8421375226243604</v>
      </c>
      <c r="AN15" s="17">
        <v>1.7172931567673206</v>
      </c>
      <c r="AO15" s="17">
        <v>1.9250326115436089</v>
      </c>
      <c r="AP15" s="17">
        <v>1.3518602159816824</v>
      </c>
      <c r="AQ15" s="17">
        <v>1.6777731235030779</v>
      </c>
      <c r="AR15" s="17">
        <v>1.6125350349519545</v>
      </c>
      <c r="AS15" s="17">
        <v>1.4283736577337534</v>
      </c>
      <c r="AT15" s="17">
        <v>1.3929087542433245</v>
      </c>
      <c r="AU15" s="17">
        <v>1.4092118200541761</v>
      </c>
      <c r="AV15" s="17">
        <v>1.5120615591585056</v>
      </c>
      <c r="AW15" s="17">
        <v>1.698506714565241</v>
      </c>
      <c r="AX15" s="17">
        <v>1.5269160492662224</v>
      </c>
      <c r="AY15" s="17">
        <v>1.8435244953696408</v>
      </c>
      <c r="AZ15" s="92">
        <v>1.4334632071788149</v>
      </c>
      <c r="BA15" s="92">
        <v>1.4081258154283205</v>
      </c>
      <c r="BB15" s="92">
        <v>1.5391333409790116</v>
      </c>
      <c r="BC15" s="92">
        <v>1.5250313631166412</v>
      </c>
      <c r="BD15" s="92">
        <v>1.4986954561478203</v>
      </c>
    </row>
    <row r="16" spans="1:56" s="1" customFormat="1">
      <c r="B16" s="1" t="str">
        <f t="shared" si="0"/>
        <v>ORSmall OffNew</v>
      </c>
      <c r="C16" s="1" t="s">
        <v>46</v>
      </c>
      <c r="D16" s="196" t="s">
        <v>47</v>
      </c>
      <c r="E16" s="1" t="s">
        <v>8</v>
      </c>
      <c r="H16" s="17">
        <v>0.39283089723633824</v>
      </c>
      <c r="I16" s="17">
        <v>0.35506229121932709</v>
      </c>
      <c r="J16" s="17">
        <v>0.70251209819901628</v>
      </c>
      <c r="K16" s="17">
        <v>0.49032411644573748</v>
      </c>
      <c r="L16" s="17">
        <v>0.27880389646786558</v>
      </c>
      <c r="M16" s="17">
        <v>0.29301386704852317</v>
      </c>
      <c r="N16" s="17">
        <v>0.24851422233541109</v>
      </c>
      <c r="O16" s="17">
        <v>0.3537000571974972</v>
      </c>
      <c r="P16" s="17">
        <v>0.71119300127930518</v>
      </c>
      <c r="Q16" s="17">
        <v>0.84795061288262685</v>
      </c>
      <c r="R16" s="17">
        <v>0.80574806867691429</v>
      </c>
      <c r="S16" s="17">
        <v>0.98217072973940245</v>
      </c>
      <c r="T16" s="17">
        <v>0.82527342298981032</v>
      </c>
      <c r="U16" s="17">
        <v>1.0081065970962044</v>
      </c>
      <c r="V16" s="17">
        <v>0.78854652534243408</v>
      </c>
      <c r="W16" s="17">
        <v>0.48340877549962413</v>
      </c>
      <c r="X16" s="17">
        <v>0.39532565522925822</v>
      </c>
      <c r="Y16" s="17">
        <v>0.53986402703962044</v>
      </c>
      <c r="Z16" s="17">
        <v>0.214584</v>
      </c>
      <c r="AA16" s="17">
        <v>0.21264</v>
      </c>
      <c r="AB16" s="17">
        <v>0.23281531064036906</v>
      </c>
      <c r="AC16" s="17">
        <v>0.24754823593111164</v>
      </c>
      <c r="AD16" s="17">
        <v>0.23437823426938761</v>
      </c>
      <c r="AE16" s="17">
        <v>0.236257710117592</v>
      </c>
      <c r="AF16" s="17">
        <v>0.24734256104419503</v>
      </c>
      <c r="AG16" s="17">
        <v>0.26394000000000001</v>
      </c>
      <c r="AH16" s="17">
        <v>0.24895215448035088</v>
      </c>
      <c r="AI16" s="17">
        <v>0.4949020129367625</v>
      </c>
      <c r="AJ16" s="17">
        <v>0.43861777906767219</v>
      </c>
      <c r="AK16" s="17">
        <v>0.52652663735515703</v>
      </c>
      <c r="AL16" s="17">
        <v>0.39790502594527799</v>
      </c>
      <c r="AM16" s="17">
        <v>0.51408489003470526</v>
      </c>
      <c r="AN16" s="17">
        <v>0.47924460188855461</v>
      </c>
      <c r="AO16" s="17">
        <v>0.5372184032214723</v>
      </c>
      <c r="AP16" s="17">
        <v>0.37726331608791136</v>
      </c>
      <c r="AQ16" s="17">
        <v>0.4682157553962078</v>
      </c>
      <c r="AR16" s="17">
        <v>0.45000977719589424</v>
      </c>
      <c r="AS16" s="17">
        <v>0.39861590448383816</v>
      </c>
      <c r="AT16" s="17">
        <v>0.3887187221144161</v>
      </c>
      <c r="AU16" s="17">
        <v>0.39326841489883985</v>
      </c>
      <c r="AV16" s="17">
        <v>0.42197066767214109</v>
      </c>
      <c r="AW16" s="17">
        <v>0.47400187383216025</v>
      </c>
      <c r="AX16" s="17">
        <v>0.42611610677196904</v>
      </c>
      <c r="AY16" s="17">
        <v>0.51447195219617881</v>
      </c>
      <c r="AZ16" s="92">
        <v>0.40003624386385533</v>
      </c>
      <c r="BA16" s="92">
        <v>0.3929653438404615</v>
      </c>
      <c r="BB16" s="92">
        <v>0.42952558352902648</v>
      </c>
      <c r="BC16" s="92">
        <v>0.42559014784650451</v>
      </c>
      <c r="BD16" s="92">
        <v>0.41824059241334516</v>
      </c>
    </row>
    <row r="17" spans="1:58" s="1" customFormat="1">
      <c r="A17" s="21" t="s">
        <v>5463</v>
      </c>
      <c r="B17" s="1" t="str">
        <f t="shared" si="0"/>
        <v>ORXLarge RetNew</v>
      </c>
      <c r="C17" s="1" t="s">
        <v>48</v>
      </c>
      <c r="D17" s="197" t="s">
        <v>5467</v>
      </c>
      <c r="E17" s="1" t="s">
        <v>8</v>
      </c>
      <c r="H17" s="17">
        <v>0.60635279052068436</v>
      </c>
      <c r="I17" s="17">
        <v>0.54066438822431728</v>
      </c>
      <c r="J17" s="17">
        <v>0.63499522179659518</v>
      </c>
      <c r="K17" s="17">
        <v>0.43467419322636153</v>
      </c>
      <c r="L17" s="17">
        <v>0.4230148318006835</v>
      </c>
      <c r="M17" s="17">
        <v>0.28756825010653364</v>
      </c>
      <c r="N17" s="17">
        <v>0.4987786822724477</v>
      </c>
      <c r="O17" s="17">
        <v>0.51079002442041044</v>
      </c>
      <c r="P17" s="17">
        <v>0.7916266432132506</v>
      </c>
      <c r="Q17" s="17">
        <v>0.35928432227202473</v>
      </c>
      <c r="R17" s="17">
        <v>0.51213195092412045</v>
      </c>
      <c r="S17" s="17">
        <v>0.60879465678153388</v>
      </c>
      <c r="T17" s="17">
        <v>0.61345840135180507</v>
      </c>
      <c r="U17" s="17">
        <v>0.77385161673787739</v>
      </c>
      <c r="V17" s="17">
        <v>0.60461488570440403</v>
      </c>
      <c r="W17" s="17">
        <v>0.42701589837960796</v>
      </c>
      <c r="X17" s="17">
        <v>0.55251973891581296</v>
      </c>
      <c r="Y17" s="17">
        <v>0.52790680123332923</v>
      </c>
      <c r="Z17" s="17">
        <v>0.9903320000000001</v>
      </c>
      <c r="AA17" s="17">
        <v>1.1125240000000001</v>
      </c>
      <c r="AB17" s="17">
        <v>0.96592435971815205</v>
      </c>
      <c r="AC17" s="17">
        <v>0.86641537603268637</v>
      </c>
      <c r="AD17" s="17">
        <v>0.85621911245171611</v>
      </c>
      <c r="AE17" s="17">
        <v>0.88738193995339976</v>
      </c>
      <c r="AF17" s="17">
        <v>0.9174441809027537</v>
      </c>
      <c r="AG17" s="17">
        <v>1.4303581599999999</v>
      </c>
      <c r="AH17" s="17">
        <v>0.45005949991747074</v>
      </c>
      <c r="AI17" s="17">
        <v>0.39835572878543068</v>
      </c>
      <c r="AJ17" s="17">
        <v>0.29551691401581709</v>
      </c>
      <c r="AK17" s="17">
        <v>0.59878680705930398</v>
      </c>
      <c r="AL17" s="17">
        <v>0.51376464378029818</v>
      </c>
      <c r="AM17" s="17">
        <v>0.29024763948605908</v>
      </c>
      <c r="AN17" s="17">
        <v>0.28316141758068714</v>
      </c>
      <c r="AO17" s="17">
        <v>0.27550260120319098</v>
      </c>
      <c r="AP17" s="17">
        <v>0.18233540559499273</v>
      </c>
      <c r="AQ17" s="17">
        <v>0.18305585288481194</v>
      </c>
      <c r="AR17" s="17">
        <v>0.18744638162433308</v>
      </c>
      <c r="AS17" s="17">
        <v>0.31359294477776678</v>
      </c>
      <c r="AT17" s="17">
        <v>0.38667890845078351</v>
      </c>
      <c r="AU17" s="17">
        <v>0.42331664066021746</v>
      </c>
      <c r="AV17" s="17">
        <v>0.58030736967504704</v>
      </c>
      <c r="AW17" s="17">
        <v>0.63946756852553399</v>
      </c>
      <c r="AX17" s="17">
        <v>0.5749732388377069</v>
      </c>
      <c r="AY17" s="17">
        <v>0.57812674860212121</v>
      </c>
      <c r="AZ17" s="92">
        <v>0.56953946216697471</v>
      </c>
      <c r="BA17" s="92">
        <v>0.48384987705648957</v>
      </c>
      <c r="BB17" s="92">
        <v>0.49393946237597991</v>
      </c>
      <c r="BC17" s="92">
        <v>0.47957191482339007</v>
      </c>
      <c r="BD17" s="92">
        <v>0.53823502168225212</v>
      </c>
    </row>
    <row r="18" spans="1:58" s="1" customFormat="1">
      <c r="A18" s="21" t="s">
        <v>5464</v>
      </c>
      <c r="B18" s="1" t="str">
        <f t="shared" si="0"/>
        <v>ORLarge RetNew</v>
      </c>
      <c r="C18" s="1" t="s">
        <v>49</v>
      </c>
      <c r="D18" s="197" t="s">
        <v>5464</v>
      </c>
      <c r="E18" s="1" t="s">
        <v>8</v>
      </c>
      <c r="H18" s="17">
        <v>1.1199234969048302</v>
      </c>
      <c r="I18" s="17">
        <v>0.9985981128117406</v>
      </c>
      <c r="J18" s="17">
        <v>1.1728255900358422</v>
      </c>
      <c r="K18" s="17">
        <v>0.80283598938223477</v>
      </c>
      <c r="L18" s="17">
        <v>0.78130134317683042</v>
      </c>
      <c r="M18" s="17">
        <v>0.53113376452272754</v>
      </c>
      <c r="N18" s="17">
        <v>0.92123591210402389</v>
      </c>
      <c r="O18" s="17">
        <v>0.94342066083638398</v>
      </c>
      <c r="P18" s="17">
        <v>1.4621212145310853</v>
      </c>
      <c r="Q18" s="17">
        <v>0.66359215438993169</v>
      </c>
      <c r="R18" s="17">
        <v>0.94589917672040214</v>
      </c>
      <c r="S18" s="17">
        <v>1.1244335831855845</v>
      </c>
      <c r="T18" s="17">
        <v>1.1330474416677463</v>
      </c>
      <c r="U18" s="17">
        <v>1.4292910369198277</v>
      </c>
      <c r="V18" s="17">
        <v>1.1167136156779869</v>
      </c>
      <c r="W18" s="17">
        <v>0.78869124645503641</v>
      </c>
      <c r="X18" s="17">
        <v>1.0204947479241999</v>
      </c>
      <c r="Y18" s="17">
        <v>0.97503506229333525</v>
      </c>
      <c r="Z18" s="17">
        <v>0.42442800000000003</v>
      </c>
      <c r="AA18" s="17">
        <v>0.476796</v>
      </c>
      <c r="AB18" s="17">
        <v>0.41396758273635081</v>
      </c>
      <c r="AC18" s="17">
        <v>0.37132087544257986</v>
      </c>
      <c r="AD18" s="17">
        <v>0.36695104819359259</v>
      </c>
      <c r="AE18" s="17">
        <v>0.3803065456943141</v>
      </c>
      <c r="AF18" s="17">
        <v>0.39319036324403722</v>
      </c>
      <c r="AG18" s="17">
        <v>0.66409485999999995</v>
      </c>
      <c r="AH18" s="17">
        <v>0.19288264282177314</v>
      </c>
      <c r="AI18" s="17">
        <v>0.17072388376518455</v>
      </c>
      <c r="AJ18" s="17">
        <v>0.12665010600677873</v>
      </c>
      <c r="AK18" s="17">
        <v>0.25662291731113029</v>
      </c>
      <c r="AL18" s="17">
        <v>0.22018484733441349</v>
      </c>
      <c r="AM18" s="17">
        <v>0.12439184549402531</v>
      </c>
      <c r="AN18" s="17">
        <v>0.12135489324886591</v>
      </c>
      <c r="AO18" s="17">
        <v>0.11807254337279613</v>
      </c>
      <c r="AP18" s="17">
        <v>7.8143745254996885E-2</v>
      </c>
      <c r="AQ18" s="17">
        <v>7.8452508379205116E-2</v>
      </c>
      <c r="AR18" s="17">
        <v>8.0334163553285584E-2</v>
      </c>
      <c r="AS18" s="17">
        <v>0.13439697633332859</v>
      </c>
      <c r="AT18" s="17">
        <v>0.16571953219319291</v>
      </c>
      <c r="AU18" s="17">
        <v>0.18142141742580747</v>
      </c>
      <c r="AV18" s="17">
        <v>0.24870315843216298</v>
      </c>
      <c r="AW18" s="17">
        <v>0.27405752936808597</v>
      </c>
      <c r="AX18" s="17">
        <v>0.24641710235901723</v>
      </c>
      <c r="AY18" s="17">
        <v>0.2477686065437662</v>
      </c>
      <c r="AZ18" s="92">
        <v>0.24408834092870343</v>
      </c>
      <c r="BA18" s="92">
        <v>0.20736423302420978</v>
      </c>
      <c r="BB18" s="92">
        <v>0.21168834101827708</v>
      </c>
      <c r="BC18" s="92">
        <v>0.20553082063859571</v>
      </c>
      <c r="BD18" s="92">
        <v>0.23067215214953657</v>
      </c>
    </row>
    <row r="19" spans="1:58" s="1" customFormat="1">
      <c r="A19" s="21" t="s">
        <v>5465</v>
      </c>
      <c r="B19" s="1" t="str">
        <f t="shared" si="0"/>
        <v>ORMedium RetNew</v>
      </c>
      <c r="C19" s="1" t="s">
        <v>50</v>
      </c>
      <c r="D19" s="197" t="s">
        <v>5465</v>
      </c>
      <c r="E19" s="1" t="s">
        <v>8</v>
      </c>
      <c r="H19" s="17">
        <v>0.27998087422620754</v>
      </c>
      <c r="I19" s="17">
        <v>0.24964952820293515</v>
      </c>
      <c r="J19" s="17">
        <v>0.29320639750896055</v>
      </c>
      <c r="K19" s="17">
        <v>0.20070899734555869</v>
      </c>
      <c r="L19" s="17">
        <v>0.19532533579420761</v>
      </c>
      <c r="M19" s="17">
        <v>0.13278344113068188</v>
      </c>
      <c r="N19" s="17">
        <v>0.23030897802600597</v>
      </c>
      <c r="O19" s="17">
        <v>0.235855165209096</v>
      </c>
      <c r="P19" s="17">
        <v>0.36553030363277134</v>
      </c>
      <c r="Q19" s="17">
        <v>0.16589803859748292</v>
      </c>
      <c r="R19" s="17">
        <v>0.23647479418010053</v>
      </c>
      <c r="S19" s="17">
        <v>0.28110839579639613</v>
      </c>
      <c r="T19" s="17">
        <v>0.28326186041693657</v>
      </c>
      <c r="U19" s="17">
        <v>0.35732275922995693</v>
      </c>
      <c r="V19" s="17">
        <v>0.27917840391949672</v>
      </c>
      <c r="W19" s="17">
        <v>0.1971728116137591</v>
      </c>
      <c r="X19" s="17">
        <v>0.25512368698104998</v>
      </c>
      <c r="Y19" s="17">
        <v>0.24375876557333381</v>
      </c>
      <c r="Z19" s="17">
        <v>1.5562360000000002</v>
      </c>
      <c r="AA19" s="17">
        <v>1.7482520000000001</v>
      </c>
      <c r="AB19" s="17">
        <v>1.5178811366999532</v>
      </c>
      <c r="AC19" s="17">
        <v>1.3615098766227929</v>
      </c>
      <c r="AD19" s="17">
        <v>1.3454871767098395</v>
      </c>
      <c r="AE19" s="17">
        <v>1.3944573342124851</v>
      </c>
      <c r="AF19" s="17">
        <v>1.44169799856147</v>
      </c>
      <c r="AG19" s="17">
        <v>2.2987898999999996</v>
      </c>
      <c r="AH19" s="17">
        <v>0.70723635701316823</v>
      </c>
      <c r="AI19" s="17">
        <v>0.62598757380567671</v>
      </c>
      <c r="AJ19" s="17">
        <v>0.46438372202485539</v>
      </c>
      <c r="AK19" s="17">
        <v>0.94095069680747767</v>
      </c>
      <c r="AL19" s="17">
        <v>0.80734444022618279</v>
      </c>
      <c r="AM19" s="17">
        <v>0.45610343347809285</v>
      </c>
      <c r="AN19" s="17">
        <v>0.44496794191250832</v>
      </c>
      <c r="AO19" s="17">
        <v>0.4329326590335858</v>
      </c>
      <c r="AP19" s="17">
        <v>0.28652706593498856</v>
      </c>
      <c r="AQ19" s="17">
        <v>0.28765919739041873</v>
      </c>
      <c r="AR19" s="17">
        <v>0.29455859969538051</v>
      </c>
      <c r="AS19" s="17">
        <v>0.49278891322220486</v>
      </c>
      <c r="AT19" s="17">
        <v>0.607638284708374</v>
      </c>
      <c r="AU19" s="17">
        <v>0.66521186389462739</v>
      </c>
      <c r="AV19" s="17">
        <v>0.9119115809179309</v>
      </c>
      <c r="AW19" s="17">
        <v>1.004877607682982</v>
      </c>
      <c r="AX19" s="17">
        <v>0.90352937531639654</v>
      </c>
      <c r="AY19" s="17">
        <v>0.90848489066047611</v>
      </c>
      <c r="AZ19" s="92">
        <v>0.89499058340524595</v>
      </c>
      <c r="BA19" s="92">
        <v>0.76033552108876923</v>
      </c>
      <c r="BB19" s="92">
        <v>0.77619058373368266</v>
      </c>
      <c r="BC19" s="92">
        <v>0.75361300900818429</v>
      </c>
      <c r="BD19" s="92">
        <v>0.84579789121496751</v>
      </c>
    </row>
    <row r="20" spans="1:58" s="1" customFormat="1">
      <c r="A20" s="21" t="s">
        <v>5466</v>
      </c>
      <c r="B20" s="1" t="str">
        <f t="shared" si="0"/>
        <v>ORSmall RetNew</v>
      </c>
      <c r="C20" s="1" t="s">
        <v>51</v>
      </c>
      <c r="D20" s="197" t="s">
        <v>5466</v>
      </c>
      <c r="E20" s="1" t="s">
        <v>8</v>
      </c>
      <c r="H20" s="17">
        <v>0.54056403834827815</v>
      </c>
      <c r="I20" s="17">
        <v>0.48200277076100684</v>
      </c>
      <c r="J20" s="17">
        <v>0.56609879065860214</v>
      </c>
      <c r="K20" s="17">
        <v>0.38751242004584513</v>
      </c>
      <c r="L20" s="17">
        <v>0.37711808922827855</v>
      </c>
      <c r="M20" s="17">
        <v>0.25636734424005708</v>
      </c>
      <c r="N20" s="17">
        <v>0.44466162759752242</v>
      </c>
      <c r="O20" s="17">
        <v>0.45536974953410997</v>
      </c>
      <c r="P20" s="17">
        <v>0.70573583862289258</v>
      </c>
      <c r="Q20" s="17">
        <v>0.32030228474056088</v>
      </c>
      <c r="R20" s="17">
        <v>0.45656607817537698</v>
      </c>
      <c r="S20" s="17">
        <v>0.54274096423648555</v>
      </c>
      <c r="T20" s="17">
        <v>0.5468986965635122</v>
      </c>
      <c r="U20" s="17">
        <v>0.68988938711233838</v>
      </c>
      <c r="V20" s="17">
        <v>0.53901469469811258</v>
      </c>
      <c r="W20" s="17">
        <v>0.3806850435515966</v>
      </c>
      <c r="X20" s="17">
        <v>0.49257182617893736</v>
      </c>
      <c r="Y20" s="17">
        <v>0.47062937090000179</v>
      </c>
      <c r="Z20" s="17">
        <v>0.56590400000000007</v>
      </c>
      <c r="AA20" s="17">
        <v>0.63572800000000007</v>
      </c>
      <c r="AB20" s="17">
        <v>0.55195677698180112</v>
      </c>
      <c r="AC20" s="17">
        <v>0.49509450059010646</v>
      </c>
      <c r="AD20" s="17">
        <v>0.48926806425812347</v>
      </c>
      <c r="AE20" s="17">
        <v>0.50707539425908554</v>
      </c>
      <c r="AF20" s="17">
        <v>0.52425381765871637</v>
      </c>
      <c r="AG20" s="17">
        <v>0.71517907999999997</v>
      </c>
      <c r="AH20" s="17">
        <v>0.25717685709569754</v>
      </c>
      <c r="AI20" s="17">
        <v>0.22763184502024608</v>
      </c>
      <c r="AJ20" s="17">
        <v>0.16886680800903833</v>
      </c>
      <c r="AK20" s="17">
        <v>0.34216388974817369</v>
      </c>
      <c r="AL20" s="17">
        <v>0.29357979644588467</v>
      </c>
      <c r="AM20" s="17">
        <v>0.16585579399203376</v>
      </c>
      <c r="AN20" s="17">
        <v>0.16180652433182122</v>
      </c>
      <c r="AO20" s="17">
        <v>0.15743005783039485</v>
      </c>
      <c r="AP20" s="17">
        <v>0.10419166033999584</v>
      </c>
      <c r="AQ20" s="17">
        <v>0.10460334450560682</v>
      </c>
      <c r="AR20" s="17">
        <v>0.10711221807104745</v>
      </c>
      <c r="AS20" s="17">
        <v>0.17919596844443814</v>
      </c>
      <c r="AT20" s="17">
        <v>0.22095937625759057</v>
      </c>
      <c r="AU20" s="17">
        <v>0.24189522323440998</v>
      </c>
      <c r="AV20" s="17">
        <v>0.33160421124288397</v>
      </c>
      <c r="AW20" s="17">
        <v>0.36541003915744796</v>
      </c>
      <c r="AX20" s="17">
        <v>0.32855613647868964</v>
      </c>
      <c r="AY20" s="17">
        <v>0.33035814205835495</v>
      </c>
      <c r="AZ20" s="92">
        <v>0.32545112123827125</v>
      </c>
      <c r="BA20" s="92">
        <v>0.27648564403227971</v>
      </c>
      <c r="BB20" s="92">
        <v>0.28225112135770281</v>
      </c>
      <c r="BC20" s="92">
        <v>0.27404109418479428</v>
      </c>
      <c r="BD20" s="92">
        <v>0.30756286953271544</v>
      </c>
    </row>
    <row r="21" spans="1:58" s="1" customFormat="1">
      <c r="B21" s="1" t="str">
        <f t="shared" si="0"/>
        <v>ORSchool K-12New</v>
      </c>
      <c r="C21" s="1" t="s">
        <v>52</v>
      </c>
      <c r="D21" s="197" t="s">
        <v>5468</v>
      </c>
      <c r="E21" s="1" t="s">
        <v>8</v>
      </c>
      <c r="H21" s="17">
        <v>0.40814400000000001</v>
      </c>
      <c r="I21" s="17">
        <v>0.39798</v>
      </c>
      <c r="J21" s="17">
        <v>0.425238</v>
      </c>
      <c r="K21" s="17">
        <v>0.88486200000000004</v>
      </c>
      <c r="L21" s="17">
        <v>0.683562</v>
      </c>
      <c r="M21" s="17">
        <v>0.85707600000000006</v>
      </c>
      <c r="N21" s="17">
        <v>0.88373999999999997</v>
      </c>
      <c r="O21" s="17">
        <v>1.075866</v>
      </c>
      <c r="P21" s="17">
        <v>1.041018</v>
      </c>
      <c r="Q21" s="17">
        <v>0.91416599999999992</v>
      </c>
      <c r="R21" s="17">
        <v>1.1944680000000001</v>
      </c>
      <c r="S21" s="17">
        <v>0.82579200000000008</v>
      </c>
      <c r="T21" s="17">
        <v>1.2765060000000001</v>
      </c>
      <c r="U21" s="17">
        <v>1.201794</v>
      </c>
      <c r="V21" s="17">
        <v>1.6133040000000001</v>
      </c>
      <c r="W21" s="17">
        <v>2.0698000000000003</v>
      </c>
      <c r="X21" s="17">
        <v>1.415</v>
      </c>
      <c r="Y21" s="17">
        <v>1.1031</v>
      </c>
      <c r="Z21" s="17">
        <v>1.0355000000000001</v>
      </c>
      <c r="AA21" s="17">
        <v>0.28970000000000001</v>
      </c>
      <c r="AB21" s="17">
        <v>0.96416996977002289</v>
      </c>
      <c r="AC21" s="17">
        <v>1.0474829794917409</v>
      </c>
      <c r="AD21" s="17">
        <v>1.0602062008599469</v>
      </c>
      <c r="AE21" s="17">
        <v>1.0741061198150028</v>
      </c>
      <c r="AF21" s="17">
        <v>1.1008391214677204</v>
      </c>
      <c r="AG21" s="17">
        <v>0.28810000000000002</v>
      </c>
      <c r="AH21" s="17">
        <v>0.10214510079922566</v>
      </c>
      <c r="AI21" s="17">
        <v>0.1691717784097736</v>
      </c>
      <c r="AJ21" s="17">
        <v>0.1673814919821309</v>
      </c>
      <c r="AK21" s="17">
        <v>0.16538542550533394</v>
      </c>
      <c r="AL21" s="17">
        <v>0.65513214344267312</v>
      </c>
      <c r="AM21" s="17">
        <v>0.61696484384953265</v>
      </c>
      <c r="AN21" s="17">
        <v>0.35333708316292556</v>
      </c>
      <c r="AO21" s="17">
        <v>0.36352711521605746</v>
      </c>
      <c r="AP21" s="17">
        <v>0.38353677523382929</v>
      </c>
      <c r="AQ21" s="17">
        <v>0.51137714081844377</v>
      </c>
      <c r="AR21" s="17">
        <v>0.88446126946022696</v>
      </c>
      <c r="AS21" s="17">
        <v>1.1799349626109583</v>
      </c>
      <c r="AT21" s="17">
        <v>0.93707824812397977</v>
      </c>
      <c r="AU21" s="17">
        <v>0.94848238246713634</v>
      </c>
      <c r="AV21" s="17">
        <v>1.0285004445332797</v>
      </c>
      <c r="AW21" s="17">
        <v>1.1576783804374116</v>
      </c>
      <c r="AX21" s="17">
        <v>1.0790391426911059</v>
      </c>
      <c r="AY21" s="17">
        <v>1.073684843802597</v>
      </c>
      <c r="AZ21" s="92">
        <v>1.0167631424915262</v>
      </c>
      <c r="BA21" s="92">
        <v>1.1850961222247394</v>
      </c>
      <c r="BB21" s="92">
        <v>0.94221882973287374</v>
      </c>
      <c r="BC21" s="92">
        <v>1.051592885668388</v>
      </c>
      <c r="BD21" s="92">
        <v>1.0240066002217443</v>
      </c>
    </row>
    <row r="22" spans="1:58" s="1" customFormat="1">
      <c r="B22" s="1" t="str">
        <f t="shared" si="0"/>
        <v>ORUniversityNew</v>
      </c>
      <c r="C22" s="1" t="s">
        <v>53</v>
      </c>
      <c r="D22" s="196" t="s">
        <v>54</v>
      </c>
      <c r="E22" s="1" t="s">
        <v>8</v>
      </c>
      <c r="H22" s="17">
        <v>0.210256</v>
      </c>
      <c r="I22" s="17">
        <v>0.20502000000000001</v>
      </c>
      <c r="J22" s="17">
        <v>0.21906200000000001</v>
      </c>
      <c r="K22" s="17">
        <v>0.45583800000000002</v>
      </c>
      <c r="L22" s="17">
        <v>0.35213800000000001</v>
      </c>
      <c r="M22" s="17">
        <v>0.44152400000000003</v>
      </c>
      <c r="N22" s="17">
        <v>0.45526000000000005</v>
      </c>
      <c r="O22" s="17">
        <v>0.554234</v>
      </c>
      <c r="P22" s="17">
        <v>0.53628200000000004</v>
      </c>
      <c r="Q22" s="17">
        <v>0.47093400000000002</v>
      </c>
      <c r="R22" s="17">
        <v>0.61533199999999999</v>
      </c>
      <c r="S22" s="17">
        <v>0.42540800000000006</v>
      </c>
      <c r="T22" s="17">
        <v>0.65759400000000001</v>
      </c>
      <c r="U22" s="17">
        <v>0.61910600000000016</v>
      </c>
      <c r="V22" s="17">
        <v>0.83109600000000017</v>
      </c>
      <c r="W22" s="17">
        <v>0.93820000000000003</v>
      </c>
      <c r="X22" s="17">
        <v>0.94359999999999999</v>
      </c>
      <c r="Y22" s="17">
        <v>0.53320000000000001</v>
      </c>
      <c r="Z22" s="17">
        <v>0.64049999999999996</v>
      </c>
      <c r="AA22" s="17">
        <v>0.29170000000000001</v>
      </c>
      <c r="AB22" s="17">
        <v>0.43694662123493522</v>
      </c>
      <c r="AC22" s="17">
        <v>0.58273476357135601</v>
      </c>
      <c r="AD22" s="17">
        <v>0.6086834810811409</v>
      </c>
      <c r="AE22" s="17">
        <v>0.64149366754371639</v>
      </c>
      <c r="AF22" s="17">
        <v>0.67399669722142719</v>
      </c>
      <c r="AG22" s="17">
        <v>0.28810000000000002</v>
      </c>
      <c r="AH22" s="17">
        <v>2.3247262566639657E-2</v>
      </c>
      <c r="AI22" s="17">
        <v>3.6893112638557345E-2</v>
      </c>
      <c r="AJ22" s="17">
        <v>3.5104576069948011E-2</v>
      </c>
      <c r="AK22" s="17">
        <v>3.3390934265634713E-2</v>
      </c>
      <c r="AL22" s="17">
        <v>3.2661775639141702E-2</v>
      </c>
      <c r="AM22" s="17">
        <v>3.2016945622247973E-2</v>
      </c>
      <c r="AN22" s="17">
        <v>3.1351550016257397E-2</v>
      </c>
      <c r="AO22" s="17">
        <v>3.0987629467040756E-2</v>
      </c>
      <c r="AP22" s="17">
        <v>3.0542629119770813E-2</v>
      </c>
      <c r="AQ22" s="17">
        <v>3.0205258149048623E-2</v>
      </c>
      <c r="AR22" s="17">
        <v>7.6924143871522022E-2</v>
      </c>
      <c r="AS22" s="17">
        <v>7.829118673365737E-2</v>
      </c>
      <c r="AT22" s="17">
        <v>6.7840301051729723E-2</v>
      </c>
      <c r="AU22" s="17">
        <v>8.7874922526939667E-2</v>
      </c>
      <c r="AV22" s="17">
        <v>9.7403050249790721E-2</v>
      </c>
      <c r="AW22" s="17">
        <v>0.19380380398266492</v>
      </c>
      <c r="AX22" s="17">
        <v>0.18349348378671956</v>
      </c>
      <c r="AY22" s="17">
        <v>0.1099065618960911</v>
      </c>
      <c r="AZ22" s="92">
        <v>0.17364299766333727</v>
      </c>
      <c r="BA22" s="92">
        <v>0.15783010405554437</v>
      </c>
      <c r="BB22" s="92">
        <v>0.13523477970230721</v>
      </c>
      <c r="BC22" s="92">
        <v>0.14954067475640703</v>
      </c>
      <c r="BD22" s="92">
        <v>0.18689562903204737</v>
      </c>
    </row>
    <row r="23" spans="1:58" s="1" customFormat="1">
      <c r="B23" s="1" t="str">
        <f t="shared" si="0"/>
        <v>ORWarehouseNew</v>
      </c>
      <c r="C23" s="1" t="s">
        <v>55</v>
      </c>
      <c r="D23" s="196" t="s">
        <v>56</v>
      </c>
      <c r="E23" s="1" t="s">
        <v>8</v>
      </c>
      <c r="H23" s="17">
        <v>1.9095</v>
      </c>
      <c r="I23" s="17">
        <v>2.8365629999999999</v>
      </c>
      <c r="J23" s="17">
        <v>2.2281</v>
      </c>
      <c r="K23" s="17">
        <v>1.61</v>
      </c>
      <c r="L23" s="17">
        <v>1.4142000000000001</v>
      </c>
      <c r="M23" s="17">
        <v>1.5080250000000002</v>
      </c>
      <c r="N23" s="17">
        <v>0.83910000000000007</v>
      </c>
      <c r="O23" s="17">
        <v>1.2907</v>
      </c>
      <c r="P23" s="17">
        <v>3.8820000000000001</v>
      </c>
      <c r="Q23" s="17">
        <v>3.8363</v>
      </c>
      <c r="R23" s="17">
        <v>5.9918000000000005</v>
      </c>
      <c r="S23" s="17">
        <v>4.3921000000000001</v>
      </c>
      <c r="T23" s="17">
        <v>3.3323</v>
      </c>
      <c r="U23" s="17">
        <v>3.0750000000000002</v>
      </c>
      <c r="V23" s="17">
        <v>3.1429999999999998</v>
      </c>
      <c r="W23" s="17">
        <v>2.3030999999999997</v>
      </c>
      <c r="X23" s="17">
        <v>1.4487000000000001</v>
      </c>
      <c r="Y23" s="17">
        <v>2.0606</v>
      </c>
      <c r="Z23" s="17">
        <v>3.4781999999999997</v>
      </c>
      <c r="AA23" s="17">
        <v>2.6520000000000001</v>
      </c>
      <c r="AB23" s="17">
        <v>2.9438208100000005</v>
      </c>
      <c r="AC23" s="17">
        <v>2.7560084900000006</v>
      </c>
      <c r="AD23" s="17">
        <v>2.603018580000001</v>
      </c>
      <c r="AE23" s="17">
        <v>2.6672277900000001</v>
      </c>
      <c r="AF23" s="17">
        <v>2.7898465399999997</v>
      </c>
      <c r="AG23" s="17">
        <v>1.23E-2</v>
      </c>
      <c r="AH23" s="17">
        <v>4.6530576466030471</v>
      </c>
      <c r="AI23" s="17">
        <v>3.1507011524307242</v>
      </c>
      <c r="AJ23" s="17">
        <v>3.2513040292182609</v>
      </c>
      <c r="AK23" s="17">
        <v>2.9124599327171175</v>
      </c>
      <c r="AL23" s="17">
        <v>3.2546599006749917</v>
      </c>
      <c r="AM23" s="17">
        <v>3.0940799724999022</v>
      </c>
      <c r="AN23" s="17">
        <v>2.6331105364442737</v>
      </c>
      <c r="AO23" s="17">
        <v>2.0979771049083027</v>
      </c>
      <c r="AP23" s="17">
        <v>1.7324728544910164</v>
      </c>
      <c r="AQ23" s="17">
        <v>2.2259283705746307</v>
      </c>
      <c r="AR23" s="17">
        <v>2.421750091633057</v>
      </c>
      <c r="AS23" s="17">
        <v>2.5726998108834671</v>
      </c>
      <c r="AT23" s="17">
        <v>2.4685379406760797</v>
      </c>
      <c r="AU23" s="17">
        <v>2.4398662181083028</v>
      </c>
      <c r="AV23" s="17">
        <v>2.5010746124840191</v>
      </c>
      <c r="AW23" s="17">
        <v>2.2011654810936485</v>
      </c>
      <c r="AX23" s="17">
        <v>2.1588704395028948</v>
      </c>
      <c r="AY23" s="17">
        <v>2.394063646593338</v>
      </c>
      <c r="AZ23" s="92">
        <v>2.4258488725587237</v>
      </c>
      <c r="BA23" s="92">
        <v>2.3484165810275228</v>
      </c>
      <c r="BB23" s="92">
        <v>2.3872579105870435</v>
      </c>
      <c r="BC23" s="92">
        <v>2.2966397529170033</v>
      </c>
      <c r="BD23" s="92">
        <v>2.1095570523736202</v>
      </c>
    </row>
    <row r="24" spans="1:58" s="1" customFormat="1">
      <c r="B24" s="1" t="str">
        <f t="shared" si="0"/>
        <v>ORSupermarketNew</v>
      </c>
      <c r="C24" s="1" t="s">
        <v>57</v>
      </c>
      <c r="D24" s="196" t="s">
        <v>58</v>
      </c>
      <c r="E24" s="1" t="s">
        <v>8</v>
      </c>
      <c r="H24" s="17">
        <v>0.14913168675370994</v>
      </c>
      <c r="I24" s="17">
        <v>0.1329757089339306</v>
      </c>
      <c r="J24" s="17">
        <v>0.15617625578296401</v>
      </c>
      <c r="K24" s="17">
        <v>0.1069075571805157</v>
      </c>
      <c r="L24" s="17">
        <v>0.10403995227613426</v>
      </c>
      <c r="M24" s="17">
        <v>7.0727040207687705E-2</v>
      </c>
      <c r="N24" s="17">
        <v>0.12267397357932248</v>
      </c>
      <c r="O24" s="17">
        <v>0.12562814768836453</v>
      </c>
      <c r="P24" s="17">
        <v>0.19469955185691878</v>
      </c>
      <c r="Q24" s="17">
        <v>8.8365515657279348E-2</v>
      </c>
      <c r="R24" s="17">
        <v>0.12595819278113293</v>
      </c>
      <c r="S24" s="17">
        <v>0.14973226061104264</v>
      </c>
      <c r="T24" s="17">
        <v>0.15087930257279522</v>
      </c>
      <c r="U24" s="17">
        <v>0.19032780702155982</v>
      </c>
      <c r="V24" s="17">
        <v>0.14870425130569837</v>
      </c>
      <c r="W24" s="17">
        <v>0.16880282991010148</v>
      </c>
      <c r="X24" s="17">
        <v>0.21751936506571806</v>
      </c>
      <c r="Y24" s="17">
        <v>0.19732937621560423</v>
      </c>
      <c r="Z24" s="17">
        <v>0.10970000000000001</v>
      </c>
      <c r="AA24" s="17">
        <v>9.4200000000000006E-2</v>
      </c>
      <c r="AB24" s="17">
        <v>9.8923323863743931E-2</v>
      </c>
      <c r="AC24" s="17">
        <v>0.10283212131183471</v>
      </c>
      <c r="AD24" s="17">
        <v>0.11325872838672849</v>
      </c>
      <c r="AE24" s="17">
        <v>0.12860505588071519</v>
      </c>
      <c r="AF24" s="17">
        <v>0.14427776963302308</v>
      </c>
      <c r="AG24" s="17">
        <v>0.63137799999999988</v>
      </c>
      <c r="AH24" s="17">
        <v>0.28540510128936469</v>
      </c>
      <c r="AI24" s="17">
        <v>0.29185622581217857</v>
      </c>
      <c r="AJ24" s="17">
        <v>9.0338276170532861E-2</v>
      </c>
      <c r="AK24" s="17">
        <v>0.17974865837464088</v>
      </c>
      <c r="AL24" s="17">
        <v>0.13450948964917264</v>
      </c>
      <c r="AM24" s="17">
        <v>9.0857233495344733E-2</v>
      </c>
      <c r="AN24" s="17">
        <v>9.0556635263486479E-2</v>
      </c>
      <c r="AO24" s="17">
        <v>8.9975289626402138E-2</v>
      </c>
      <c r="AP24" s="17">
        <v>8.9391108156941748E-2</v>
      </c>
      <c r="AQ24" s="17">
        <v>8.8594239259279797E-2</v>
      </c>
      <c r="AR24" s="17">
        <v>8.7627220419056545E-2</v>
      </c>
      <c r="AS24" s="17">
        <v>8.6461693312511814E-2</v>
      </c>
      <c r="AT24" s="17">
        <v>8.5815123530778983E-2</v>
      </c>
      <c r="AU24" s="17">
        <v>8.5273479546958908E-2</v>
      </c>
      <c r="AV24" s="17">
        <v>8.4802731372539381E-2</v>
      </c>
      <c r="AW24" s="17">
        <v>8.4771537216403167E-2</v>
      </c>
      <c r="AX24" s="17">
        <v>8.8705668245677188E-2</v>
      </c>
      <c r="AY24" s="17">
        <v>8.4808403037291438E-2</v>
      </c>
      <c r="AZ24" s="92">
        <v>8.4638253094730151E-2</v>
      </c>
      <c r="BA24" s="92">
        <v>8.4502133140681127E-2</v>
      </c>
      <c r="BB24" s="92">
        <v>8.4176012417438689E-2</v>
      </c>
      <c r="BC24" s="92">
        <v>8.3861235023700326E-2</v>
      </c>
      <c r="BD24" s="92">
        <v>8.3569144288970137E-2</v>
      </c>
    </row>
    <row r="25" spans="1:58" s="1" customFormat="1">
      <c r="B25" s="1" t="str">
        <f t="shared" si="0"/>
        <v>ORMiniMartNew</v>
      </c>
      <c r="C25" s="1" t="s">
        <v>59</v>
      </c>
      <c r="D25" s="196" t="s">
        <v>60</v>
      </c>
      <c r="E25" s="1" t="s">
        <v>8</v>
      </c>
      <c r="H25" s="17">
        <v>6.0347113246290073E-2</v>
      </c>
      <c r="I25" s="17">
        <v>5.3809491066069394E-2</v>
      </c>
      <c r="J25" s="17">
        <v>6.3197744217035973E-2</v>
      </c>
      <c r="K25" s="17">
        <v>4.326084281948428E-2</v>
      </c>
      <c r="L25" s="17">
        <v>4.2100447723865751E-2</v>
      </c>
      <c r="M25" s="17">
        <v>2.8620159792312291E-2</v>
      </c>
      <c r="N25" s="17">
        <v>4.9640826420677527E-2</v>
      </c>
      <c r="O25" s="17">
        <v>5.0836252311635494E-2</v>
      </c>
      <c r="P25" s="17">
        <v>7.8786448143081236E-2</v>
      </c>
      <c r="Q25" s="17">
        <v>3.5757684342720655E-2</v>
      </c>
      <c r="R25" s="17">
        <v>5.0969807218867055E-2</v>
      </c>
      <c r="S25" s="17">
        <v>6.059013938895734E-2</v>
      </c>
      <c r="T25" s="17">
        <v>6.1054297427204751E-2</v>
      </c>
      <c r="U25" s="17">
        <v>7.7017392978440125E-2</v>
      </c>
      <c r="V25" s="17">
        <v>6.0174148694301641E-2</v>
      </c>
      <c r="W25" s="17">
        <v>6.8307170089898533E-2</v>
      </c>
      <c r="X25" s="17">
        <v>8.8020634934281985E-2</v>
      </c>
      <c r="Y25" s="17">
        <v>7.9850623784395738E-2</v>
      </c>
      <c r="Z25" s="17">
        <v>0.10970000000000001</v>
      </c>
      <c r="AA25" s="17">
        <v>9.4200000000000006E-2</v>
      </c>
      <c r="AB25" s="17">
        <v>9.8923323863743931E-2</v>
      </c>
      <c r="AC25" s="17">
        <v>0.10283212131183471</v>
      </c>
      <c r="AD25" s="17">
        <v>0.11325872838672849</v>
      </c>
      <c r="AE25" s="17">
        <v>0.12860505588071519</v>
      </c>
      <c r="AF25" s="17">
        <v>0.14427776963302308</v>
      </c>
      <c r="AG25" s="17">
        <v>0</v>
      </c>
      <c r="AH25" s="17">
        <v>4.9442476678989648E-2</v>
      </c>
      <c r="AI25" s="17">
        <v>6.166555325859787E-2</v>
      </c>
      <c r="AJ25" s="17">
        <v>5.5016403965236035E-2</v>
      </c>
      <c r="AK25" s="17">
        <v>7.7009688929833439E-2</v>
      </c>
      <c r="AL25" s="17">
        <v>6.990568159961473E-2</v>
      </c>
      <c r="AM25" s="17">
        <v>4.7476373140786801E-2</v>
      </c>
      <c r="AN25" s="17">
        <v>4.7378062679948228E-2</v>
      </c>
      <c r="AO25" s="17">
        <v>4.7754207524933825E-2</v>
      </c>
      <c r="AP25" s="17">
        <v>4.0838806086803264E-2</v>
      </c>
      <c r="AQ25" s="17">
        <v>3.5996591809611359E-2</v>
      </c>
      <c r="AR25" s="17">
        <v>3.4273735254070445E-2</v>
      </c>
      <c r="AS25" s="17">
        <v>4.2042634063666082E-2</v>
      </c>
      <c r="AT25" s="17">
        <v>5.1643215144832999E-2</v>
      </c>
      <c r="AU25" s="17">
        <v>5.2175287936046554E-2</v>
      </c>
      <c r="AV25" s="17">
        <v>6.3380225124443523E-2</v>
      </c>
      <c r="AW25" s="17">
        <v>6.5595660821495455E-2</v>
      </c>
      <c r="AX25" s="17">
        <v>6.2026667393759415E-2</v>
      </c>
      <c r="AY25" s="17">
        <v>6.3231698213859863E-2</v>
      </c>
      <c r="AZ25" s="92">
        <v>6.2839583831206219E-2</v>
      </c>
      <c r="BA25" s="92">
        <v>5.5394800098843226E-2</v>
      </c>
      <c r="BB25" s="92">
        <v>5.3766270818041834E-2</v>
      </c>
      <c r="BC25" s="92">
        <v>5.4443874628480556E-2</v>
      </c>
      <c r="BD25" s="92">
        <v>5.8836774406162765E-2</v>
      </c>
    </row>
    <row r="26" spans="1:58" s="1" customFormat="1">
      <c r="B26" s="1" t="str">
        <f t="shared" si="0"/>
        <v>ORRestaurantNew</v>
      </c>
      <c r="C26" s="1" t="s">
        <v>61</v>
      </c>
      <c r="D26" s="196" t="s">
        <v>62</v>
      </c>
      <c r="E26" s="1" t="s">
        <v>8</v>
      </c>
      <c r="H26" s="17">
        <v>6.7900000000000002E-2</v>
      </c>
      <c r="I26" s="17">
        <v>9.3099999999999988E-2</v>
      </c>
      <c r="J26" s="17">
        <v>0.17349999999999999</v>
      </c>
      <c r="K26" s="17">
        <v>0.1865</v>
      </c>
      <c r="L26" s="17">
        <v>9.8900000000000002E-2</v>
      </c>
      <c r="M26" s="17">
        <v>0.1036</v>
      </c>
      <c r="N26" s="17">
        <v>0.1033</v>
      </c>
      <c r="O26" s="17">
        <v>0.10299999999999999</v>
      </c>
      <c r="P26" s="17">
        <v>0.16839999999999999</v>
      </c>
      <c r="Q26" s="17">
        <v>9.3099999999999988E-2</v>
      </c>
      <c r="R26" s="17">
        <v>0.1729</v>
      </c>
      <c r="S26" s="17">
        <v>0.18819999999999998</v>
      </c>
      <c r="T26" s="17">
        <v>0.14849999999999999</v>
      </c>
      <c r="U26" s="17">
        <v>0.13639999999999999</v>
      </c>
      <c r="V26" s="17">
        <v>0.11509999999999999</v>
      </c>
      <c r="W26" s="17">
        <v>0.34855169999999996</v>
      </c>
      <c r="X26" s="17">
        <v>0.44914379999999998</v>
      </c>
      <c r="Y26" s="17">
        <v>0.4074546</v>
      </c>
      <c r="Z26" s="17">
        <v>3.5369000000000002</v>
      </c>
      <c r="AA26" s="17">
        <v>3.9733000000000001</v>
      </c>
      <c r="AB26" s="17">
        <v>3.449729856136257</v>
      </c>
      <c r="AC26" s="17">
        <v>3.0943406286881654</v>
      </c>
      <c r="AD26" s="17">
        <v>3.0579254016132715</v>
      </c>
      <c r="AE26" s="17">
        <v>3.1692212141192844</v>
      </c>
      <c r="AF26" s="17">
        <v>3.2765863603669771</v>
      </c>
      <c r="AG26" s="17">
        <v>1.8499999999999999E-2</v>
      </c>
      <c r="AH26" s="17">
        <v>0.24272452406136497</v>
      </c>
      <c r="AI26" s="17">
        <v>0.31194703134616619</v>
      </c>
      <c r="AJ26" s="17">
        <v>0.16907738252929461</v>
      </c>
      <c r="AK26" s="17">
        <v>0.12143033558994011</v>
      </c>
      <c r="AL26" s="17">
        <v>0.12890542724748763</v>
      </c>
      <c r="AM26" s="17">
        <v>0.12144299954333651</v>
      </c>
      <c r="AN26" s="17">
        <v>0.12091705577652061</v>
      </c>
      <c r="AO26" s="17">
        <v>0.12045256114636523</v>
      </c>
      <c r="AP26" s="17">
        <v>0.11983120935928464</v>
      </c>
      <c r="AQ26" s="17">
        <v>0.11914374231366014</v>
      </c>
      <c r="AR26" s="17">
        <v>0.11843494309152859</v>
      </c>
      <c r="AS26" s="17">
        <v>0.11771365488724839</v>
      </c>
      <c r="AT26" s="17">
        <v>0.11730668249096406</v>
      </c>
      <c r="AU26" s="17">
        <v>0.1169798180937066</v>
      </c>
      <c r="AV26" s="17">
        <v>0.18816541026376887</v>
      </c>
      <c r="AW26" s="17">
        <v>0.20696001417600257</v>
      </c>
      <c r="AX26" s="17">
        <v>0.20297468852986231</v>
      </c>
      <c r="AY26" s="17">
        <v>0.20646880292369324</v>
      </c>
      <c r="AZ26" s="92">
        <v>0.22441570123439919</v>
      </c>
      <c r="BA26" s="92">
        <v>0.19415802703854287</v>
      </c>
      <c r="BB26" s="92">
        <v>0.20212122149061157</v>
      </c>
      <c r="BC26" s="92">
        <v>0.18285534815209181</v>
      </c>
      <c r="BD26" s="92">
        <v>0.20121711124087907</v>
      </c>
    </row>
    <row r="27" spans="1:58" s="1" customFormat="1">
      <c r="B27" s="1" t="str">
        <f t="shared" si="0"/>
        <v>ORLodgingNew</v>
      </c>
      <c r="C27" s="1" t="s">
        <v>63</v>
      </c>
      <c r="D27" s="196" t="s">
        <v>64</v>
      </c>
      <c r="E27" s="1" t="s">
        <v>8</v>
      </c>
      <c r="H27" s="17">
        <v>0.34329999999999999</v>
      </c>
      <c r="I27" s="17">
        <v>0.83960000000000001</v>
      </c>
      <c r="J27" s="17">
        <v>0.4824</v>
      </c>
      <c r="K27" s="17">
        <v>0.71140000000000003</v>
      </c>
      <c r="L27" s="17">
        <v>0.39800000000000002</v>
      </c>
      <c r="M27" s="17">
        <v>0.2858</v>
      </c>
      <c r="N27" s="17">
        <v>0.30269999999999997</v>
      </c>
      <c r="O27" s="17">
        <v>0.52510000000000001</v>
      </c>
      <c r="P27" s="17">
        <v>0.63970000000000005</v>
      </c>
      <c r="Q27" s="17">
        <v>0.7984</v>
      </c>
      <c r="R27" s="17">
        <v>2.4916999999999998</v>
      </c>
      <c r="S27" s="17">
        <v>1.8120000000000001</v>
      </c>
      <c r="T27" s="17">
        <v>1.2810999999999999</v>
      </c>
      <c r="U27" s="17">
        <v>1.1297999999999999</v>
      </c>
      <c r="V27" s="17">
        <v>0.46079999999999999</v>
      </c>
      <c r="W27" s="17">
        <v>0.1757</v>
      </c>
      <c r="X27" s="17">
        <v>0.44230000000000003</v>
      </c>
      <c r="Y27" s="17">
        <v>0.30010000000000003</v>
      </c>
      <c r="Z27" s="17">
        <v>0.32750000000000001</v>
      </c>
      <c r="AA27" s="17">
        <v>0.47720000000000001</v>
      </c>
      <c r="AB27" s="17">
        <v>0.55912742999999965</v>
      </c>
      <c r="AC27" s="17">
        <v>0.54529235000000031</v>
      </c>
      <c r="AD27" s="17">
        <v>0.40671768999999997</v>
      </c>
      <c r="AE27" s="17">
        <v>0.44228138999999994</v>
      </c>
      <c r="AF27" s="17">
        <v>0.46866431000000008</v>
      </c>
      <c r="AG27" s="17">
        <v>0.28320000000000001</v>
      </c>
      <c r="AH27" s="17">
        <v>0.68843973244013279</v>
      </c>
      <c r="AI27" s="17">
        <v>0.77379881433381548</v>
      </c>
      <c r="AJ27" s="17">
        <v>0.42876708024435239</v>
      </c>
      <c r="AK27" s="17">
        <v>0.43224052426550424</v>
      </c>
      <c r="AL27" s="17">
        <v>0.40203711645446133</v>
      </c>
      <c r="AM27" s="17">
        <v>0.20116022924208257</v>
      </c>
      <c r="AN27" s="17">
        <v>0.20736844230318757</v>
      </c>
      <c r="AO27" s="17">
        <v>0.16768442823177199</v>
      </c>
      <c r="AP27" s="17">
        <v>0.14573295202461387</v>
      </c>
      <c r="AQ27" s="17">
        <v>0.12922672293344331</v>
      </c>
      <c r="AR27" s="17">
        <v>0.12921391154706099</v>
      </c>
      <c r="AS27" s="17">
        <v>0.1775517430058457</v>
      </c>
      <c r="AT27" s="17">
        <v>0.22144895182200103</v>
      </c>
      <c r="AU27" s="17">
        <v>0.3041525594862507</v>
      </c>
      <c r="AV27" s="17">
        <v>0.47472530114624562</v>
      </c>
      <c r="AW27" s="17">
        <v>0.51925286428731277</v>
      </c>
      <c r="AX27" s="17">
        <v>0.53251006812593416</v>
      </c>
      <c r="AY27" s="17">
        <v>0.52508794505821021</v>
      </c>
      <c r="AZ27" s="92">
        <v>0.56080750180820615</v>
      </c>
      <c r="BA27" s="92">
        <v>0.48927105697102913</v>
      </c>
      <c r="BB27" s="92">
        <v>0.49803534120896897</v>
      </c>
      <c r="BC27" s="92">
        <v>0.43858268779163434</v>
      </c>
      <c r="BD27" s="92">
        <v>0.48952344246687385</v>
      </c>
    </row>
    <row r="28" spans="1:58" s="1" customFormat="1">
      <c r="B28" s="1" t="str">
        <f t="shared" si="0"/>
        <v>ORHospitalNew</v>
      </c>
      <c r="C28" s="1" t="s">
        <v>65</v>
      </c>
      <c r="D28" s="196" t="s">
        <v>66</v>
      </c>
      <c r="E28" s="1" t="s">
        <v>8</v>
      </c>
      <c r="H28" s="17">
        <v>0.20303249999999998</v>
      </c>
      <c r="I28" s="17">
        <v>0.28772999999999999</v>
      </c>
      <c r="J28" s="17">
        <v>0.3148125</v>
      </c>
      <c r="K28" s="17">
        <v>0.34934699999999996</v>
      </c>
      <c r="L28" s="17">
        <v>0.195408</v>
      </c>
      <c r="M28" s="17">
        <v>0.33637499999999998</v>
      </c>
      <c r="N28" s="17">
        <v>0.13727549999999999</v>
      </c>
      <c r="O28" s="17">
        <v>0.35469449999999997</v>
      </c>
      <c r="P28" s="17">
        <v>0.25029750000000001</v>
      </c>
      <c r="Q28" s="17">
        <v>0.1968915</v>
      </c>
      <c r="R28" s="17">
        <v>0.43252649999999998</v>
      </c>
      <c r="S28" s="17">
        <v>0.54820499999999994</v>
      </c>
      <c r="T28" s="17">
        <v>0.97724699999999987</v>
      </c>
      <c r="U28" s="17">
        <v>0.84756149999999986</v>
      </c>
      <c r="V28" s="17">
        <v>0.64639199999999997</v>
      </c>
      <c r="W28" s="17">
        <v>0.33719399999999999</v>
      </c>
      <c r="X28" s="17">
        <v>0.39087360000000004</v>
      </c>
      <c r="Y28" s="17">
        <v>0.30558060000000004</v>
      </c>
      <c r="Z28" s="17">
        <v>3.7835000000000001</v>
      </c>
      <c r="AA28" s="17">
        <v>1.3673</v>
      </c>
      <c r="AB28" s="17">
        <v>1.8872418900000005</v>
      </c>
      <c r="AC28" s="17">
        <v>1.84246679</v>
      </c>
      <c r="AD28" s="17">
        <v>1.9964261199999997</v>
      </c>
      <c r="AE28" s="17">
        <v>2.11022474</v>
      </c>
      <c r="AF28" s="17">
        <v>2.13389308</v>
      </c>
      <c r="AG28" s="17">
        <v>0.22219999999999998</v>
      </c>
      <c r="AH28" s="17">
        <v>0.13283526930866402</v>
      </c>
      <c r="AI28" s="17">
        <v>0.32779420900204376</v>
      </c>
      <c r="AJ28" s="17">
        <v>0.44271821850943793</v>
      </c>
      <c r="AK28" s="17">
        <v>0.68227498720543867</v>
      </c>
      <c r="AL28" s="17">
        <v>0.62843044576327756</v>
      </c>
      <c r="AM28" s="17">
        <v>0.48486564517424735</v>
      </c>
      <c r="AN28" s="17">
        <v>0.35845262330144589</v>
      </c>
      <c r="AO28" s="17">
        <v>0.25761992458522293</v>
      </c>
      <c r="AP28" s="17">
        <v>0.20214393737529357</v>
      </c>
      <c r="AQ28" s="17">
        <v>0.16569447046234181</v>
      </c>
      <c r="AR28" s="17">
        <v>0.14608544455060801</v>
      </c>
      <c r="AS28" s="17">
        <v>0.14750190685618164</v>
      </c>
      <c r="AT28" s="17">
        <v>0.15796895941224814</v>
      </c>
      <c r="AU28" s="17">
        <v>0.20780889289201981</v>
      </c>
      <c r="AV28" s="17">
        <v>0.2949245410840397</v>
      </c>
      <c r="AW28" s="17">
        <v>0.33114054755235062</v>
      </c>
      <c r="AX28" s="17">
        <v>0.27648285066498196</v>
      </c>
      <c r="AY28" s="17">
        <v>0.25479422017282849</v>
      </c>
      <c r="AZ28" s="92">
        <v>0.26109713466627049</v>
      </c>
      <c r="BA28" s="92">
        <v>0.21733251118494334</v>
      </c>
      <c r="BB28" s="92">
        <v>0.20155112325617269</v>
      </c>
      <c r="BC28" s="92">
        <v>0.18953906398710302</v>
      </c>
      <c r="BD28" s="92">
        <v>0.18419167085144605</v>
      </c>
    </row>
    <row r="29" spans="1:58" s="1" customFormat="1">
      <c r="B29" s="1" t="str">
        <f t="shared" si="0"/>
        <v>ORResidential CareNew</v>
      </c>
      <c r="C29" s="1" t="s">
        <v>67</v>
      </c>
      <c r="D29" s="197" t="s">
        <v>5469</v>
      </c>
      <c r="E29" s="1" t="s">
        <v>8</v>
      </c>
      <c r="H29" s="17">
        <v>0.38546750000000002</v>
      </c>
      <c r="I29" s="17">
        <v>0.54627000000000003</v>
      </c>
      <c r="J29" s="17">
        <v>0.59768750000000004</v>
      </c>
      <c r="K29" s="17">
        <v>0.66325300000000009</v>
      </c>
      <c r="L29" s="17">
        <v>0.37099200000000004</v>
      </c>
      <c r="M29" s="17">
        <v>0.638625</v>
      </c>
      <c r="N29" s="17">
        <v>0.26062450000000004</v>
      </c>
      <c r="O29" s="17">
        <v>0.67340549999999999</v>
      </c>
      <c r="P29" s="17">
        <v>0.47520250000000003</v>
      </c>
      <c r="Q29" s="17">
        <v>0.37380850000000004</v>
      </c>
      <c r="R29" s="17">
        <v>0.82117350000000011</v>
      </c>
      <c r="S29" s="17">
        <v>1.0407950000000001</v>
      </c>
      <c r="T29" s="17">
        <v>1.855353</v>
      </c>
      <c r="U29" s="17">
        <v>1.6091385</v>
      </c>
      <c r="V29" s="17">
        <v>1.2272080000000001</v>
      </c>
      <c r="W29" s="17">
        <v>1.1038060000000001</v>
      </c>
      <c r="X29" s="17">
        <v>1.2795264000000002</v>
      </c>
      <c r="Y29" s="17">
        <v>1.0003194000000002</v>
      </c>
      <c r="Z29" s="17">
        <v>3.7835000000000001</v>
      </c>
      <c r="AA29" s="17">
        <v>1.3673</v>
      </c>
      <c r="AB29" s="17">
        <v>1.8872418900000005</v>
      </c>
      <c r="AC29" s="17">
        <v>1.84246679</v>
      </c>
      <c r="AD29" s="17">
        <v>1.9964261199999997</v>
      </c>
      <c r="AE29" s="17">
        <v>2.11022474</v>
      </c>
      <c r="AF29" s="17">
        <v>2.13389308</v>
      </c>
      <c r="AG29" s="17">
        <v>0.53979999999999995</v>
      </c>
      <c r="AH29" s="17">
        <v>0.48592138818069242</v>
      </c>
      <c r="AI29" s="17">
        <v>1.0949852790644115</v>
      </c>
      <c r="AJ29" s="17">
        <v>1.1039800508730797</v>
      </c>
      <c r="AK29" s="17">
        <v>1.6217948768385979</v>
      </c>
      <c r="AL29" s="17">
        <v>1.5445460882839968</v>
      </c>
      <c r="AM29" s="17">
        <v>1.4381237324148548</v>
      </c>
      <c r="AN29" s="17">
        <v>1.2626305324021518</v>
      </c>
      <c r="AO29" s="17">
        <v>0.98115016933691646</v>
      </c>
      <c r="AP29" s="17">
        <v>0.93523588867878404</v>
      </c>
      <c r="AQ29" s="17">
        <v>0.86403124270468101</v>
      </c>
      <c r="AR29" s="17">
        <v>0.82481580092812701</v>
      </c>
      <c r="AS29" s="17">
        <v>0.86056740059036108</v>
      </c>
      <c r="AT29" s="17">
        <v>0.87565857582011319</v>
      </c>
      <c r="AU29" s="17">
        <v>0.97745039866280514</v>
      </c>
      <c r="AV29" s="17">
        <v>1.1451075467162957</v>
      </c>
      <c r="AW29" s="17">
        <v>1.2327301841427003</v>
      </c>
      <c r="AX29" s="17">
        <v>1.0690664495631288</v>
      </c>
      <c r="AY29" s="17">
        <v>1.0893581394999849</v>
      </c>
      <c r="AZ29" s="92">
        <v>1.1173698542892117</v>
      </c>
      <c r="BA29" s="92">
        <v>1.0144627036797251</v>
      </c>
      <c r="BB29" s="92">
        <v>1.0024298723651732</v>
      </c>
      <c r="BC29" s="92">
        <v>0.95409155489134545</v>
      </c>
      <c r="BD29" s="92">
        <v>0.92969882471123144</v>
      </c>
    </row>
    <row r="30" spans="1:58" s="1" customFormat="1">
      <c r="B30" s="1" t="str">
        <f t="shared" si="0"/>
        <v>ORAssemblyNew</v>
      </c>
      <c r="C30" s="1" t="s">
        <v>68</v>
      </c>
      <c r="D30" s="196" t="s">
        <v>69</v>
      </c>
      <c r="E30" s="1" t="s">
        <v>8</v>
      </c>
      <c r="H30" s="17">
        <v>0.66609400000000007</v>
      </c>
      <c r="I30" s="17">
        <v>1.1484180000000002</v>
      </c>
      <c r="J30" s="17">
        <v>0.55253399999999997</v>
      </c>
      <c r="K30" s="17">
        <v>0.6476320000000001</v>
      </c>
      <c r="L30" s="17">
        <v>0.68836400000000009</v>
      </c>
      <c r="M30" s="17">
        <v>0.40613802400000004</v>
      </c>
      <c r="N30" s="17">
        <v>0.97611110000000012</v>
      </c>
      <c r="O30" s="17">
        <v>0.44944599999999996</v>
      </c>
      <c r="P30" s="17">
        <v>1.0394595600000001</v>
      </c>
      <c r="Q30" s="17">
        <v>1.9108285600000001</v>
      </c>
      <c r="R30" s="17">
        <v>2.0233162</v>
      </c>
      <c r="S30" s="17">
        <v>1.5876980000000001</v>
      </c>
      <c r="T30" s="17">
        <v>1.3800260000000002</v>
      </c>
      <c r="U30" s="17">
        <v>1.4298360000000001</v>
      </c>
      <c r="V30" s="17">
        <v>1.3088299999999999</v>
      </c>
      <c r="W30" s="17">
        <v>1.4430000000000001</v>
      </c>
      <c r="X30" s="17">
        <v>1.3551</v>
      </c>
      <c r="Y30" s="17">
        <v>1.248</v>
      </c>
      <c r="Z30" s="17">
        <v>1.1154000000000002</v>
      </c>
      <c r="AA30" s="17">
        <v>1.0509999999999999</v>
      </c>
      <c r="AB30" s="17">
        <v>1.2799544001277074</v>
      </c>
      <c r="AC30" s="17">
        <v>1.4046792195590034</v>
      </c>
      <c r="AD30" s="17">
        <v>1.4878548079657998</v>
      </c>
      <c r="AE30" s="17">
        <v>1.4917427808967407</v>
      </c>
      <c r="AF30" s="17">
        <v>1.4158867115217983</v>
      </c>
      <c r="AG30" s="17">
        <v>0.59610000000000007</v>
      </c>
      <c r="AH30" s="17">
        <v>3.6042421174773187</v>
      </c>
      <c r="AI30" s="17">
        <v>3.6495005621788419</v>
      </c>
      <c r="AJ30" s="17">
        <v>1.9525559838726507</v>
      </c>
      <c r="AK30" s="17">
        <v>1.7587411980075816</v>
      </c>
      <c r="AL30" s="17">
        <v>1.8171325645485608</v>
      </c>
      <c r="AM30" s="17">
        <v>1.0627996797893307</v>
      </c>
      <c r="AN30" s="17">
        <v>1.0223609499448858</v>
      </c>
      <c r="AO30" s="17">
        <v>0.92139430817916734</v>
      </c>
      <c r="AP30" s="17">
        <v>0.58408173874745428</v>
      </c>
      <c r="AQ30" s="17">
        <v>0.58360378922512324</v>
      </c>
      <c r="AR30" s="17">
        <v>0.58107650252652188</v>
      </c>
      <c r="AS30" s="17">
        <v>0.94912316675675312</v>
      </c>
      <c r="AT30" s="17">
        <v>1.2171308514387658</v>
      </c>
      <c r="AU30" s="17">
        <v>1.2690828435201573</v>
      </c>
      <c r="AV30" s="17">
        <v>1.6467081763579383</v>
      </c>
      <c r="AW30" s="17">
        <v>2.0475684083172085</v>
      </c>
      <c r="AX30" s="17">
        <v>2.3679443533786668</v>
      </c>
      <c r="AY30" s="17">
        <v>2.2878869793976935</v>
      </c>
      <c r="AZ30" s="92">
        <v>2.2528712208554738</v>
      </c>
      <c r="BA30" s="92">
        <v>1.963343637580472</v>
      </c>
      <c r="BB30" s="92">
        <v>1.9760683966783996</v>
      </c>
      <c r="BC30" s="92">
        <v>1.8697116842994976</v>
      </c>
      <c r="BD30" s="92">
        <v>1.8476486180173188</v>
      </c>
      <c r="BE30" s="17">
        <v>31.978835051439628</v>
      </c>
      <c r="BF30" s="119"/>
    </row>
    <row r="31" spans="1:58" s="1" customFormat="1">
      <c r="B31" s="1" t="str">
        <f t="shared" si="0"/>
        <v>OROtherNew</v>
      </c>
      <c r="C31" s="1" t="s">
        <v>70</v>
      </c>
      <c r="D31" s="196" t="s">
        <v>71</v>
      </c>
      <c r="E31" s="1" t="s">
        <v>8</v>
      </c>
      <c r="H31" s="17">
        <v>1.2930060000000001</v>
      </c>
      <c r="I31" s="17">
        <v>2.229282</v>
      </c>
      <c r="J31" s="17">
        <v>1.0725660000000001</v>
      </c>
      <c r="K31" s="17">
        <v>1.2571680000000001</v>
      </c>
      <c r="L31" s="17">
        <v>1.3362360000000002</v>
      </c>
      <c r="M31" s="17">
        <v>0.78838557600000003</v>
      </c>
      <c r="N31" s="17">
        <v>1.8948039000000001</v>
      </c>
      <c r="O31" s="17">
        <v>0.87245399999999995</v>
      </c>
      <c r="P31" s="17">
        <v>2.0177744400000002</v>
      </c>
      <c r="Q31" s="17">
        <v>3.7092554399999997</v>
      </c>
      <c r="R31" s="17">
        <v>3.9276137999999996</v>
      </c>
      <c r="S31" s="17">
        <v>3.0820020000000001</v>
      </c>
      <c r="T31" s="17">
        <v>2.6788740000000009</v>
      </c>
      <c r="U31" s="17">
        <v>2.7755639999999997</v>
      </c>
      <c r="V31" s="17">
        <v>2.5406699999999995</v>
      </c>
      <c r="W31" s="17">
        <v>1.5496500000000002</v>
      </c>
      <c r="X31" s="17">
        <v>3.1783999999999999</v>
      </c>
      <c r="Y31" s="17">
        <v>3.2438500000000001</v>
      </c>
      <c r="Z31" s="17">
        <v>1.3588</v>
      </c>
      <c r="AA31" s="17">
        <v>0.66200000000000003</v>
      </c>
      <c r="AB31" s="17">
        <v>1.2854712808283151</v>
      </c>
      <c r="AC31" s="17">
        <v>1.5350817518422488</v>
      </c>
      <c r="AD31" s="17">
        <v>1.3825302212329729</v>
      </c>
      <c r="AE31" s="17">
        <v>1.2973344781524432</v>
      </c>
      <c r="AF31" s="17">
        <v>1.2292386545826346</v>
      </c>
      <c r="AG31" s="17">
        <v>1.188699999999999</v>
      </c>
      <c r="AH31" s="17">
        <v>3.2954857141074561</v>
      </c>
      <c r="AI31" s="17">
        <v>4.0254961509055036</v>
      </c>
      <c r="AJ31" s="17">
        <v>5.2036268985100405</v>
      </c>
      <c r="AK31" s="17">
        <v>6.346462078821288</v>
      </c>
      <c r="AL31" s="17">
        <v>5.8977328270172338</v>
      </c>
      <c r="AM31" s="17">
        <v>5.9472347378660864</v>
      </c>
      <c r="AN31" s="17">
        <v>4.8354540541014712</v>
      </c>
      <c r="AO31" s="17">
        <v>4.3897236487885971</v>
      </c>
      <c r="AP31" s="17">
        <v>4.576463519412739</v>
      </c>
      <c r="AQ31" s="17">
        <v>4.460735095681196</v>
      </c>
      <c r="AR31" s="17">
        <v>4.439942215619757</v>
      </c>
      <c r="AS31" s="17">
        <v>5.0074672888355938</v>
      </c>
      <c r="AT31" s="17">
        <v>4.8855798633677248</v>
      </c>
      <c r="AU31" s="17">
        <v>5.2005126230254266</v>
      </c>
      <c r="AV31" s="17">
        <v>5.5368075552386351</v>
      </c>
      <c r="AW31" s="17">
        <v>5.7463388912153341</v>
      </c>
      <c r="AX31" s="17">
        <v>5.3132040754415994</v>
      </c>
      <c r="AY31" s="17">
        <v>5.7795039969789208</v>
      </c>
      <c r="AZ31" s="92">
        <v>4.9355512851571515</v>
      </c>
      <c r="BA31" s="92">
        <v>5.4429469695055115</v>
      </c>
      <c r="BB31" s="92">
        <v>5.1265749128137141</v>
      </c>
      <c r="BC31" s="92">
        <v>4.940220559957277</v>
      </c>
      <c r="BD31" s="92">
        <v>4.5871864558610334</v>
      </c>
      <c r="BE31" s="17">
        <v>108.59926955321632</v>
      </c>
      <c r="BF31" s="119"/>
    </row>
    <row r="32" spans="1:58" s="1" customFormat="1">
      <c r="B32" s="1" t="str">
        <f t="shared" si="0"/>
        <v>ORLarge OffStock 2016</v>
      </c>
      <c r="C32" s="1" t="s">
        <v>72</v>
      </c>
      <c r="D32" s="196" t="s">
        <v>43</v>
      </c>
      <c r="E32" s="1" t="s">
        <v>5456</v>
      </c>
      <c r="F32" s="1" t="s">
        <v>73</v>
      </c>
      <c r="AJ32" s="92"/>
      <c r="AK32" s="92">
        <v>96.502934779596785</v>
      </c>
      <c r="AL32" s="92">
        <v>96.213425975257991</v>
      </c>
      <c r="AM32" s="92">
        <v>95.924785697332211</v>
      </c>
      <c r="AN32" s="92">
        <v>95.637011340240221</v>
      </c>
      <c r="AO32" s="92">
        <v>95.350100306219502</v>
      </c>
      <c r="AP32" s="92">
        <v>95.064050005300842</v>
      </c>
      <c r="AQ32" s="92">
        <v>94.77885785528494</v>
      </c>
      <c r="AR32" s="92">
        <v>94.494521281719088</v>
      </c>
      <c r="AS32" s="92">
        <v>94.211037717873936</v>
      </c>
      <c r="AT32" s="92">
        <v>93.928404604720313</v>
      </c>
      <c r="AU32" s="92">
        <v>93.646619390906153</v>
      </c>
      <c r="AV32" s="92">
        <v>93.365679532733438</v>
      </c>
      <c r="AW32" s="92">
        <v>93.085582494135238</v>
      </c>
      <c r="AX32" s="92">
        <v>92.806325746652831</v>
      </c>
      <c r="AY32" s="92">
        <v>92.527906769412866</v>
      </c>
      <c r="AZ32" s="92">
        <v>92.250323049104622</v>
      </c>
      <c r="BA32" s="92">
        <v>91.973572079957307</v>
      </c>
      <c r="BB32" s="92">
        <v>91.697651363717441</v>
      </c>
      <c r="BC32" s="92">
        <v>91.422558409626291</v>
      </c>
      <c r="BD32" s="92">
        <v>91.148290734397406</v>
      </c>
    </row>
    <row r="33" spans="2:56" s="1" customFormat="1">
      <c r="B33" s="1" t="str">
        <f t="shared" si="0"/>
        <v>ORMedium OffStock 2016</v>
      </c>
      <c r="C33" s="1" t="s">
        <v>74</v>
      </c>
      <c r="D33" s="196" t="s">
        <v>45</v>
      </c>
      <c r="E33" s="1" t="s">
        <v>5456</v>
      </c>
      <c r="F33" s="1" t="s">
        <v>73</v>
      </c>
      <c r="AJ33" s="92"/>
      <c r="AK33" s="92">
        <v>49.469653370516959</v>
      </c>
      <c r="AL33" s="92">
        <v>49.321244410405406</v>
      </c>
      <c r="AM33" s="92">
        <v>49.173280677174191</v>
      </c>
      <c r="AN33" s="92">
        <v>49.02576083514267</v>
      </c>
      <c r="AO33" s="92">
        <v>48.878683552637241</v>
      </c>
      <c r="AP33" s="92">
        <v>48.732047501979331</v>
      </c>
      <c r="AQ33" s="92">
        <v>48.585851359473395</v>
      </c>
      <c r="AR33" s="92">
        <v>48.440093805394973</v>
      </c>
      <c r="AS33" s="92">
        <v>48.29477352397879</v>
      </c>
      <c r="AT33" s="92">
        <v>48.14988920340685</v>
      </c>
      <c r="AU33" s="92">
        <v>48.005439535796633</v>
      </c>
      <c r="AV33" s="92">
        <v>47.861423217189241</v>
      </c>
      <c r="AW33" s="92">
        <v>47.717838947537672</v>
      </c>
      <c r="AX33" s="92">
        <v>47.574685430695055</v>
      </c>
      <c r="AY33" s="92">
        <v>47.431961374402967</v>
      </c>
      <c r="AZ33" s="92">
        <v>47.289665490279759</v>
      </c>
      <c r="BA33" s="92">
        <v>47.147796493808919</v>
      </c>
      <c r="BB33" s="92">
        <v>47.006353104327495</v>
      </c>
      <c r="BC33" s="92">
        <v>46.865334045014514</v>
      </c>
      <c r="BD33" s="92">
        <v>46.724738042879473</v>
      </c>
    </row>
    <row r="34" spans="2:56" s="1" customFormat="1">
      <c r="B34" s="1" t="str">
        <f t="shared" si="0"/>
        <v>ORSmall OffStock 2016</v>
      </c>
      <c r="C34" s="1" t="s">
        <v>75</v>
      </c>
      <c r="D34" s="196" t="s">
        <v>47</v>
      </c>
      <c r="E34" s="1" t="s">
        <v>5456</v>
      </c>
      <c r="F34" s="1" t="s">
        <v>73</v>
      </c>
      <c r="AJ34" s="92"/>
      <c r="AK34" s="92">
        <v>48.077004027515393</v>
      </c>
      <c r="AL34" s="92">
        <v>47.932773015432844</v>
      </c>
      <c r="AM34" s="92">
        <v>47.788974696386546</v>
      </c>
      <c r="AN34" s="92">
        <v>47.645607772297389</v>
      </c>
      <c r="AO34" s="92">
        <v>47.502670948980494</v>
      </c>
      <c r="AP34" s="92">
        <v>47.360162936133555</v>
      </c>
      <c r="AQ34" s="92">
        <v>47.218082447325152</v>
      </c>
      <c r="AR34" s="92">
        <v>47.076428199983177</v>
      </c>
      <c r="AS34" s="92">
        <v>46.935198915383225</v>
      </c>
      <c r="AT34" s="92">
        <v>46.794393318637077</v>
      </c>
      <c r="AU34" s="92">
        <v>46.654010138681166</v>
      </c>
      <c r="AV34" s="92">
        <v>46.514048108265122</v>
      </c>
      <c r="AW34" s="92">
        <v>46.374505963940329</v>
      </c>
      <c r="AX34" s="92">
        <v>46.235382446048511</v>
      </c>
      <c r="AY34" s="92">
        <v>46.096676298710364</v>
      </c>
      <c r="AZ34" s="92">
        <v>45.958386269814234</v>
      </c>
      <c r="BA34" s="92">
        <v>45.820511111004791</v>
      </c>
      <c r="BB34" s="92">
        <v>45.683049577671774</v>
      </c>
      <c r="BC34" s="92">
        <v>45.546000428938761</v>
      </c>
      <c r="BD34" s="92">
        <v>45.409362427651942</v>
      </c>
    </row>
    <row r="35" spans="2:56" s="1" customFormat="1">
      <c r="B35" s="1" t="str">
        <f t="shared" si="0"/>
        <v>ORXLarge RetStock 2016</v>
      </c>
      <c r="C35" s="1" t="s">
        <v>48</v>
      </c>
      <c r="D35" s="197" t="s">
        <v>5467</v>
      </c>
      <c r="E35" s="1" t="s">
        <v>5456</v>
      </c>
      <c r="F35" s="1" t="s">
        <v>73</v>
      </c>
      <c r="AJ35" s="92"/>
      <c r="AK35" s="92">
        <v>35.948519623404252</v>
      </c>
      <c r="AL35" s="92">
        <v>35.78315643313659</v>
      </c>
      <c r="AM35" s="92">
        <v>35.618553913544162</v>
      </c>
      <c r="AN35" s="92">
        <v>35.454708565541857</v>
      </c>
      <c r="AO35" s="92">
        <v>35.291616906140362</v>
      </c>
      <c r="AP35" s="92">
        <v>35.129275468372114</v>
      </c>
      <c r="AQ35" s="92">
        <v>34.967680801217604</v>
      </c>
      <c r="AR35" s="92">
        <v>34.806829469531998</v>
      </c>
      <c r="AS35" s="92">
        <v>34.646718053972151</v>
      </c>
      <c r="AT35" s="92">
        <v>34.487343150923877</v>
      </c>
      <c r="AU35" s="92">
        <v>34.328701372429627</v>
      </c>
      <c r="AV35" s="92">
        <v>34.17078934611645</v>
      </c>
      <c r="AW35" s="92">
        <v>34.013603715124312</v>
      </c>
      <c r="AX35" s="92">
        <v>33.857141138034741</v>
      </c>
      <c r="AY35" s="92">
        <v>33.70139828879978</v>
      </c>
      <c r="AZ35" s="92">
        <v>33.5463718566713</v>
      </c>
      <c r="BA35" s="92">
        <v>33.392058546130613</v>
      </c>
      <c r="BB35" s="92">
        <v>33.238455076818411</v>
      </c>
      <c r="BC35" s="92">
        <v>33.085558183465047</v>
      </c>
      <c r="BD35" s="92">
        <v>32.933364615821105</v>
      </c>
    </row>
    <row r="36" spans="2:56" s="1" customFormat="1">
      <c r="B36" s="1" t="str">
        <f t="shared" si="0"/>
        <v>ORLarge RetStock 2016</v>
      </c>
      <c r="C36" s="1" t="s">
        <v>49</v>
      </c>
      <c r="D36" s="197" t="s">
        <v>5464</v>
      </c>
      <c r="E36" s="1" t="s">
        <v>5456</v>
      </c>
      <c r="F36" s="1" t="s">
        <v>73</v>
      </c>
      <c r="AJ36" s="92"/>
      <c r="AK36" s="92">
        <v>53.49940996568175</v>
      </c>
      <c r="AL36" s="92">
        <v>53.25331267983961</v>
      </c>
      <c r="AM36" s="92">
        <v>53.008347441512342</v>
      </c>
      <c r="AN36" s="92">
        <v>52.764509043281386</v>
      </c>
      <c r="AO36" s="92">
        <v>52.521792301682289</v>
      </c>
      <c r="AP36" s="92">
        <v>52.280192057094546</v>
      </c>
      <c r="AQ36" s="92">
        <v>52.039703173631906</v>
      </c>
      <c r="AR36" s="92">
        <v>51.800320539033194</v>
      </c>
      <c r="AS36" s="92">
        <v>51.562039064553638</v>
      </c>
      <c r="AT36" s="92">
        <v>51.324853684856691</v>
      </c>
      <c r="AU36" s="92">
        <v>51.088759357906348</v>
      </c>
      <c r="AV36" s="92">
        <v>50.853751064859978</v>
      </c>
      <c r="AW36" s="92">
        <v>50.619823809961616</v>
      </c>
      <c r="AX36" s="92">
        <v>50.386972620435792</v>
      </c>
      <c r="AY36" s="92">
        <v>50.155192546381784</v>
      </c>
      <c r="AZ36" s="92">
        <v>49.924478660668427</v>
      </c>
      <c r="BA36" s="92">
        <v>49.694826058829349</v>
      </c>
      <c r="BB36" s="92">
        <v>49.466229858958734</v>
      </c>
      <c r="BC36" s="92">
        <v>49.238685201607524</v>
      </c>
      <c r="BD36" s="92">
        <v>49.012187249680125</v>
      </c>
    </row>
    <row r="37" spans="2:56" s="1" customFormat="1">
      <c r="B37" s="1" t="str">
        <f t="shared" si="0"/>
        <v>ORMedium RetStock 2016</v>
      </c>
      <c r="C37" s="1" t="s">
        <v>50</v>
      </c>
      <c r="D37" s="197" t="s">
        <v>5465</v>
      </c>
      <c r="E37" s="1" t="s">
        <v>5456</v>
      </c>
      <c r="F37" s="1" t="s">
        <v>73</v>
      </c>
      <c r="AJ37" s="92"/>
      <c r="AK37" s="92">
        <v>26.779497271040629</v>
      </c>
      <c r="AL37" s="92">
        <v>26.65631158359384</v>
      </c>
      <c r="AM37" s="92">
        <v>26.533692550309308</v>
      </c>
      <c r="AN37" s="92">
        <v>26.411637564577884</v>
      </c>
      <c r="AO37" s="92">
        <v>26.290144031780823</v>
      </c>
      <c r="AP37" s="92">
        <v>26.169209369234629</v>
      </c>
      <c r="AQ37" s="92">
        <v>26.048831006136147</v>
      </c>
      <c r="AR37" s="92">
        <v>25.929006383507922</v>
      </c>
      <c r="AS37" s="92">
        <v>25.809732954143783</v>
      </c>
      <c r="AT37" s="92">
        <v>25.691008182554722</v>
      </c>
      <c r="AU37" s="92">
        <v>25.572829544914967</v>
      </c>
      <c r="AV37" s="92">
        <v>25.455194529008356</v>
      </c>
      <c r="AW37" s="92">
        <v>25.338100634174918</v>
      </c>
      <c r="AX37" s="92">
        <v>25.221545371257712</v>
      </c>
      <c r="AY37" s="92">
        <v>25.105526262549926</v>
      </c>
      <c r="AZ37" s="92">
        <v>24.990040841742196</v>
      </c>
      <c r="BA37" s="92">
        <v>24.875086653870181</v>
      </c>
      <c r="BB37" s="92">
        <v>24.760661255262377</v>
      </c>
      <c r="BC37" s="92">
        <v>24.64676221348817</v>
      </c>
      <c r="BD37" s="92">
        <v>24.533387107306122</v>
      </c>
    </row>
    <row r="38" spans="2:56" s="1" customFormat="1">
      <c r="B38" s="1" t="str">
        <f t="shared" si="0"/>
        <v>ORSmall RetStock 2016</v>
      </c>
      <c r="C38" s="1" t="s">
        <v>51</v>
      </c>
      <c r="D38" s="197" t="s">
        <v>5466</v>
      </c>
      <c r="E38" s="1" t="s">
        <v>5456</v>
      </c>
      <c r="F38" s="1" t="s">
        <v>73</v>
      </c>
      <c r="AJ38" s="92"/>
      <c r="AK38" s="92">
        <v>29.024707017656947</v>
      </c>
      <c r="AL38" s="92">
        <v>28.891193365375724</v>
      </c>
      <c r="AM38" s="92">
        <v>28.758293875894996</v>
      </c>
      <c r="AN38" s="92">
        <v>28.626005724065877</v>
      </c>
      <c r="AO38" s="92">
        <v>28.494326097735172</v>
      </c>
      <c r="AP38" s="92">
        <v>28.36325219768559</v>
      </c>
      <c r="AQ38" s="92">
        <v>28.232781237576233</v>
      </c>
      <c r="AR38" s="92">
        <v>28.102910443883381</v>
      </c>
      <c r="AS38" s="92">
        <v>27.973637055841515</v>
      </c>
      <c r="AT38" s="92">
        <v>27.844958325384642</v>
      </c>
      <c r="AU38" s="92">
        <v>27.716871517087871</v>
      </c>
      <c r="AV38" s="92">
        <v>27.589373908109266</v>
      </c>
      <c r="AW38" s="92">
        <v>27.462462788131962</v>
      </c>
      <c r="AX38" s="92">
        <v>27.336135459306554</v>
      </c>
      <c r="AY38" s="92">
        <v>27.210389236193741</v>
      </c>
      <c r="AZ38" s="92">
        <v>27.085221445707248</v>
      </c>
      <c r="BA38" s="92">
        <v>26.960629427056993</v>
      </c>
      <c r="BB38" s="92">
        <v>26.836610531692529</v>
      </c>
      <c r="BC38" s="92">
        <v>26.713162123246743</v>
      </c>
      <c r="BD38" s="92">
        <v>26.590281577479807</v>
      </c>
    </row>
    <row r="39" spans="2:56" s="1" customFormat="1">
      <c r="B39" s="1" t="str">
        <f t="shared" si="0"/>
        <v>ORSchool K-12Stock 2016</v>
      </c>
      <c r="C39" s="1" t="s">
        <v>52</v>
      </c>
      <c r="D39" s="197" t="s">
        <v>5468</v>
      </c>
      <c r="E39" s="1" t="s">
        <v>5456</v>
      </c>
      <c r="F39" s="1" t="s">
        <v>73</v>
      </c>
      <c r="AJ39" s="92"/>
      <c r="AK39" s="92">
        <v>80.664601668961396</v>
      </c>
      <c r="AL39" s="92">
        <v>80.333876802118652</v>
      </c>
      <c r="AM39" s="92">
        <v>80.004507907229964</v>
      </c>
      <c r="AN39" s="92">
        <v>79.676489424810327</v>
      </c>
      <c r="AO39" s="92">
        <v>79.349815818168608</v>
      </c>
      <c r="AP39" s="92">
        <v>79.024481573314119</v>
      </c>
      <c r="AQ39" s="92">
        <v>78.700481198863528</v>
      </c>
      <c r="AR39" s="92">
        <v>78.377809225948184</v>
      </c>
      <c r="AS39" s="92">
        <v>78.056460208121791</v>
      </c>
      <c r="AT39" s="92">
        <v>77.736428721268496</v>
      </c>
      <c r="AU39" s="92">
        <v>77.417709363511293</v>
      </c>
      <c r="AV39" s="92">
        <v>77.100296755120894</v>
      </c>
      <c r="AW39" s="92">
        <v>76.784185538424893</v>
      </c>
      <c r="AX39" s="92">
        <v>76.469370377717354</v>
      </c>
      <c r="AY39" s="92">
        <v>76.155845959168715</v>
      </c>
      <c r="AZ39" s="92">
        <v>75.84360699073612</v>
      </c>
      <c r="BA39" s="92">
        <v>75.5326482020741</v>
      </c>
      <c r="BB39" s="92">
        <v>75.2229643444456</v>
      </c>
      <c r="BC39" s="92">
        <v>74.914550190633378</v>
      </c>
      <c r="BD39" s="92">
        <v>74.607400534851777</v>
      </c>
    </row>
    <row r="40" spans="2:56" s="1" customFormat="1">
      <c r="B40" s="1" t="str">
        <f t="shared" si="0"/>
        <v>ORUniversityStock 2016</v>
      </c>
      <c r="C40" s="1" t="s">
        <v>53</v>
      </c>
      <c r="D40" s="196" t="s">
        <v>54</v>
      </c>
      <c r="E40" s="1" t="s">
        <v>5456</v>
      </c>
      <c r="F40" s="1" t="s">
        <v>73</v>
      </c>
      <c r="AJ40" s="92"/>
      <c r="AK40" s="92">
        <v>37.170804240274919</v>
      </c>
      <c r="AL40" s="92">
        <v>37.01840394288979</v>
      </c>
      <c r="AM40" s="92">
        <v>36.86662848672394</v>
      </c>
      <c r="AN40" s="92">
        <v>36.715475309928372</v>
      </c>
      <c r="AO40" s="92">
        <v>36.564941861157664</v>
      </c>
      <c r="AP40" s="92">
        <v>36.415025599526921</v>
      </c>
      <c r="AQ40" s="92">
        <v>36.265723994568859</v>
      </c>
      <c r="AR40" s="92">
        <v>36.117034526191127</v>
      </c>
      <c r="AS40" s="92">
        <v>35.968954684633744</v>
      </c>
      <c r="AT40" s="92">
        <v>35.821481970426746</v>
      </c>
      <c r="AU40" s="92">
        <v>35.674613894347999</v>
      </c>
      <c r="AV40" s="92">
        <v>35.528347977381173</v>
      </c>
      <c r="AW40" s="92">
        <v>35.38268175067391</v>
      </c>
      <c r="AX40" s="92">
        <v>35.237612755496144</v>
      </c>
      <c r="AY40" s="92">
        <v>35.093138543198613</v>
      </c>
      <c r="AZ40" s="92">
        <v>34.949256675171497</v>
      </c>
      <c r="BA40" s="92">
        <v>34.805964722803296</v>
      </c>
      <c r="BB40" s="92">
        <v>34.663260267439803</v>
      </c>
      <c r="BC40" s="92">
        <v>34.521140900343298</v>
      </c>
      <c r="BD40" s="92">
        <v>34.379604222651892</v>
      </c>
    </row>
    <row r="41" spans="2:56" s="1" customFormat="1">
      <c r="B41" s="1" t="str">
        <f t="shared" si="0"/>
        <v>ORWarehouseStock 2016</v>
      </c>
      <c r="C41" s="1" t="s">
        <v>55</v>
      </c>
      <c r="D41" s="196" t="s">
        <v>56</v>
      </c>
      <c r="E41" s="1" t="s">
        <v>5456</v>
      </c>
      <c r="F41" s="1" t="s">
        <v>73</v>
      </c>
      <c r="AJ41" s="92"/>
      <c r="AK41" s="92">
        <v>141.68949555794063</v>
      </c>
      <c r="AL41" s="92">
        <v>141.16524442437625</v>
      </c>
      <c r="AM41" s="92">
        <v>140.64293302000607</v>
      </c>
      <c r="AN41" s="92">
        <v>140.12255416783205</v>
      </c>
      <c r="AO41" s="92">
        <v>139.60410071741106</v>
      </c>
      <c r="AP41" s="92">
        <v>139.08756554475664</v>
      </c>
      <c r="AQ41" s="92">
        <v>138.57294155224105</v>
      </c>
      <c r="AR41" s="92">
        <v>138.06022166849775</v>
      </c>
      <c r="AS41" s="92">
        <v>137.5493988483243</v>
      </c>
      <c r="AT41" s="92">
        <v>137.0404660725855</v>
      </c>
      <c r="AU41" s="92">
        <v>136.53341634811693</v>
      </c>
      <c r="AV41" s="92">
        <v>136.02824270762889</v>
      </c>
      <c r="AW41" s="92">
        <v>135.52493820961067</v>
      </c>
      <c r="AX41" s="92">
        <v>135.0234959382351</v>
      </c>
      <c r="AY41" s="92">
        <v>134.52390900326364</v>
      </c>
      <c r="AZ41" s="92">
        <v>134.02617053995155</v>
      </c>
      <c r="BA41" s="92">
        <v>133.53027370895373</v>
      </c>
      <c r="BB41" s="92">
        <v>133.03621169623059</v>
      </c>
      <c r="BC41" s="92">
        <v>132.54397771295453</v>
      </c>
      <c r="BD41" s="92">
        <v>132.05356499541659</v>
      </c>
    </row>
    <row r="42" spans="2:56" s="1" customFormat="1">
      <c r="B42" s="1" t="str">
        <f t="shared" si="0"/>
        <v>ORSupermarketStock 2016</v>
      </c>
      <c r="C42" s="1" t="s">
        <v>57</v>
      </c>
      <c r="D42" s="196" t="s">
        <v>58</v>
      </c>
      <c r="E42" s="1" t="s">
        <v>5456</v>
      </c>
      <c r="F42" s="1" t="s">
        <v>73</v>
      </c>
      <c r="AJ42" s="92"/>
      <c r="AK42" s="92">
        <v>15.491399887006917</v>
      </c>
      <c r="AL42" s="92">
        <v>15.351977288023855</v>
      </c>
      <c r="AM42" s="92">
        <v>15.21380949243164</v>
      </c>
      <c r="AN42" s="92">
        <v>15.076885206999755</v>
      </c>
      <c r="AO42" s="92">
        <v>14.941193240136757</v>
      </c>
      <c r="AP42" s="92">
        <v>14.806722500975527</v>
      </c>
      <c r="AQ42" s="92">
        <v>14.673461998466747</v>
      </c>
      <c r="AR42" s="92">
        <v>14.541400840480547</v>
      </c>
      <c r="AS42" s="92">
        <v>14.410528232916223</v>
      </c>
      <c r="AT42" s="92">
        <v>14.280833478819977</v>
      </c>
      <c r="AU42" s="92">
        <v>14.152305977510597</v>
      </c>
      <c r="AV42" s="92">
        <v>14.024935223713001</v>
      </c>
      <c r="AW42" s="92">
        <v>13.898710806699585</v>
      </c>
      <c r="AX42" s="92">
        <v>13.773622409439289</v>
      </c>
      <c r="AY42" s="92">
        <v>13.649659807754336</v>
      </c>
      <c r="AZ42" s="92">
        <v>13.526812869484546</v>
      </c>
      <c r="BA42" s="92">
        <v>13.405071553659186</v>
      </c>
      <c r="BB42" s="92">
        <v>13.284425909676253</v>
      </c>
      <c r="BC42" s="92">
        <v>13.164866076489167</v>
      </c>
      <c r="BD42" s="92">
        <v>13.046382281800764</v>
      </c>
    </row>
    <row r="43" spans="2:56" s="1" customFormat="1">
      <c r="B43" s="1" t="str">
        <f t="shared" si="0"/>
        <v>ORMiniMartStock 2016</v>
      </c>
      <c r="C43" s="1" t="s">
        <v>59</v>
      </c>
      <c r="D43" s="196" t="s">
        <v>60</v>
      </c>
      <c r="E43" s="1" t="s">
        <v>5456</v>
      </c>
      <c r="F43" s="1" t="s">
        <v>73</v>
      </c>
      <c r="AJ43" s="92"/>
      <c r="AK43" s="92">
        <v>6.5116345835233336</v>
      </c>
      <c r="AL43" s="92">
        <v>6.480899668289104</v>
      </c>
      <c r="AM43" s="92">
        <v>6.4503098218547796</v>
      </c>
      <c r="AN43" s="92">
        <v>6.4198643594956257</v>
      </c>
      <c r="AO43" s="92">
        <v>6.3895625997188068</v>
      </c>
      <c r="AP43" s="92">
        <v>6.3594038642481348</v>
      </c>
      <c r="AQ43" s="92">
        <v>6.3293874780088837</v>
      </c>
      <c r="AR43" s="92">
        <v>6.299512769112682</v>
      </c>
      <c r="AS43" s="92">
        <v>6.2697790688424702</v>
      </c>
      <c r="AT43" s="92">
        <v>6.2401857116375341</v>
      </c>
      <c r="AU43" s="92">
        <v>6.2107320350786051</v>
      </c>
      <c r="AV43" s="92">
        <v>6.1814173798730341</v>
      </c>
      <c r="AW43" s="92">
        <v>6.1522410898400333</v>
      </c>
      <c r="AX43" s="92">
        <v>6.1232025118959887</v>
      </c>
      <c r="AY43" s="92">
        <v>6.0943009960398404</v>
      </c>
      <c r="AZ43" s="92">
        <v>6.0655358953385328</v>
      </c>
      <c r="BA43" s="92">
        <v>6.0369065659125356</v>
      </c>
      <c r="BB43" s="92">
        <v>6.0084123669214291</v>
      </c>
      <c r="BC43" s="92">
        <v>5.9800526605495605</v>
      </c>
      <c r="BD43" s="92">
        <v>5.9518268119917668</v>
      </c>
    </row>
    <row r="44" spans="2:56" s="1" customFormat="1">
      <c r="B44" s="1" t="str">
        <f t="shared" si="0"/>
        <v>ORRestaurantStock 2016</v>
      </c>
      <c r="C44" s="1" t="s">
        <v>61</v>
      </c>
      <c r="D44" s="196" t="s">
        <v>62</v>
      </c>
      <c r="E44" s="1" t="s">
        <v>5456</v>
      </c>
      <c r="F44" s="1" t="s">
        <v>73</v>
      </c>
      <c r="AJ44" s="92"/>
      <c r="AK44" s="92">
        <v>13.909281960422188</v>
      </c>
      <c r="AL44" s="92">
        <v>13.843630149568996</v>
      </c>
      <c r="AM44" s="92">
        <v>13.778288215263032</v>
      </c>
      <c r="AN44" s="92">
        <v>13.713254694886992</v>
      </c>
      <c r="AO44" s="92">
        <v>13.648528132727126</v>
      </c>
      <c r="AP44" s="92">
        <v>13.584107079940654</v>
      </c>
      <c r="AQ44" s="92">
        <v>13.519990094523335</v>
      </c>
      <c r="AR44" s="92">
        <v>13.456175741277185</v>
      </c>
      <c r="AS44" s="92">
        <v>13.392662591778357</v>
      </c>
      <c r="AT44" s="92">
        <v>13.329449224345165</v>
      </c>
      <c r="AU44" s="92">
        <v>13.266534224006257</v>
      </c>
      <c r="AV44" s="92">
        <v>13.203916182468948</v>
      </c>
      <c r="AW44" s="92">
        <v>13.141593698087695</v>
      </c>
      <c r="AX44" s="92">
        <v>13.079565375832722</v>
      </c>
      <c r="AY44" s="92">
        <v>13.017829827258792</v>
      </c>
      <c r="AZ44" s="92">
        <v>12.95638567047413</v>
      </c>
      <c r="BA44" s="92">
        <v>12.895231530109493</v>
      </c>
      <c r="BB44" s="92">
        <v>12.834366037287378</v>
      </c>
      <c r="BC44" s="92">
        <v>12.773787829591383</v>
      </c>
      <c r="BD44" s="92">
        <v>12.713495551035711</v>
      </c>
    </row>
    <row r="45" spans="2:56" s="1" customFormat="1">
      <c r="B45" s="1" t="str">
        <f t="shared" si="0"/>
        <v>ORLodgingStock 2016</v>
      </c>
      <c r="C45" s="1" t="s">
        <v>63</v>
      </c>
      <c r="D45" s="196" t="s">
        <v>64</v>
      </c>
      <c r="E45" s="1" t="s">
        <v>5456</v>
      </c>
      <c r="F45" s="1" t="s">
        <v>73</v>
      </c>
      <c r="AJ45" s="92"/>
      <c r="AK45" s="92">
        <v>34.991292680774777</v>
      </c>
      <c r="AL45" s="92">
        <v>34.907313578340919</v>
      </c>
      <c r="AM45" s="92">
        <v>34.823536025752901</v>
      </c>
      <c r="AN45" s="92">
        <v>34.739959539291092</v>
      </c>
      <c r="AO45" s="92">
        <v>34.656583636396796</v>
      </c>
      <c r="AP45" s="92">
        <v>34.573407835669443</v>
      </c>
      <c r="AQ45" s="92">
        <v>34.490431656863841</v>
      </c>
      <c r="AR45" s="92">
        <v>34.407654620887371</v>
      </c>
      <c r="AS45" s="92">
        <v>34.325076249797242</v>
      </c>
      <c r="AT45" s="92">
        <v>34.242696066797727</v>
      </c>
      <c r="AU45" s="92">
        <v>34.160513596237415</v>
      </c>
      <c r="AV45" s="92">
        <v>34.078528363606445</v>
      </c>
      <c r="AW45" s="92">
        <v>33.996739895533793</v>
      </c>
      <c r="AX45" s="92">
        <v>33.915147719784514</v>
      </c>
      <c r="AY45" s="92">
        <v>33.833751365257029</v>
      </c>
      <c r="AZ45" s="92">
        <v>33.752550361980411</v>
      </c>
      <c r="BA45" s="92">
        <v>33.671544241111661</v>
      </c>
      <c r="BB45" s="92">
        <v>33.590732534932997</v>
      </c>
      <c r="BC45" s="92">
        <v>33.510114776849157</v>
      </c>
      <c r="BD45" s="92">
        <v>33.429690501384719</v>
      </c>
    </row>
    <row r="46" spans="2:56" s="1" customFormat="1">
      <c r="B46" s="1" t="str">
        <f t="shared" si="0"/>
        <v>ORHospitalStock 2016</v>
      </c>
      <c r="C46" s="1" t="s">
        <v>65</v>
      </c>
      <c r="D46" s="196" t="s">
        <v>66</v>
      </c>
      <c r="E46" s="1" t="s">
        <v>5456</v>
      </c>
      <c r="F46" s="1" t="s">
        <v>73</v>
      </c>
      <c r="AJ46" s="92"/>
      <c r="AK46" s="92">
        <v>27.164910335756822</v>
      </c>
      <c r="AL46" s="92">
        <v>27.107864024051732</v>
      </c>
      <c r="AM46" s="92">
        <v>27.050937509601223</v>
      </c>
      <c r="AN46" s="92">
        <v>26.994130540831062</v>
      </c>
      <c r="AO46" s="92">
        <v>26.937442866695317</v>
      </c>
      <c r="AP46" s="92">
        <v>26.880874236675258</v>
      </c>
      <c r="AQ46" s="92">
        <v>26.824424400778241</v>
      </c>
      <c r="AR46" s="92">
        <v>26.768093109536608</v>
      </c>
      <c r="AS46" s="92">
        <v>26.711880114006583</v>
      </c>
      <c r="AT46" s="92">
        <v>26.65578516576717</v>
      </c>
      <c r="AU46" s="92">
        <v>26.599808016919059</v>
      </c>
      <c r="AV46" s="92">
        <v>26.543948420083531</v>
      </c>
      <c r="AW46" s="92">
        <v>26.488206128401355</v>
      </c>
      <c r="AX46" s="92">
        <v>26.432580895531714</v>
      </c>
      <c r="AY46" s="92">
        <v>26.377072475651097</v>
      </c>
      <c r="AZ46" s="92">
        <v>26.321680623452231</v>
      </c>
      <c r="BA46" s="92">
        <v>26.266405094142982</v>
      </c>
      <c r="BB46" s="92">
        <v>26.211245643445281</v>
      </c>
      <c r="BC46" s="92">
        <v>26.156202027594045</v>
      </c>
      <c r="BD46" s="92">
        <v>26.101274003336098</v>
      </c>
    </row>
    <row r="47" spans="2:56" s="1" customFormat="1">
      <c r="B47" s="1" t="str">
        <f t="shared" si="0"/>
        <v>ORResidential CareStock 2016</v>
      </c>
      <c r="C47" s="1" t="s">
        <v>67</v>
      </c>
      <c r="D47" s="197" t="s">
        <v>5469</v>
      </c>
      <c r="E47" s="1" t="s">
        <v>5456</v>
      </c>
      <c r="F47" s="1" t="s">
        <v>73</v>
      </c>
      <c r="AJ47" s="92"/>
      <c r="AK47" s="92">
        <v>46.772707197924746</v>
      </c>
      <c r="AL47" s="92">
        <v>46.660452700649728</v>
      </c>
      <c r="AM47" s="92">
        <v>46.548467614168167</v>
      </c>
      <c r="AN47" s="92">
        <v>46.436751291894169</v>
      </c>
      <c r="AO47" s="92">
        <v>46.325303088793625</v>
      </c>
      <c r="AP47" s="92">
        <v>46.214122361380525</v>
      </c>
      <c r="AQ47" s="92">
        <v>46.103208467713216</v>
      </c>
      <c r="AR47" s="92">
        <v>45.992560767390707</v>
      </c>
      <c r="AS47" s="92">
        <v>45.882178621548974</v>
      </c>
      <c r="AT47" s="92">
        <v>45.77206139285726</v>
      </c>
      <c r="AU47" s="92">
        <v>45.662208445514402</v>
      </c>
      <c r="AV47" s="92">
        <v>45.552619145245167</v>
      </c>
      <c r="AW47" s="92">
        <v>45.443292859296584</v>
      </c>
      <c r="AX47" s="92">
        <v>45.334228956434274</v>
      </c>
      <c r="AY47" s="92">
        <v>45.225426806938835</v>
      </c>
      <c r="AZ47" s="92">
        <v>45.116885782602182</v>
      </c>
      <c r="BA47" s="92">
        <v>45.008605256723939</v>
      </c>
      <c r="BB47" s="92">
        <v>44.900584604107806</v>
      </c>
      <c r="BC47" s="92">
        <v>44.792823201057949</v>
      </c>
      <c r="BD47" s="92">
        <v>44.685320425375409</v>
      </c>
    </row>
    <row r="48" spans="2:56" s="1" customFormat="1">
      <c r="B48" s="1" t="str">
        <f t="shared" si="0"/>
        <v>ORAssemblyStock 2016</v>
      </c>
      <c r="C48" s="1" t="s">
        <v>68</v>
      </c>
      <c r="D48" s="196" t="s">
        <v>69</v>
      </c>
      <c r="E48" s="1" t="s">
        <v>5456</v>
      </c>
      <c r="F48" s="1" t="s">
        <v>73</v>
      </c>
      <c r="AJ48" s="92"/>
      <c r="AK48" s="92">
        <v>130.60525800097963</v>
      </c>
      <c r="AL48" s="92">
        <v>130.01927574341525</v>
      </c>
      <c r="AM48" s="92">
        <v>129.43592259291313</v>
      </c>
      <c r="AN48" s="92">
        <v>128.85518675354626</v>
      </c>
      <c r="AO48" s="92">
        <v>128.27705648231202</v>
      </c>
      <c r="AP48" s="92">
        <v>127.70152008889471</v>
      </c>
      <c r="AQ48" s="92">
        <v>127.12856593542921</v>
      </c>
      <c r="AR48" s="92">
        <v>126.55818243626558</v>
      </c>
      <c r="AS48" s="92">
        <v>125.99035805773488</v>
      </c>
      <c r="AT48" s="92">
        <v>125.42508131791584</v>
      </c>
      <c r="AU48" s="92">
        <v>124.8623407864028</v>
      </c>
      <c r="AV48" s="92">
        <v>124.30212508407448</v>
      </c>
      <c r="AW48" s="92">
        <v>123.74442288286393</v>
      </c>
      <c r="AX48" s="92">
        <v>123.18922290552949</v>
      </c>
      <c r="AY48" s="92">
        <v>122.63651392542668</v>
      </c>
      <c r="AZ48" s="92">
        <v>122.08628476628127</v>
      </c>
      <c r="BA48" s="92">
        <v>121.53852430196322</v>
      </c>
      <c r="BB48" s="92">
        <v>120.99322145626175</v>
      </c>
      <c r="BC48" s="92">
        <v>120.45036520266133</v>
      </c>
      <c r="BD48" s="92">
        <v>119.90994456411873</v>
      </c>
    </row>
    <row r="49" spans="1:56" s="1" customFormat="1">
      <c r="B49" s="1" t="str">
        <f t="shared" si="0"/>
        <v>OROtherStock 2016</v>
      </c>
      <c r="C49" s="1" t="s">
        <v>70</v>
      </c>
      <c r="D49" s="196" t="s">
        <v>71</v>
      </c>
      <c r="E49" s="1" t="s">
        <v>5456</v>
      </c>
      <c r="F49" s="1" t="s">
        <v>73</v>
      </c>
      <c r="AJ49" s="92"/>
      <c r="AK49" s="92">
        <v>157.54938899993078</v>
      </c>
      <c r="AL49" s="92">
        <v>156.13144449893142</v>
      </c>
      <c r="AM49" s="92">
        <v>154.72626149844103</v>
      </c>
      <c r="AN49" s="92">
        <v>153.33372514495505</v>
      </c>
      <c r="AO49" s="92">
        <v>151.95372161865046</v>
      </c>
      <c r="AP49" s="92">
        <v>150.58613812408259</v>
      </c>
      <c r="AQ49" s="92">
        <v>149.23086288096584</v>
      </c>
      <c r="AR49" s="92">
        <v>147.88778511503716</v>
      </c>
      <c r="AS49" s="92">
        <v>146.55679504900183</v>
      </c>
      <c r="AT49" s="92">
        <v>145.23778389356082</v>
      </c>
      <c r="AU49" s="92">
        <v>143.93064383851876</v>
      </c>
      <c r="AV49" s="92">
        <v>142.6352680439721</v>
      </c>
      <c r="AW49" s="92">
        <v>141.35155063157634</v>
      </c>
      <c r="AX49" s="92">
        <v>140.07938667589215</v>
      </c>
      <c r="AY49" s="92">
        <v>138.81867219580911</v>
      </c>
      <c r="AZ49" s="92">
        <v>137.56930414604682</v>
      </c>
      <c r="BA49" s="92">
        <v>136.33118040873239</v>
      </c>
      <c r="BB49" s="92">
        <v>135.10419978505379</v>
      </c>
      <c r="BC49" s="92">
        <v>133.88826198698831</v>
      </c>
      <c r="BD49" s="92">
        <v>132.68326762910542</v>
      </c>
    </row>
    <row r="50" spans="1:56" s="1" customFormat="1">
      <c r="AZ50" s="92"/>
      <c r="BA50" s="92"/>
      <c r="BB50" s="92"/>
      <c r="BC50" s="92"/>
      <c r="BD50" s="92"/>
    </row>
    <row r="51" spans="1:56" s="1" customFormat="1">
      <c r="AZ51" s="92"/>
      <c r="BA51" s="92"/>
      <c r="BB51" s="92"/>
      <c r="BC51" s="92"/>
      <c r="BD51" s="92"/>
    </row>
    <row r="52" spans="1:56" s="1" customFormat="1">
      <c r="D52" s="4" t="s">
        <v>76</v>
      </c>
      <c r="E52" s="4"/>
      <c r="AZ52" s="92"/>
      <c r="BA52" s="92"/>
      <c r="BB52" s="92"/>
      <c r="BC52" s="92"/>
      <c r="BD52" s="92"/>
    </row>
    <row r="53" spans="1:56" s="1" customFormat="1">
      <c r="B53" s="1" t="str">
        <f>CONCATENATE("WA",D53,E53)</f>
        <v>WALarge OffNew</v>
      </c>
      <c r="C53" s="1" t="s">
        <v>77</v>
      </c>
      <c r="D53" s="196" t="s">
        <v>43</v>
      </c>
      <c r="E53" s="1" t="s">
        <v>8</v>
      </c>
      <c r="H53" s="17">
        <v>4.6720565328458212</v>
      </c>
      <c r="I53" s="17">
        <v>1.5093528080297529</v>
      </c>
      <c r="J53" s="17">
        <v>1.6326353993862486</v>
      </c>
      <c r="K53" s="17">
        <v>2.6697249363466713</v>
      </c>
      <c r="L53" s="17">
        <v>1.9057770751539596</v>
      </c>
      <c r="M53" s="17">
        <v>1.3124038157725313</v>
      </c>
      <c r="N53" s="17">
        <v>1.0072288765130091</v>
      </c>
      <c r="O53" s="17">
        <v>1.7837576251023464</v>
      </c>
      <c r="P53" s="17">
        <v>1.8651544507889506</v>
      </c>
      <c r="Q53" s="17">
        <v>2.2166108874593542</v>
      </c>
      <c r="R53" s="17">
        <v>2.5878733797903091</v>
      </c>
      <c r="S53" s="17">
        <v>4.1569475087148886</v>
      </c>
      <c r="T53" s="17">
        <v>5.6567509684797317</v>
      </c>
      <c r="U53" s="17">
        <v>5.4289813283833865</v>
      </c>
      <c r="V53" s="17">
        <v>3.5235074071425996</v>
      </c>
      <c r="W53" s="17">
        <v>2.4352050691170355</v>
      </c>
      <c r="X53" s="17">
        <v>2.1414388221232086</v>
      </c>
      <c r="Y53" s="17">
        <v>2.302555021843534</v>
      </c>
      <c r="Z53" s="17">
        <v>1.4488319999999999</v>
      </c>
      <c r="AA53" s="17">
        <v>4.2056000000000004</v>
      </c>
      <c r="AB53" s="17">
        <v>2.5994797107084047</v>
      </c>
      <c r="AC53" s="17">
        <v>2.6698126381317313</v>
      </c>
      <c r="AD53" s="17">
        <v>2.4533274635786939</v>
      </c>
      <c r="AE53" s="17">
        <v>2.3671787571438605</v>
      </c>
      <c r="AF53" s="17">
        <v>2.4929445565970005</v>
      </c>
      <c r="AG53" s="17">
        <v>1.528254</v>
      </c>
      <c r="AH53" s="17">
        <v>3.4426177226381811</v>
      </c>
      <c r="AI53" s="17">
        <v>6.2494566534592844</v>
      </c>
      <c r="AJ53" s="17">
        <v>5.4158308554550043</v>
      </c>
      <c r="AK53" s="17">
        <v>4.8761836173015976</v>
      </c>
      <c r="AL53" s="17">
        <v>3.9716736434724673</v>
      </c>
      <c r="AM53" s="17">
        <v>3.5128480125826167</v>
      </c>
      <c r="AN53" s="17">
        <v>4.2624950903495868</v>
      </c>
      <c r="AO53" s="17">
        <v>4.1112156632412971</v>
      </c>
      <c r="AP53" s="17">
        <v>3.7007066457998592</v>
      </c>
      <c r="AQ53" s="17">
        <v>4.3211519396077769</v>
      </c>
      <c r="AR53" s="17">
        <v>3.7114271354875035</v>
      </c>
      <c r="AS53" s="17">
        <v>3.8182542800693642</v>
      </c>
      <c r="AT53" s="17">
        <v>4.2268754478008255</v>
      </c>
      <c r="AU53" s="17">
        <v>4.2698477569858388</v>
      </c>
      <c r="AV53" s="17">
        <v>4.8972378455373722</v>
      </c>
      <c r="AW53" s="17">
        <v>5.4872319490592201</v>
      </c>
      <c r="AX53" s="17">
        <v>4.7888648895634143</v>
      </c>
      <c r="AY53" s="17">
        <v>5.0156351289120025</v>
      </c>
      <c r="AZ53" s="92">
        <v>5.4033861533299543</v>
      </c>
      <c r="BA53" s="92">
        <v>4.7973778500937865</v>
      </c>
      <c r="BB53" s="92">
        <v>5.005953619838694</v>
      </c>
      <c r="BC53" s="92">
        <v>4.8926084235573342</v>
      </c>
      <c r="BD53" s="92">
        <v>4.8952817886810776</v>
      </c>
    </row>
    <row r="54" spans="1:56" s="1" customFormat="1">
      <c r="B54" s="1" t="str">
        <f t="shared" ref="B54:B88" si="1">CONCATENATE("WA",D54,E54)</f>
        <v>WAMedium OffNew</v>
      </c>
      <c r="C54" s="1" t="s">
        <v>78</v>
      </c>
      <c r="D54" s="196" t="s">
        <v>45</v>
      </c>
      <c r="E54" s="1" t="s">
        <v>8</v>
      </c>
      <c r="H54" s="17">
        <v>2.1049529227503614</v>
      </c>
      <c r="I54" s="17">
        <v>0.68002529130110145</v>
      </c>
      <c r="J54" s="17">
        <v>0.7355691506648977</v>
      </c>
      <c r="K54" s="17">
        <v>1.2028204856244402</v>
      </c>
      <c r="L54" s="17">
        <v>0.85863066858321024</v>
      </c>
      <c r="M54" s="17">
        <v>0.59129169957975791</v>
      </c>
      <c r="N54" s="17">
        <v>0.45379788377757357</v>
      </c>
      <c r="O54" s="17">
        <v>0.80365590613912508</v>
      </c>
      <c r="P54" s="17">
        <v>0.84032851164530364</v>
      </c>
      <c r="Q54" s="17">
        <v>0.99867403858570003</v>
      </c>
      <c r="R54" s="17">
        <v>1.1659430052271653</v>
      </c>
      <c r="S54" s="17">
        <v>1.8728751988922039</v>
      </c>
      <c r="T54" s="17">
        <v>2.5485981174802896</v>
      </c>
      <c r="U54" s="17">
        <v>2.4459785609179971</v>
      </c>
      <c r="V54" s="17">
        <v>1.587484475595518</v>
      </c>
      <c r="W54" s="17">
        <v>1.0971596751232116</v>
      </c>
      <c r="X54" s="17">
        <v>0.96480594269985731</v>
      </c>
      <c r="Y54" s="17">
        <v>1.0373953930028383</v>
      </c>
      <c r="Z54" s="17">
        <v>0.90551999999999988</v>
      </c>
      <c r="AA54" s="17">
        <v>2.6284999999999998</v>
      </c>
      <c r="AB54" s="17">
        <v>1.6246748191927527</v>
      </c>
      <c r="AC54" s="17">
        <v>1.668632898832332</v>
      </c>
      <c r="AD54" s="17">
        <v>1.5333296647366834</v>
      </c>
      <c r="AE54" s="17">
        <v>1.4794867232149127</v>
      </c>
      <c r="AF54" s="17">
        <v>1.5580903478731252</v>
      </c>
      <c r="AG54" s="17">
        <v>1.9201140000000001</v>
      </c>
      <c r="AH54" s="17">
        <v>2.1516360766488631</v>
      </c>
      <c r="AI54" s="17">
        <v>3.9059104084120517</v>
      </c>
      <c r="AJ54" s="17">
        <v>3.384894284659377</v>
      </c>
      <c r="AK54" s="17">
        <v>3.0476147608134978</v>
      </c>
      <c r="AL54" s="17">
        <v>2.4822960271702916</v>
      </c>
      <c r="AM54" s="17">
        <v>2.1955300078641349</v>
      </c>
      <c r="AN54" s="17">
        <v>2.6640594314684916</v>
      </c>
      <c r="AO54" s="17">
        <v>2.5695097895258101</v>
      </c>
      <c r="AP54" s="17">
        <v>2.3129416536249114</v>
      </c>
      <c r="AQ54" s="17">
        <v>2.7007199622548601</v>
      </c>
      <c r="AR54" s="17">
        <v>2.3196419596796893</v>
      </c>
      <c r="AS54" s="17">
        <v>2.3864089250433524</v>
      </c>
      <c r="AT54" s="17">
        <v>2.6417971548755155</v>
      </c>
      <c r="AU54" s="17">
        <v>2.6686548481161485</v>
      </c>
      <c r="AV54" s="17">
        <v>3.0607736534608572</v>
      </c>
      <c r="AW54" s="17">
        <v>3.4295199681620119</v>
      </c>
      <c r="AX54" s="17">
        <v>2.9930405559771338</v>
      </c>
      <c r="AY54" s="17">
        <v>3.1347719555700007</v>
      </c>
      <c r="AZ54" s="92">
        <v>3.377116345831221</v>
      </c>
      <c r="BA54" s="92">
        <v>2.9983611563086163</v>
      </c>
      <c r="BB54" s="92">
        <v>3.1287210123991835</v>
      </c>
      <c r="BC54" s="92">
        <v>3.0578802647233334</v>
      </c>
      <c r="BD54" s="92">
        <v>3.0595511179256727</v>
      </c>
    </row>
    <row r="55" spans="1:56" s="1" customFormat="1">
      <c r="B55" s="1" t="str">
        <f t="shared" si="1"/>
        <v>WASmall OffNew</v>
      </c>
      <c r="C55" s="1" t="s">
        <v>79</v>
      </c>
      <c r="D55" s="196" t="s">
        <v>47</v>
      </c>
      <c r="E55" s="1" t="s">
        <v>8</v>
      </c>
      <c r="H55" s="17">
        <v>2.4698905444038184</v>
      </c>
      <c r="I55" s="17">
        <v>0.79792190066914614</v>
      </c>
      <c r="J55" s="17">
        <v>0.86309544994885412</v>
      </c>
      <c r="K55" s="17">
        <v>1.4113545780288896</v>
      </c>
      <c r="L55" s="17">
        <v>1.0074922562628299</v>
      </c>
      <c r="M55" s="17">
        <v>0.69380448464771105</v>
      </c>
      <c r="N55" s="17">
        <v>0.53247323970941751</v>
      </c>
      <c r="O55" s="17">
        <v>0.94298646875852898</v>
      </c>
      <c r="P55" s="17">
        <v>0.98601703756574599</v>
      </c>
      <c r="Q55" s="17">
        <v>1.1718150739549462</v>
      </c>
      <c r="R55" s="17">
        <v>1.368083614982526</v>
      </c>
      <c r="S55" s="17">
        <v>2.1975772923929076</v>
      </c>
      <c r="T55" s="17">
        <v>2.9904509140399775</v>
      </c>
      <c r="U55" s="17">
        <v>2.8700401106986155</v>
      </c>
      <c r="V55" s="17">
        <v>1.8627081172618836</v>
      </c>
      <c r="W55" s="17">
        <v>1.2873752557597529</v>
      </c>
      <c r="X55" s="17">
        <v>1.1320752351769341</v>
      </c>
      <c r="Y55" s="17">
        <v>1.2172495851536278</v>
      </c>
      <c r="Z55" s="17">
        <v>0.23284799999999997</v>
      </c>
      <c r="AA55" s="17">
        <v>0.67589999999999995</v>
      </c>
      <c r="AB55" s="17">
        <v>0.41777352493527931</v>
      </c>
      <c r="AC55" s="17">
        <v>0.42907703112831391</v>
      </c>
      <c r="AD55" s="17">
        <v>0.39428477093229003</v>
      </c>
      <c r="AE55" s="17">
        <v>0.38043944311240613</v>
      </c>
      <c r="AF55" s="17">
        <v>0.4006518037388036</v>
      </c>
      <c r="AG55" s="17">
        <v>0.47023199999999998</v>
      </c>
      <c r="AH55" s="17">
        <v>0.55327784828113624</v>
      </c>
      <c r="AI55" s="17">
        <v>1.0043769621630991</v>
      </c>
      <c r="AJ55" s="17">
        <v>0.87040138748383977</v>
      </c>
      <c r="AK55" s="17">
        <v>0.78367236706632804</v>
      </c>
      <c r="AL55" s="17">
        <v>0.63830469270093215</v>
      </c>
      <c r="AM55" s="17">
        <v>0.56456485916506327</v>
      </c>
      <c r="AN55" s="17">
        <v>0.6850438538061836</v>
      </c>
      <c r="AO55" s="17">
        <v>0.66073108873520836</v>
      </c>
      <c r="AP55" s="17">
        <v>0.59475642521783445</v>
      </c>
      <c r="AQ55" s="17">
        <v>0.69447084743696408</v>
      </c>
      <c r="AR55" s="17">
        <v>0.5964793610604916</v>
      </c>
      <c r="AS55" s="17">
        <v>0.61364800929686203</v>
      </c>
      <c r="AT55" s="17">
        <v>0.67931926839656109</v>
      </c>
      <c r="AU55" s="17">
        <v>0.68622553237272399</v>
      </c>
      <c r="AV55" s="17">
        <v>0.78705608231850621</v>
      </c>
      <c r="AW55" s="17">
        <v>0.88187656324166019</v>
      </c>
      <c r="AX55" s="17">
        <v>0.7696390001084058</v>
      </c>
      <c r="AY55" s="17">
        <v>0.80608421714657164</v>
      </c>
      <c r="AZ55" s="92">
        <v>0.86840134607088548</v>
      </c>
      <c r="BA55" s="92">
        <v>0.77100715447935853</v>
      </c>
      <c r="BB55" s="92">
        <v>0.8045282603312186</v>
      </c>
      <c r="BC55" s="92">
        <v>0.78631206807171439</v>
      </c>
      <c r="BD55" s="92">
        <v>0.78674171603803023</v>
      </c>
    </row>
    <row r="56" spans="1:56" s="1" customFormat="1">
      <c r="A56" s="21" t="s">
        <v>5463</v>
      </c>
      <c r="B56" s="1" t="str">
        <f t="shared" si="1"/>
        <v>WAXLarge RetNew</v>
      </c>
      <c r="C56" s="1" t="s">
        <v>80</v>
      </c>
      <c r="D56" s="197" t="s">
        <v>5467</v>
      </c>
      <c r="E56" s="1" t="s">
        <v>8</v>
      </c>
      <c r="H56" s="17">
        <v>1.1645465043915073</v>
      </c>
      <c r="I56" s="17">
        <v>1.1001820295846425</v>
      </c>
      <c r="J56" s="17">
        <v>0.77513011814390298</v>
      </c>
      <c r="K56" s="17">
        <v>0.68998963836582305</v>
      </c>
      <c r="L56" s="17">
        <v>0.47628477138962716</v>
      </c>
      <c r="M56" s="17">
        <v>0.72979317264235954</v>
      </c>
      <c r="N56" s="17">
        <v>1.1207523315363412</v>
      </c>
      <c r="O56" s="17">
        <v>1.7296949802124721</v>
      </c>
      <c r="P56" s="17">
        <v>1.2091017784188862</v>
      </c>
      <c r="Q56" s="17">
        <v>0.64730626181604856</v>
      </c>
      <c r="R56" s="17">
        <v>0.79226517966966792</v>
      </c>
      <c r="S56" s="17">
        <v>1.1545493376429821</v>
      </c>
      <c r="T56" s="17">
        <v>1.6151595389454148</v>
      </c>
      <c r="U56" s="17">
        <v>1.1894365697530624</v>
      </c>
      <c r="V56" s="17">
        <v>1.2257225823958589</v>
      </c>
      <c r="W56" s="17">
        <v>1.0573849449768578</v>
      </c>
      <c r="X56" s="17">
        <v>0.72875294390060763</v>
      </c>
      <c r="Y56" s="17">
        <v>0.92132453975849626</v>
      </c>
      <c r="Z56" s="17">
        <v>1.6346550000000002</v>
      </c>
      <c r="AA56" s="17">
        <v>2.0905169999999997</v>
      </c>
      <c r="AB56" s="17">
        <v>1.7691131441651935</v>
      </c>
      <c r="AC56" s="17">
        <v>1.7050112905317358</v>
      </c>
      <c r="AD56" s="17">
        <v>1.6258923167686812</v>
      </c>
      <c r="AE56" s="17">
        <v>1.7031142550524103</v>
      </c>
      <c r="AF56" s="17">
        <v>1.7922187054531598</v>
      </c>
      <c r="AG56" s="17">
        <v>3.2384038400000015</v>
      </c>
      <c r="AH56" s="17">
        <v>1.0467596458801405</v>
      </c>
      <c r="AI56" s="17">
        <v>1.1303874397435516</v>
      </c>
      <c r="AJ56" s="17">
        <v>0.47519289857638281</v>
      </c>
      <c r="AK56" s="17">
        <v>0.97615940653080679</v>
      </c>
      <c r="AL56" s="17">
        <v>0.77211418849766988</v>
      </c>
      <c r="AM56" s="17">
        <v>0.42116642187528608</v>
      </c>
      <c r="AN56" s="17">
        <v>0.42005537479448574</v>
      </c>
      <c r="AO56" s="17">
        <v>0.4189418935372704</v>
      </c>
      <c r="AP56" s="17">
        <v>0.41723107131978582</v>
      </c>
      <c r="AQ56" s="17">
        <v>0.41476519296279452</v>
      </c>
      <c r="AR56" s="17">
        <v>0.41228987731570138</v>
      </c>
      <c r="AS56" s="17">
        <v>0.40958069131340646</v>
      </c>
      <c r="AT56" s="17">
        <v>0.40848118400846634</v>
      </c>
      <c r="AU56" s="17">
        <v>0.46390422113907809</v>
      </c>
      <c r="AV56" s="17">
        <v>0.80290625975253305</v>
      </c>
      <c r="AW56" s="17">
        <v>0.93271226017955322</v>
      </c>
      <c r="AX56" s="17">
        <v>0.8152165386362662</v>
      </c>
      <c r="AY56" s="17">
        <v>0.77348437263519643</v>
      </c>
      <c r="AZ56" s="92">
        <v>0.74996190324250034</v>
      </c>
      <c r="BA56" s="92">
        <v>0.61426756013634409</v>
      </c>
      <c r="BB56" s="92">
        <v>0.63917371402626388</v>
      </c>
      <c r="BC56" s="92">
        <v>0.59402532975346234</v>
      </c>
      <c r="BD56" s="92">
        <v>0.66133233998590624</v>
      </c>
    </row>
    <row r="57" spans="1:56" s="1" customFormat="1">
      <c r="A57" s="21" t="s">
        <v>5464</v>
      </c>
      <c r="B57" s="1" t="str">
        <f t="shared" si="1"/>
        <v>WALarge RetNew</v>
      </c>
      <c r="C57" s="1" t="s">
        <v>81</v>
      </c>
      <c r="D57" s="197" t="s">
        <v>5464</v>
      </c>
      <c r="E57" s="1" t="s">
        <v>8</v>
      </c>
      <c r="H57" s="17">
        <v>2.1508979819924536</v>
      </c>
      <c r="I57" s="17">
        <v>2.0320178699041631</v>
      </c>
      <c r="J57" s="17">
        <v>1.4316524077056443</v>
      </c>
      <c r="K57" s="17">
        <v>1.2743993607470525</v>
      </c>
      <c r="L57" s="17">
        <v>0.87969003365045617</v>
      </c>
      <c r="M57" s="17">
        <v>1.3479158250777785</v>
      </c>
      <c r="N57" s="17">
        <v>2.0700108747262438</v>
      </c>
      <c r="O57" s="17">
        <v>3.1947177964742988</v>
      </c>
      <c r="P57" s="17">
        <v>2.2331908304370804</v>
      </c>
      <c r="Q57" s="17">
        <v>1.195563875741235</v>
      </c>
      <c r="R57" s="17">
        <v>1.4633005807224375</v>
      </c>
      <c r="S57" s="17">
        <v>2.1324333816489229</v>
      </c>
      <c r="T57" s="17">
        <v>2.983172745624953</v>
      </c>
      <c r="U57" s="17">
        <v>2.1968695178271713</v>
      </c>
      <c r="V57" s="17">
        <v>2.2638891783333217</v>
      </c>
      <c r="W57" s="17">
        <v>1.9529723680105797</v>
      </c>
      <c r="X57" s="17">
        <v>1.3459945399311508</v>
      </c>
      <c r="Y57" s="17">
        <v>1.701671067538973</v>
      </c>
      <c r="Z57" s="17">
        <v>0.59441999999999995</v>
      </c>
      <c r="AA57" s="17">
        <v>0.76018799999999986</v>
      </c>
      <c r="AB57" s="17">
        <v>0.64331387060552492</v>
      </c>
      <c r="AC57" s="17">
        <v>0.62000410564790387</v>
      </c>
      <c r="AD57" s="17">
        <v>0.59123356973406582</v>
      </c>
      <c r="AE57" s="17">
        <v>0.61931427456451282</v>
      </c>
      <c r="AF57" s="17">
        <v>0.651715892892058</v>
      </c>
      <c r="AG57" s="17">
        <v>1.5035446400000005</v>
      </c>
      <c r="AH57" s="17">
        <v>0.380639871229142</v>
      </c>
      <c r="AI57" s="17">
        <v>0.41104997808856419</v>
      </c>
      <c r="AJ57" s="17">
        <v>0.1727974176641392</v>
      </c>
      <c r="AK57" s="17">
        <v>0.35496705692029334</v>
      </c>
      <c r="AL57" s="17">
        <v>0.28076879581733444</v>
      </c>
      <c r="AM57" s="17">
        <v>0.15315142613646765</v>
      </c>
      <c r="AN57" s="17">
        <v>0.15274740901617662</v>
      </c>
      <c r="AO57" s="17">
        <v>0.15234250674082558</v>
      </c>
      <c r="AP57" s="17">
        <v>0.1517203895708312</v>
      </c>
      <c r="AQ57" s="17">
        <v>0.15082370653192526</v>
      </c>
      <c r="AR57" s="17">
        <v>0.14992359175116413</v>
      </c>
      <c r="AS57" s="17">
        <v>0.14893843320487507</v>
      </c>
      <c r="AT57" s="17">
        <v>0.14853861236671503</v>
      </c>
      <c r="AU57" s="17">
        <v>0.16869244405057385</v>
      </c>
      <c r="AV57" s="17">
        <v>0.29196591263728472</v>
      </c>
      <c r="AW57" s="17">
        <v>0.3391680946107466</v>
      </c>
      <c r="AX57" s="17">
        <v>0.29644237768591492</v>
      </c>
      <c r="AY57" s="17">
        <v>0.28126704459461688</v>
      </c>
      <c r="AZ57" s="92">
        <v>0.2727134193609092</v>
      </c>
      <c r="BA57" s="92">
        <v>0.22337002186776148</v>
      </c>
      <c r="BB57" s="92">
        <v>0.2324268051004596</v>
      </c>
      <c r="BC57" s="92">
        <v>0.21600921081944083</v>
      </c>
      <c r="BD57" s="92">
        <v>0.24048448726760224</v>
      </c>
    </row>
    <row r="58" spans="1:56" s="1" customFormat="1">
      <c r="A58" s="21" t="s">
        <v>5465</v>
      </c>
      <c r="B58" s="1" t="str">
        <f t="shared" si="1"/>
        <v>WAMedium RetNew</v>
      </c>
      <c r="C58" s="1" t="s">
        <v>82</v>
      </c>
      <c r="D58" s="197" t="s">
        <v>5465</v>
      </c>
      <c r="E58" s="1" t="s">
        <v>8</v>
      </c>
      <c r="H58" s="17">
        <v>0.53772449549811341</v>
      </c>
      <c r="I58" s="17">
        <v>0.50800446747604078</v>
      </c>
      <c r="J58" s="17">
        <v>0.35791310192641107</v>
      </c>
      <c r="K58" s="17">
        <v>0.31859984018676313</v>
      </c>
      <c r="L58" s="17">
        <v>0.21992250841261404</v>
      </c>
      <c r="M58" s="17">
        <v>0.33697895626944463</v>
      </c>
      <c r="N58" s="17">
        <v>0.51750271868156095</v>
      </c>
      <c r="O58" s="17">
        <v>0.79867944911857469</v>
      </c>
      <c r="P58" s="17">
        <v>0.55829770760927011</v>
      </c>
      <c r="Q58" s="17">
        <v>0.29889096893530875</v>
      </c>
      <c r="R58" s="17">
        <v>0.36582514518060938</v>
      </c>
      <c r="S58" s="17">
        <v>0.53310834541223073</v>
      </c>
      <c r="T58" s="17">
        <v>0.74579318640623826</v>
      </c>
      <c r="U58" s="17">
        <v>0.54921737945679283</v>
      </c>
      <c r="V58" s="17">
        <v>0.56597229458333043</v>
      </c>
      <c r="W58" s="17">
        <v>0.48824309200264493</v>
      </c>
      <c r="X58" s="17">
        <v>0.3364986349827877</v>
      </c>
      <c r="Y58" s="17">
        <v>0.42541776688474325</v>
      </c>
      <c r="Z58" s="17">
        <v>2.1300050000000001</v>
      </c>
      <c r="AA58" s="17">
        <v>2.7240069999999998</v>
      </c>
      <c r="AB58" s="17">
        <v>2.305208036336464</v>
      </c>
      <c r="AC58" s="17">
        <v>2.2216813785716556</v>
      </c>
      <c r="AD58" s="17">
        <v>2.118586958213736</v>
      </c>
      <c r="AE58" s="17">
        <v>2.2192094838561709</v>
      </c>
      <c r="AF58" s="17">
        <v>2.335315282863208</v>
      </c>
      <c r="AG58" s="17">
        <v>5.2045776000000012</v>
      </c>
      <c r="AH58" s="17">
        <v>1.3639595385710921</v>
      </c>
      <c r="AI58" s="17">
        <v>1.4729290881506885</v>
      </c>
      <c r="AJ58" s="17">
        <v>0.61919074662983209</v>
      </c>
      <c r="AK58" s="17">
        <v>1.2719652872977179</v>
      </c>
      <c r="AL58" s="17">
        <v>1.0060881850121153</v>
      </c>
      <c r="AM58" s="17">
        <v>0.54879261032234239</v>
      </c>
      <c r="AN58" s="17">
        <v>0.54734488230796619</v>
      </c>
      <c r="AO58" s="17">
        <v>0.5458939824879584</v>
      </c>
      <c r="AP58" s="17">
        <v>0.54366472929547838</v>
      </c>
      <c r="AQ58" s="17">
        <v>0.54045161507273221</v>
      </c>
      <c r="AR58" s="17">
        <v>0.53722620377500474</v>
      </c>
      <c r="AS58" s="17">
        <v>0.53369605231746897</v>
      </c>
      <c r="AT58" s="17">
        <v>0.53226336098072891</v>
      </c>
      <c r="AU58" s="17">
        <v>0.60448125784788964</v>
      </c>
      <c r="AV58" s="17">
        <v>1.0462111869502702</v>
      </c>
      <c r="AW58" s="17">
        <v>1.2153523390218419</v>
      </c>
      <c r="AX58" s="17">
        <v>1.0622518533745287</v>
      </c>
      <c r="AY58" s="17">
        <v>1.0078735764640439</v>
      </c>
      <c r="AZ58" s="92">
        <v>0.97722308604325792</v>
      </c>
      <c r="BA58" s="92">
        <v>0.8004092450261453</v>
      </c>
      <c r="BB58" s="92">
        <v>0.83286271827664693</v>
      </c>
      <c r="BC58" s="92">
        <v>0.77403300543632958</v>
      </c>
      <c r="BD58" s="92">
        <v>0.86173607937557473</v>
      </c>
    </row>
    <row r="59" spans="1:56" s="1" customFormat="1">
      <c r="A59" s="21" t="s">
        <v>5466</v>
      </c>
      <c r="B59" s="1" t="str">
        <f t="shared" si="1"/>
        <v>WASmall RetNew</v>
      </c>
      <c r="C59" s="1" t="s">
        <v>83</v>
      </c>
      <c r="D59" s="197" t="s">
        <v>5466</v>
      </c>
      <c r="E59" s="1" t="s">
        <v>8</v>
      </c>
      <c r="H59" s="17">
        <v>1.0381942181179253</v>
      </c>
      <c r="I59" s="17">
        <v>0.980813233035153</v>
      </c>
      <c r="J59" s="17">
        <v>0.69102917222404159</v>
      </c>
      <c r="K59" s="17">
        <v>0.61512636070036175</v>
      </c>
      <c r="L59" s="17">
        <v>0.42460828654730265</v>
      </c>
      <c r="M59" s="17">
        <v>0.65061124601041742</v>
      </c>
      <c r="N59" s="17">
        <v>0.99915167505585367</v>
      </c>
      <c r="O59" s="17">
        <v>1.542024574194655</v>
      </c>
      <c r="P59" s="17">
        <v>1.077915283534763</v>
      </c>
      <c r="Q59" s="17">
        <v>0.57707409350740779</v>
      </c>
      <c r="R59" s="17">
        <v>0.70630509442728517</v>
      </c>
      <c r="S59" s="17">
        <v>1.029281735295865</v>
      </c>
      <c r="T59" s="17">
        <v>1.4399161290233935</v>
      </c>
      <c r="U59" s="17">
        <v>1.0603837329629731</v>
      </c>
      <c r="V59" s="17">
        <v>1.092732744687489</v>
      </c>
      <c r="W59" s="17">
        <v>0.94265959500991836</v>
      </c>
      <c r="X59" s="17">
        <v>0.64968388118545384</v>
      </c>
      <c r="Y59" s="17">
        <v>0.82136162581778727</v>
      </c>
      <c r="Z59" s="17">
        <v>0.59441999999999995</v>
      </c>
      <c r="AA59" s="17">
        <v>0.76018799999999986</v>
      </c>
      <c r="AB59" s="17">
        <v>0.64331387060552492</v>
      </c>
      <c r="AC59" s="17">
        <v>0.62000410564790387</v>
      </c>
      <c r="AD59" s="17">
        <v>0.59123356973406582</v>
      </c>
      <c r="AE59" s="17">
        <v>0.61931427456451282</v>
      </c>
      <c r="AF59" s="17">
        <v>0.651715892892058</v>
      </c>
      <c r="AG59" s="17">
        <v>1.6192019200000007</v>
      </c>
      <c r="AH59" s="17">
        <v>0.380639871229142</v>
      </c>
      <c r="AI59" s="17">
        <v>0.41104997808856419</v>
      </c>
      <c r="AJ59" s="17">
        <v>0.1727974176641392</v>
      </c>
      <c r="AK59" s="17">
        <v>0.35496705692029334</v>
      </c>
      <c r="AL59" s="17">
        <v>0.28076879581733444</v>
      </c>
      <c r="AM59" s="17">
        <v>0.15315142613646765</v>
      </c>
      <c r="AN59" s="17">
        <v>0.15274740901617662</v>
      </c>
      <c r="AO59" s="17">
        <v>0.15234250674082558</v>
      </c>
      <c r="AP59" s="17">
        <v>0.1517203895708312</v>
      </c>
      <c r="AQ59" s="17">
        <v>0.15082370653192526</v>
      </c>
      <c r="AR59" s="17">
        <v>0.14992359175116413</v>
      </c>
      <c r="AS59" s="17">
        <v>0.14893843320487507</v>
      </c>
      <c r="AT59" s="17">
        <v>0.14853861236671503</v>
      </c>
      <c r="AU59" s="17">
        <v>0.16869244405057385</v>
      </c>
      <c r="AV59" s="17">
        <v>0.29196591263728472</v>
      </c>
      <c r="AW59" s="17">
        <v>0.3391680946107466</v>
      </c>
      <c r="AX59" s="17">
        <v>0.29644237768591492</v>
      </c>
      <c r="AY59" s="17">
        <v>0.28126704459461688</v>
      </c>
      <c r="AZ59" s="92">
        <v>0.2727134193609092</v>
      </c>
      <c r="BA59" s="92">
        <v>0.22337002186776148</v>
      </c>
      <c r="BB59" s="92">
        <v>0.2324268051004596</v>
      </c>
      <c r="BC59" s="92">
        <v>0.21600921081944083</v>
      </c>
      <c r="BD59" s="92">
        <v>0.24048448726760224</v>
      </c>
    </row>
    <row r="60" spans="1:56" s="1" customFormat="1">
      <c r="B60" s="1" t="str">
        <f t="shared" si="1"/>
        <v>WASchool K-12New</v>
      </c>
      <c r="C60" s="1" t="s">
        <v>84</v>
      </c>
      <c r="D60" s="197" t="s">
        <v>5468</v>
      </c>
      <c r="E60" s="1" t="s">
        <v>8</v>
      </c>
      <c r="H60" s="17">
        <v>1.6924380000000001</v>
      </c>
      <c r="I60" s="17">
        <v>1.484802</v>
      </c>
      <c r="J60" s="17">
        <v>2.0873819999999998</v>
      </c>
      <c r="K60" s="17">
        <v>2.0856660000000002</v>
      </c>
      <c r="L60" s="17">
        <v>2.3110560000000002</v>
      </c>
      <c r="M60" s="17">
        <v>3.1661519999999999</v>
      </c>
      <c r="N60" s="17">
        <v>2.39778</v>
      </c>
      <c r="O60" s="17">
        <v>1.4201721599999999</v>
      </c>
      <c r="P60" s="17">
        <v>2.9824739999999998</v>
      </c>
      <c r="Q60" s="17">
        <v>1.9324140000000003</v>
      </c>
      <c r="R60" s="17">
        <v>1.907796</v>
      </c>
      <c r="S60" s="17">
        <v>2.3078220000000003</v>
      </c>
      <c r="T60" s="17">
        <v>2.4817980000000004</v>
      </c>
      <c r="U60" s="17">
        <v>2.3626019999999999</v>
      </c>
      <c r="V60" s="17">
        <v>2.16249</v>
      </c>
      <c r="W60" s="17">
        <v>2.6243000000000003</v>
      </c>
      <c r="X60" s="17">
        <v>3.7761</v>
      </c>
      <c r="Y60" s="17">
        <v>2.5621999999999998</v>
      </c>
      <c r="Z60" s="17">
        <v>3.0191999999999997</v>
      </c>
      <c r="AA60" s="17">
        <v>2.9931000000000001</v>
      </c>
      <c r="AB60" s="17">
        <v>2.8918301090794269</v>
      </c>
      <c r="AC60" s="17">
        <v>3.782360064278282</v>
      </c>
      <c r="AD60" s="17">
        <v>3.4705377413257055</v>
      </c>
      <c r="AE60" s="17">
        <v>3.2160116321090824</v>
      </c>
      <c r="AF60" s="17">
        <v>3.051869368429998</v>
      </c>
      <c r="AG60" s="17">
        <v>0.85760000000000003</v>
      </c>
      <c r="AH60" s="17">
        <v>0.17771225130884208</v>
      </c>
      <c r="AI60" s="17">
        <v>0.29523063878320072</v>
      </c>
      <c r="AJ60" s="17">
        <v>0.2912713941735865</v>
      </c>
      <c r="AK60" s="17">
        <v>0.28386449274099351</v>
      </c>
      <c r="AL60" s="17">
        <v>0.27852618540218788</v>
      </c>
      <c r="AM60" s="17">
        <v>0.27376619469175278</v>
      </c>
      <c r="AN60" s="17">
        <v>0.26965124945142332</v>
      </c>
      <c r="AO60" s="17">
        <v>0.26647050799538496</v>
      </c>
      <c r="AP60" s="17">
        <v>0.2632897665393466</v>
      </c>
      <c r="AQ60" s="17">
        <v>0.26017575392504327</v>
      </c>
      <c r="AR60" s="17">
        <v>0.25648342468236929</v>
      </c>
      <c r="AS60" s="17">
        <v>0.25345838385704605</v>
      </c>
      <c r="AT60" s="17">
        <v>0.25094493081835839</v>
      </c>
      <c r="AU60" s="17">
        <v>0.24865390725212089</v>
      </c>
      <c r="AV60" s="17">
        <v>0.24662979905282373</v>
      </c>
      <c r="AW60" s="17">
        <v>0.24473914853699674</v>
      </c>
      <c r="AX60" s="17">
        <v>0.21896402126946315</v>
      </c>
      <c r="AY60" s="17">
        <v>0.24191429423687871</v>
      </c>
      <c r="AZ60" s="92">
        <v>0.2402238302462569</v>
      </c>
      <c r="BA60" s="92">
        <v>0.23875579572808533</v>
      </c>
      <c r="BB60" s="92">
        <v>0.23726551826266873</v>
      </c>
      <c r="BC60" s="92">
        <v>0.23577524079725212</v>
      </c>
      <c r="BD60" s="92">
        <v>0.23412926270112036</v>
      </c>
    </row>
    <row r="61" spans="1:56" s="1" customFormat="1">
      <c r="B61" s="1" t="str">
        <f t="shared" si="1"/>
        <v>WAUniversityNew</v>
      </c>
      <c r="C61" s="1" t="s">
        <v>85</v>
      </c>
      <c r="D61" s="196" t="s">
        <v>54</v>
      </c>
      <c r="E61" s="1" t="s">
        <v>8</v>
      </c>
      <c r="H61" s="17">
        <v>0.87186200000000003</v>
      </c>
      <c r="I61" s="17">
        <v>0.76489800000000008</v>
      </c>
      <c r="J61" s="17">
        <v>1.075318</v>
      </c>
      <c r="K61" s="17">
        <v>1.0744339999999999</v>
      </c>
      <c r="L61" s="17">
        <v>1.190544</v>
      </c>
      <c r="M61" s="17">
        <v>1.6310480000000001</v>
      </c>
      <c r="N61" s="17">
        <v>1.23522</v>
      </c>
      <c r="O61" s="17">
        <v>0.73160384000000001</v>
      </c>
      <c r="P61" s="17">
        <v>1.5364259999999998</v>
      </c>
      <c r="Q61" s="17">
        <v>0.99548600000000009</v>
      </c>
      <c r="R61" s="17">
        <v>0.98280400000000012</v>
      </c>
      <c r="S61" s="17">
        <v>1.1888779999999999</v>
      </c>
      <c r="T61" s="17">
        <v>1.2785020000000002</v>
      </c>
      <c r="U61" s="17">
        <v>1.217098</v>
      </c>
      <c r="V61" s="17">
        <v>1.1140099999999999</v>
      </c>
      <c r="W61" s="17">
        <v>1.2012</v>
      </c>
      <c r="X61" s="17">
        <v>1.5534000000000001</v>
      </c>
      <c r="Y61" s="17">
        <v>0.81710000000000005</v>
      </c>
      <c r="Z61" s="17">
        <v>1.2970999999999999</v>
      </c>
      <c r="AA61" s="17">
        <v>1.4250999999999998</v>
      </c>
      <c r="AB61" s="17">
        <v>1.3376018689940781</v>
      </c>
      <c r="AC61" s="17">
        <v>1.4693053926132156</v>
      </c>
      <c r="AD61" s="17">
        <v>1.3354667382339562</v>
      </c>
      <c r="AE61" s="17">
        <v>1.249250206816515</v>
      </c>
      <c r="AF61" s="17">
        <v>1.1945016318338744</v>
      </c>
      <c r="AG61" s="17">
        <v>0.85760000000000003</v>
      </c>
      <c r="AH61" s="17">
        <v>0.74910033479178939</v>
      </c>
      <c r="AI61" s="17">
        <v>0.69457314165882078</v>
      </c>
      <c r="AJ61" s="17">
        <v>0.55643134624640267</v>
      </c>
      <c r="AK61" s="17">
        <v>0.19874447559166869</v>
      </c>
      <c r="AL61" s="17">
        <v>0.21704209724651452</v>
      </c>
      <c r="AM61" s="17">
        <v>0.50266596442316813</v>
      </c>
      <c r="AN61" s="17">
        <v>0.75344285431156466</v>
      </c>
      <c r="AO61" s="17">
        <v>0.58828691921238774</v>
      </c>
      <c r="AP61" s="17">
        <v>0.61957671044860541</v>
      </c>
      <c r="AQ61" s="17">
        <v>0.47779534488905467</v>
      </c>
      <c r="AR61" s="17">
        <v>0.62000041158620744</v>
      </c>
      <c r="AS61" s="17">
        <v>0.71475071553637071</v>
      </c>
      <c r="AT61" s="17">
        <v>0.66566503246031106</v>
      </c>
      <c r="AU61" s="17">
        <v>0.76774542797134682</v>
      </c>
      <c r="AV61" s="17">
        <v>0.82700638351538447</v>
      </c>
      <c r="AW61" s="17">
        <v>0.82691540404650743</v>
      </c>
      <c r="AX61" s="17">
        <v>0.83894414358904468</v>
      </c>
      <c r="AY61" s="17">
        <v>0.83016264631149861</v>
      </c>
      <c r="AZ61" s="92">
        <v>0.72337169886394026</v>
      </c>
      <c r="BA61" s="92">
        <v>0.8306494303917108</v>
      </c>
      <c r="BB61" s="92">
        <v>0.7124152620556492</v>
      </c>
      <c r="BC61" s="92">
        <v>0.71267375358155372</v>
      </c>
      <c r="BD61" s="92">
        <v>0.77141743191337375</v>
      </c>
    </row>
    <row r="62" spans="1:56" s="1" customFormat="1">
      <c r="B62" s="1" t="str">
        <f t="shared" si="1"/>
        <v>WAWarehouseNew</v>
      </c>
      <c r="C62" s="1" t="s">
        <v>86</v>
      </c>
      <c r="D62" s="196" t="s">
        <v>56</v>
      </c>
      <c r="E62" s="1" t="s">
        <v>8</v>
      </c>
      <c r="H62" s="17">
        <v>5.2438000000000002</v>
      </c>
      <c r="I62" s="17">
        <v>3.0779999999999998</v>
      </c>
      <c r="J62" s="17">
        <v>3.5724999999999998</v>
      </c>
      <c r="K62" s="17">
        <v>4.5848000000000004</v>
      </c>
      <c r="L62" s="17">
        <v>3.4581999999999997</v>
      </c>
      <c r="M62" s="17">
        <v>3.2988000000000004</v>
      </c>
      <c r="N62" s="17">
        <v>3.1168</v>
      </c>
      <c r="O62" s="17">
        <v>3.8371</v>
      </c>
      <c r="P62" s="17">
        <v>5.0454999999999997</v>
      </c>
      <c r="Q62" s="17">
        <v>6.3580129999999997</v>
      </c>
      <c r="R62" s="17">
        <v>4.7816999999999998</v>
      </c>
      <c r="S62" s="17">
        <v>6.0843999999999996</v>
      </c>
      <c r="T62" s="17">
        <v>5.7608000000000006</v>
      </c>
      <c r="U62" s="17">
        <v>5.1916000000000002</v>
      </c>
      <c r="V62" s="17">
        <v>6.0718000000000005</v>
      </c>
      <c r="W62" s="17">
        <v>2.7429000000000001</v>
      </c>
      <c r="X62" s="17">
        <v>4.8205</v>
      </c>
      <c r="Y62" s="17">
        <v>3.1579999999999999</v>
      </c>
      <c r="Z62" s="17">
        <v>4.7521000000000004</v>
      </c>
      <c r="AA62" s="17">
        <v>4.5863000000000005</v>
      </c>
      <c r="AB62" s="17">
        <v>4.2521218800000069</v>
      </c>
      <c r="AC62" s="17">
        <v>4.1643903399999962</v>
      </c>
      <c r="AD62" s="17">
        <v>4.2213762000000035</v>
      </c>
      <c r="AE62" s="17">
        <v>4.5285378099999987</v>
      </c>
      <c r="AF62" s="17">
        <v>4.8078776500000027</v>
      </c>
      <c r="AG62" s="17">
        <v>0</v>
      </c>
      <c r="AH62" s="17">
        <v>1.7166651224787417</v>
      </c>
      <c r="AI62" s="17">
        <v>2.8599618715137547</v>
      </c>
      <c r="AJ62" s="17">
        <v>3.4440934481443213</v>
      </c>
      <c r="AK62" s="17">
        <v>3.5029706072141904</v>
      </c>
      <c r="AL62" s="17">
        <v>3.3521678257066831</v>
      </c>
      <c r="AM62" s="17">
        <v>1.6802520053157297</v>
      </c>
      <c r="AN62" s="17">
        <v>1.534042481144589</v>
      </c>
      <c r="AO62" s="17">
        <v>1.1261346394142664</v>
      </c>
      <c r="AP62" s="17">
        <v>1.1250942337221039</v>
      </c>
      <c r="AQ62" s="17">
        <v>1.1232131502088503</v>
      </c>
      <c r="AR62" s="17">
        <v>1.1208273354097511</v>
      </c>
      <c r="AS62" s="17">
        <v>1.5442254261086537</v>
      </c>
      <c r="AT62" s="17">
        <v>1.6668460389841313</v>
      </c>
      <c r="AU62" s="17">
        <v>1.617110353021286</v>
      </c>
      <c r="AV62" s="17">
        <v>1.3842297996039221</v>
      </c>
      <c r="AW62" s="17">
        <v>1.1281487746870473</v>
      </c>
      <c r="AX62" s="17">
        <v>1.0144477343588467</v>
      </c>
      <c r="AY62" s="17">
        <v>1.1259123630146486</v>
      </c>
      <c r="AZ62" s="92">
        <v>1.1233122530250756</v>
      </c>
      <c r="BA62" s="92">
        <v>1.118724170981491</v>
      </c>
      <c r="BB62" s="92">
        <v>1.1120223400769276</v>
      </c>
      <c r="BC62" s="92">
        <v>1.1066735109315013</v>
      </c>
      <c r="BD62" s="92">
        <v>1.1010027723658169</v>
      </c>
    </row>
    <row r="63" spans="1:56" s="1" customFormat="1">
      <c r="B63" s="1" t="str">
        <f t="shared" si="1"/>
        <v>WASupermarketNew</v>
      </c>
      <c r="C63" s="1" t="s">
        <v>87</v>
      </c>
      <c r="D63" s="196" t="s">
        <v>58</v>
      </c>
      <c r="E63" s="1" t="s">
        <v>8</v>
      </c>
      <c r="H63" s="17">
        <v>0.5481317139383739</v>
      </c>
      <c r="I63" s="17">
        <v>0.5178364790468617</v>
      </c>
      <c r="J63" s="17">
        <v>0.36484021769957081</v>
      </c>
      <c r="K63" s="17">
        <v>0.32476607988686124</v>
      </c>
      <c r="L63" s="17">
        <v>0.22417892894792907</v>
      </c>
      <c r="M63" s="17">
        <v>0.34350090875073974</v>
      </c>
      <c r="N63" s="17">
        <v>0.52751856114705731</v>
      </c>
      <c r="O63" s="17">
        <v>0.81413723755914813</v>
      </c>
      <c r="P63" s="17">
        <v>0.56910310376739748</v>
      </c>
      <c r="Q63" s="17">
        <v>0.30467575952895537</v>
      </c>
      <c r="R63" s="17">
        <v>0.37290539208903378</v>
      </c>
      <c r="S63" s="17">
        <v>0.54342622203767876</v>
      </c>
      <c r="T63" s="17">
        <v>0.76022740442525871</v>
      </c>
      <c r="U63" s="17">
        <v>0.55984703327961061</v>
      </c>
      <c r="V63" s="17">
        <v>0.57692622610435551</v>
      </c>
      <c r="W63" s="17">
        <v>0.37201976634398637</v>
      </c>
      <c r="X63" s="17">
        <v>0.26963174813441793</v>
      </c>
      <c r="Y63" s="17">
        <v>0.34990048025184839</v>
      </c>
      <c r="Z63" s="17">
        <v>0.25180000000000002</v>
      </c>
      <c r="AA63" s="17">
        <v>0.24840000000000001</v>
      </c>
      <c r="AB63" s="17">
        <v>0.2696633082872934</v>
      </c>
      <c r="AC63" s="17">
        <v>0.33187896960079466</v>
      </c>
      <c r="AD63" s="17">
        <v>0.24932755554944439</v>
      </c>
      <c r="AE63" s="17">
        <v>0.2462404319623952</v>
      </c>
      <c r="AF63" s="17">
        <v>0.25827766589951878</v>
      </c>
      <c r="AG63" s="17">
        <v>1.4294720000000003</v>
      </c>
      <c r="AH63" s="17">
        <v>0.61374152974904594</v>
      </c>
      <c r="AI63" s="17">
        <v>0.58409120867190978</v>
      </c>
      <c r="AJ63" s="17">
        <v>0.17905697253619593</v>
      </c>
      <c r="AK63" s="17">
        <v>0.17821376164350927</v>
      </c>
      <c r="AL63" s="17">
        <v>0.17796958860508649</v>
      </c>
      <c r="AM63" s="17">
        <v>0.17772541556666371</v>
      </c>
      <c r="AN63" s="17">
        <v>0.17608457274846256</v>
      </c>
      <c r="AO63" s="17">
        <v>0.17407258691185884</v>
      </c>
      <c r="AP63" s="17">
        <v>0.17167643549480324</v>
      </c>
      <c r="AQ63" s="17">
        <v>0.16871054698809448</v>
      </c>
      <c r="AR63" s="17">
        <v>0.16573489155984886</v>
      </c>
      <c r="AS63" s="17">
        <v>0.16273319100750475</v>
      </c>
      <c r="AT63" s="17">
        <v>0.16061376903399499</v>
      </c>
      <c r="AU63" s="17">
        <v>0.15874177573942033</v>
      </c>
      <c r="AV63" s="17">
        <v>0.15700651934636239</v>
      </c>
      <c r="AW63" s="17">
        <v>0.15598099258498671</v>
      </c>
      <c r="AX63" s="17">
        <v>0.13962107344660896</v>
      </c>
      <c r="AY63" s="17">
        <v>0.15439224001498247</v>
      </c>
      <c r="AZ63" s="92">
        <v>0.15334392377002065</v>
      </c>
      <c r="BA63" s="92">
        <v>0.15225979547942345</v>
      </c>
      <c r="BB63" s="92">
        <v>0.15099660696064959</v>
      </c>
      <c r="BC63" s="92">
        <v>0.14964877178855582</v>
      </c>
      <c r="BD63" s="92">
        <v>0.14845395172054035</v>
      </c>
    </row>
    <row r="64" spans="1:56" s="1" customFormat="1">
      <c r="B64" s="1" t="str">
        <f t="shared" si="1"/>
        <v>WAMiniMartNew</v>
      </c>
      <c r="C64" s="1" t="s">
        <v>88</v>
      </c>
      <c r="D64" s="196" t="s">
        <v>60</v>
      </c>
      <c r="E64" s="1" t="s">
        <v>8</v>
      </c>
      <c r="H64" s="17">
        <v>0.22180508606162622</v>
      </c>
      <c r="I64" s="17">
        <v>0.20954592095313826</v>
      </c>
      <c r="J64" s="17">
        <v>0.14763498230042921</v>
      </c>
      <c r="K64" s="17">
        <v>0.13141872011313882</v>
      </c>
      <c r="L64" s="17">
        <v>9.0715471052070965E-2</v>
      </c>
      <c r="M64" s="17">
        <v>0.13899989124926035</v>
      </c>
      <c r="N64" s="17">
        <v>0.21346383885294262</v>
      </c>
      <c r="O64" s="17">
        <v>0.32944596244085222</v>
      </c>
      <c r="P64" s="17">
        <v>0.23029129623260253</v>
      </c>
      <c r="Q64" s="17">
        <v>0.12328904047104472</v>
      </c>
      <c r="R64" s="17">
        <v>0.15089860791096629</v>
      </c>
      <c r="S64" s="17">
        <v>0.2199009779623213</v>
      </c>
      <c r="T64" s="17">
        <v>0.30763099557474127</v>
      </c>
      <c r="U64" s="17">
        <v>0.22654576672038956</v>
      </c>
      <c r="V64" s="17">
        <v>0.23345697389564446</v>
      </c>
      <c r="W64" s="17">
        <v>0.15054023365601354</v>
      </c>
      <c r="X64" s="17">
        <v>0.1091082518655821</v>
      </c>
      <c r="Y64" s="17">
        <v>0.14158951974815162</v>
      </c>
      <c r="Z64" s="17">
        <v>0.25180000000000002</v>
      </c>
      <c r="AA64" s="17">
        <v>0.24840000000000001</v>
      </c>
      <c r="AB64" s="17">
        <v>0.2696633082872934</v>
      </c>
      <c r="AC64" s="17">
        <v>0.33187896960079466</v>
      </c>
      <c r="AD64" s="17">
        <v>0.24932755554944439</v>
      </c>
      <c r="AE64" s="17">
        <v>0.2462404319623952</v>
      </c>
      <c r="AF64" s="17">
        <v>0.25827766589951878</v>
      </c>
      <c r="AG64" s="17">
        <v>0</v>
      </c>
      <c r="AH64" s="17">
        <v>9.8364812459684189E-2</v>
      </c>
      <c r="AI64" s="17">
        <v>0.15546107780299659</v>
      </c>
      <c r="AJ64" s="17">
        <v>8.7716983396899789E-2</v>
      </c>
      <c r="AK64" s="17">
        <v>0.10384530928842699</v>
      </c>
      <c r="AL64" s="17">
        <v>9.9184201942699987E-2</v>
      </c>
      <c r="AM64" s="17">
        <v>3.7962776429782769E-2</v>
      </c>
      <c r="AN64" s="17">
        <v>4.1338199071090334E-2</v>
      </c>
      <c r="AO64" s="17">
        <v>2.7111727274187467E-2</v>
      </c>
      <c r="AP64" s="17">
        <v>1.6646469775941926E-2</v>
      </c>
      <c r="AQ64" s="17">
        <v>1.6620013509132732E-2</v>
      </c>
      <c r="AR64" s="17">
        <v>1.6575374667760889E-2</v>
      </c>
      <c r="AS64" s="17">
        <v>2.5272684106150571E-2</v>
      </c>
      <c r="AT64" s="17">
        <v>3.2915510333881057E-2</v>
      </c>
      <c r="AU64" s="17">
        <v>4.4606578203586517E-2</v>
      </c>
      <c r="AV64" s="17">
        <v>7.7666444351806099E-2</v>
      </c>
      <c r="AW64" s="17">
        <v>8.0474637590472103E-2</v>
      </c>
      <c r="AX64" s="17">
        <v>7.0710496734028599E-2</v>
      </c>
      <c r="AY64" s="17">
        <v>7.9699383057851986E-2</v>
      </c>
      <c r="AZ64" s="92">
        <v>6.8976540985219631E-2</v>
      </c>
      <c r="BA64" s="92">
        <v>5.3478955854178313E-2</v>
      </c>
      <c r="BB64" s="92">
        <v>5.6530541063581151E-2</v>
      </c>
      <c r="BC64" s="92">
        <v>5.4310205787844464E-2</v>
      </c>
      <c r="BD64" s="92">
        <v>5.4545041008079942E-2</v>
      </c>
    </row>
    <row r="65" spans="2:57" s="1" customFormat="1">
      <c r="B65" s="1" t="str">
        <f t="shared" si="1"/>
        <v>WARestaurantNew</v>
      </c>
      <c r="C65" s="1" t="s">
        <v>89</v>
      </c>
      <c r="D65" s="196" t="s">
        <v>62</v>
      </c>
      <c r="E65" s="1" t="s">
        <v>8</v>
      </c>
      <c r="H65" s="17">
        <v>0.23799999999999999</v>
      </c>
      <c r="I65" s="17">
        <v>0.17499999999999999</v>
      </c>
      <c r="J65" s="17">
        <v>0.22190000000000001</v>
      </c>
      <c r="K65" s="17">
        <v>0.18659999999999999</v>
      </c>
      <c r="L65" s="17">
        <v>0.33439999999999998</v>
      </c>
      <c r="M65" s="17">
        <v>0.22409999999999999</v>
      </c>
      <c r="N65" s="17">
        <v>0.1966</v>
      </c>
      <c r="O65" s="17">
        <v>0.28989999999999999</v>
      </c>
      <c r="P65" s="17">
        <v>0.19939999999999999</v>
      </c>
      <c r="Q65" s="17">
        <v>0.25030000000000002</v>
      </c>
      <c r="R65" s="17">
        <v>0.33189999999999997</v>
      </c>
      <c r="S65" s="17">
        <v>0.25900000000000001</v>
      </c>
      <c r="T65" s="17">
        <v>0.33539999999999998</v>
      </c>
      <c r="U65" s="17">
        <v>0.30019999999999997</v>
      </c>
      <c r="V65" s="17">
        <v>0.20430000000000001</v>
      </c>
      <c r="W65" s="17">
        <v>0.76816319999999993</v>
      </c>
      <c r="X65" s="17">
        <v>0.55674780000000001</v>
      </c>
      <c r="Y65" s="17">
        <v>0.72249029999999992</v>
      </c>
      <c r="Z65" s="17">
        <v>4.9535</v>
      </c>
      <c r="AA65" s="17">
        <v>6.3348999999999993</v>
      </c>
      <c r="AB65" s="17">
        <v>5.3609489217127075</v>
      </c>
      <c r="AC65" s="17">
        <v>5.1667008803991994</v>
      </c>
      <c r="AD65" s="17">
        <v>4.9269464144505486</v>
      </c>
      <c r="AE65" s="17">
        <v>5.1609522880376071</v>
      </c>
      <c r="AF65" s="17">
        <v>5.4309657741004838</v>
      </c>
      <c r="AG65" s="17">
        <v>0</v>
      </c>
      <c r="AH65" s="17">
        <v>0.48464381181769711</v>
      </c>
      <c r="AI65" s="17">
        <v>0.69505414062810278</v>
      </c>
      <c r="AJ65" s="17">
        <v>0.37141648432991231</v>
      </c>
      <c r="AK65" s="17">
        <v>0.25397066017909697</v>
      </c>
      <c r="AL65" s="17">
        <v>0.25378623188391841</v>
      </c>
      <c r="AM65" s="17">
        <v>0.25365690292638066</v>
      </c>
      <c r="AN65" s="17">
        <v>0.25243413397300657</v>
      </c>
      <c r="AO65" s="17">
        <v>0.25123978430896315</v>
      </c>
      <c r="AP65" s="17">
        <v>0.24988105171377487</v>
      </c>
      <c r="AQ65" s="17">
        <v>0.2484964473807518</v>
      </c>
      <c r="AR65" s="17">
        <v>0.2469072052658508</v>
      </c>
      <c r="AS65" s="17">
        <v>0.24535391121009262</v>
      </c>
      <c r="AT65" s="17">
        <v>0.24421483917130182</v>
      </c>
      <c r="AU65" s="17">
        <v>0.24330220149052975</v>
      </c>
      <c r="AV65" s="17">
        <v>0.31387660723785682</v>
      </c>
      <c r="AW65" s="17">
        <v>0.35131369869782775</v>
      </c>
      <c r="AX65" s="17">
        <v>0.35212650997859085</v>
      </c>
      <c r="AY65" s="17">
        <v>0.36207906756015829</v>
      </c>
      <c r="AZ65" s="92">
        <v>0.36663384259615983</v>
      </c>
      <c r="BA65" s="92">
        <v>0.31687340574778966</v>
      </c>
      <c r="BB65" s="92">
        <v>0.32135639031110891</v>
      </c>
      <c r="BC65" s="92">
        <v>0.29742332379427183</v>
      </c>
      <c r="BD65" s="92">
        <v>0.3222673491990774</v>
      </c>
    </row>
    <row r="66" spans="2:57" s="1" customFormat="1">
      <c r="B66" s="1" t="str">
        <f t="shared" si="1"/>
        <v>WALodgingNew</v>
      </c>
      <c r="C66" s="1" t="s">
        <v>90</v>
      </c>
      <c r="D66" s="196" t="s">
        <v>64</v>
      </c>
      <c r="E66" s="1" t="s">
        <v>8</v>
      </c>
      <c r="H66" s="17">
        <v>0.61850000000000005</v>
      </c>
      <c r="I66" s="17">
        <v>2.2084999999999999</v>
      </c>
      <c r="J66" s="17">
        <v>1.4847000000000001</v>
      </c>
      <c r="K66" s="17">
        <v>0.95320000000000005</v>
      </c>
      <c r="L66" s="17">
        <v>0.90810000000000002</v>
      </c>
      <c r="M66" s="17">
        <v>0.42230000000000001</v>
      </c>
      <c r="N66" s="17">
        <v>0.60639999999999994</v>
      </c>
      <c r="O66" s="17">
        <v>0.6167999999999999</v>
      </c>
      <c r="P66" s="17">
        <v>1.0635999999999999</v>
      </c>
      <c r="Q66" s="17">
        <v>1.0459000000000001</v>
      </c>
      <c r="R66" s="17">
        <v>2.0405000000000002</v>
      </c>
      <c r="S66" s="17">
        <v>2.3144</v>
      </c>
      <c r="T66" s="17">
        <v>1.7478</v>
      </c>
      <c r="U66" s="17">
        <v>1.9861</v>
      </c>
      <c r="V66" s="17">
        <v>1.1522000000000001</v>
      </c>
      <c r="W66" s="17">
        <v>0.38150000000000001</v>
      </c>
      <c r="X66" s="17">
        <v>0.92549999999999999</v>
      </c>
      <c r="Y66" s="17">
        <v>1.1422999999999999</v>
      </c>
      <c r="Z66" s="17">
        <v>1.5630999999999999</v>
      </c>
      <c r="AA66" s="17">
        <v>1.7925</v>
      </c>
      <c r="AB66" s="17">
        <v>1.7621433593581584</v>
      </c>
      <c r="AC66" s="17">
        <v>1.4336343163011998</v>
      </c>
      <c r="AD66" s="17">
        <v>1.3691762784064214</v>
      </c>
      <c r="AE66" s="17">
        <v>1.5800612145564872</v>
      </c>
      <c r="AF66" s="17">
        <v>1.6433892859138417</v>
      </c>
      <c r="AG66" s="17">
        <v>0.35549999999999998</v>
      </c>
      <c r="AH66" s="17">
        <v>1.0639850370082145</v>
      </c>
      <c r="AI66" s="17">
        <v>1.5273545655345808</v>
      </c>
      <c r="AJ66" s="17">
        <v>0.64611269829667473</v>
      </c>
      <c r="AK66" s="17">
        <v>0.41498060251948216</v>
      </c>
      <c r="AL66" s="17">
        <v>0.41479757619465618</v>
      </c>
      <c r="AM66" s="17">
        <v>0.41473121486869963</v>
      </c>
      <c r="AN66" s="17">
        <v>0.41193889249436</v>
      </c>
      <c r="AO66" s="17">
        <v>0.4094895402634427</v>
      </c>
      <c r="AP66" s="17">
        <v>0.40726820572142924</v>
      </c>
      <c r="AQ66" s="17">
        <v>0.40496568475977313</v>
      </c>
      <c r="AR66" s="17">
        <v>0.40242323534819546</v>
      </c>
      <c r="AS66" s="17">
        <v>0.39974755585109895</v>
      </c>
      <c r="AT66" s="17">
        <v>0.39827119714445358</v>
      </c>
      <c r="AU66" s="17">
        <v>0.39683409194360558</v>
      </c>
      <c r="AV66" s="17">
        <v>0.75462152803702343</v>
      </c>
      <c r="AW66" s="17">
        <v>0.91083160616919323</v>
      </c>
      <c r="AX66" s="17">
        <v>0.96778686236996725</v>
      </c>
      <c r="AY66" s="17">
        <v>0.97077909967990061</v>
      </c>
      <c r="AZ66" s="92">
        <v>1.0107870215184427</v>
      </c>
      <c r="BA66" s="92">
        <v>0.83145876973299992</v>
      </c>
      <c r="BB66" s="92">
        <v>0.7890174868490234</v>
      </c>
      <c r="BC66" s="92">
        <v>0.75943036070218928</v>
      </c>
      <c r="BD66" s="92">
        <v>0.81260068252833961</v>
      </c>
    </row>
    <row r="67" spans="2:57" s="1" customFormat="1">
      <c r="B67" s="1" t="str">
        <f t="shared" si="1"/>
        <v>WAHospitalNew</v>
      </c>
      <c r="C67" s="1" t="s">
        <v>91</v>
      </c>
      <c r="D67" s="196" t="s">
        <v>66</v>
      </c>
      <c r="E67" s="1" t="s">
        <v>8</v>
      </c>
      <c r="H67" s="17">
        <v>0.43003140000000001</v>
      </c>
      <c r="I67" s="17">
        <v>0.38538420000000001</v>
      </c>
      <c r="J67" s="17">
        <v>0.66239400000000004</v>
      </c>
      <c r="K67" s="17">
        <v>0.43521479999999996</v>
      </c>
      <c r="L67" s="17">
        <v>0.36477779999999993</v>
      </c>
      <c r="M67" s="17">
        <v>0.67629059999999996</v>
      </c>
      <c r="N67" s="17">
        <v>0.52988339999999989</v>
      </c>
      <c r="O67" s="17">
        <v>0.50167679999999992</v>
      </c>
      <c r="P67" s="17">
        <v>0.38506620000000003</v>
      </c>
      <c r="Q67" s="17">
        <v>0.32744460000000003</v>
      </c>
      <c r="R67" s="17">
        <v>0.54336660000000003</v>
      </c>
      <c r="S67" s="17">
        <v>0.64827480000000004</v>
      </c>
      <c r="T67" s="17">
        <v>0.97781820000000008</v>
      </c>
      <c r="U67" s="17">
        <v>0.78724080000000007</v>
      </c>
      <c r="V67" s="17">
        <v>0.68166479999999996</v>
      </c>
      <c r="W67" s="17">
        <v>0.47345219999999999</v>
      </c>
      <c r="X67" s="17">
        <v>0.48302279999999997</v>
      </c>
      <c r="Y67" s="17">
        <v>0.4790682</v>
      </c>
      <c r="Z67" s="17">
        <v>3.056</v>
      </c>
      <c r="AA67" s="17">
        <v>2.3259000000000003</v>
      </c>
      <c r="AB67" s="17">
        <v>2.0441822700000003</v>
      </c>
      <c r="AC67" s="17">
        <v>2.0585218499999991</v>
      </c>
      <c r="AD67" s="17">
        <v>2.2333007499999997</v>
      </c>
      <c r="AE67" s="17">
        <v>2.33822785</v>
      </c>
      <c r="AF67" s="17">
        <v>2.370502619999999</v>
      </c>
      <c r="AG67" s="17">
        <v>0.38439999999999996</v>
      </c>
      <c r="AH67" s="17">
        <v>0.83801454449276436</v>
      </c>
      <c r="AI67" s="17">
        <v>1.5907025154292489</v>
      </c>
      <c r="AJ67" s="17">
        <v>1.7080345345853576</v>
      </c>
      <c r="AK67" s="17">
        <v>2.2522279350610779</v>
      </c>
      <c r="AL67" s="17">
        <v>1.9171541107306025</v>
      </c>
      <c r="AM67" s="17">
        <v>1.7508597645549699</v>
      </c>
      <c r="AN67" s="17">
        <v>1.4760972972001312</v>
      </c>
      <c r="AO67" s="17">
        <v>1.1790892778392275</v>
      </c>
      <c r="AP67" s="17">
        <v>1.0124999131235983</v>
      </c>
      <c r="AQ67" s="17">
        <v>0.94064107051717794</v>
      </c>
      <c r="AR67" s="17">
        <v>0.81042450234376417</v>
      </c>
      <c r="AS67" s="17">
        <v>0.8340560573373399</v>
      </c>
      <c r="AT67" s="17">
        <v>0.87304838991993883</v>
      </c>
      <c r="AU67" s="17">
        <v>1.0068854134760694</v>
      </c>
      <c r="AV67" s="17">
        <v>1.1644195734888754</v>
      </c>
      <c r="AW67" s="17">
        <v>1.2748694254595803</v>
      </c>
      <c r="AX67" s="17">
        <v>1.1414308606756722</v>
      </c>
      <c r="AY67" s="17">
        <v>1.1524357445648192</v>
      </c>
      <c r="AZ67" s="92">
        <v>1.0802655319041632</v>
      </c>
      <c r="BA67" s="92">
        <v>0.94742026010997415</v>
      </c>
      <c r="BB67" s="92">
        <v>0.92675595435351932</v>
      </c>
      <c r="BC67" s="92">
        <v>0.8921918431778183</v>
      </c>
      <c r="BD67" s="92">
        <v>0.8807728004903832</v>
      </c>
    </row>
    <row r="68" spans="2:57" s="1" customFormat="1">
      <c r="B68" s="1" t="str">
        <f t="shared" si="1"/>
        <v>WAResidential CareNew</v>
      </c>
      <c r="C68" s="1" t="s">
        <v>92</v>
      </c>
      <c r="D68" s="197" t="s">
        <v>5469</v>
      </c>
      <c r="E68" s="1" t="s">
        <v>8</v>
      </c>
      <c r="H68" s="17">
        <v>0.92226859999999999</v>
      </c>
      <c r="I68" s="17">
        <v>0.82651580000000013</v>
      </c>
      <c r="J68" s="17">
        <v>1.420606</v>
      </c>
      <c r="K68" s="17">
        <v>0.93338520000000003</v>
      </c>
      <c r="L68" s="17">
        <v>0.78232219999999997</v>
      </c>
      <c r="M68" s="17">
        <v>1.4504094000000001</v>
      </c>
      <c r="N68" s="17">
        <v>1.1364166</v>
      </c>
      <c r="O68" s="17">
        <v>1.0759231999999999</v>
      </c>
      <c r="P68" s="17">
        <v>0.82583380000000006</v>
      </c>
      <c r="Q68" s="17">
        <v>0.70225540000000009</v>
      </c>
      <c r="R68" s="17">
        <v>1.1653334000000002</v>
      </c>
      <c r="S68" s="17">
        <v>1.3903251999999999</v>
      </c>
      <c r="T68" s="17">
        <v>2.0970818000000002</v>
      </c>
      <c r="U68" s="17">
        <v>1.6883592000000001</v>
      </c>
      <c r="V68" s="17">
        <v>1.4619352000000001</v>
      </c>
      <c r="W68" s="17">
        <v>1.5498478</v>
      </c>
      <c r="X68" s="17">
        <v>1.5811771999999999</v>
      </c>
      <c r="Y68" s="17">
        <v>1.5682318</v>
      </c>
      <c r="Z68" s="17">
        <v>3.056</v>
      </c>
      <c r="AA68" s="17">
        <v>2.3259000000000003</v>
      </c>
      <c r="AB68" s="17">
        <v>2.0441822700000003</v>
      </c>
      <c r="AC68" s="17">
        <v>2.0585218499999991</v>
      </c>
      <c r="AD68" s="17">
        <v>2.2333007499999997</v>
      </c>
      <c r="AE68" s="17">
        <v>2.33822785</v>
      </c>
      <c r="AF68" s="17">
        <v>2.370502619999999</v>
      </c>
      <c r="AG68" s="17">
        <v>0.67769999999999997</v>
      </c>
      <c r="AH68" s="17">
        <v>0.63975199899416346</v>
      </c>
      <c r="AI68" s="17">
        <v>1.2773327068867719</v>
      </c>
      <c r="AJ68" s="17">
        <v>1.5972505542964344</v>
      </c>
      <c r="AK68" s="17">
        <v>2.4576335038708841</v>
      </c>
      <c r="AL68" s="17">
        <v>2.153206696413223</v>
      </c>
      <c r="AM68" s="17">
        <v>1.8275851114106887</v>
      </c>
      <c r="AN68" s="17">
        <v>1.4922929884774305</v>
      </c>
      <c r="AO68" s="17">
        <v>1.1987626386923673</v>
      </c>
      <c r="AP68" s="17">
        <v>1.0429354799456523</v>
      </c>
      <c r="AQ68" s="17">
        <v>0.96462493400654115</v>
      </c>
      <c r="AR68" s="17">
        <v>0.85633183276279978</v>
      </c>
      <c r="AS68" s="17">
        <v>0.91356575506079885</v>
      </c>
      <c r="AT68" s="17">
        <v>0.98506132784727951</v>
      </c>
      <c r="AU68" s="17">
        <v>1.1552268404816637</v>
      </c>
      <c r="AV68" s="17">
        <v>1.4122555092806754</v>
      </c>
      <c r="AW68" s="17">
        <v>1.5459776089958936</v>
      </c>
      <c r="AX68" s="17">
        <v>1.4134272908499934</v>
      </c>
      <c r="AY68" s="17">
        <v>1.4575689390790867</v>
      </c>
      <c r="AZ68" s="92">
        <v>1.3614370882808431</v>
      </c>
      <c r="BA68" s="92">
        <v>1.2209006510296359</v>
      </c>
      <c r="BB68" s="92">
        <v>1.190218848369806</v>
      </c>
      <c r="BC68" s="92">
        <v>1.1743203968548177</v>
      </c>
      <c r="BD68" s="92">
        <v>1.1724356538172285</v>
      </c>
    </row>
    <row r="69" spans="2:57" s="1" customFormat="1">
      <c r="B69" s="1" t="str">
        <f t="shared" si="1"/>
        <v>WAAssemblyNew</v>
      </c>
      <c r="C69" s="1" t="s">
        <v>93</v>
      </c>
      <c r="D69" s="196" t="s">
        <v>69</v>
      </c>
      <c r="E69" s="1" t="s">
        <v>8</v>
      </c>
      <c r="H69" s="17">
        <v>1.112582</v>
      </c>
      <c r="I69" s="17">
        <v>0.80331799999999998</v>
      </c>
      <c r="J69" s="17">
        <v>0.79209799999999997</v>
      </c>
      <c r="K69" s="17">
        <v>1.4170180000000003</v>
      </c>
      <c r="L69" s="17">
        <v>2.0118140000000002</v>
      </c>
      <c r="M69" s="17">
        <v>1.9682630600000002</v>
      </c>
      <c r="N69" s="17">
        <v>1.356931568</v>
      </c>
      <c r="O69" s="17">
        <v>1.6115660000000003</v>
      </c>
      <c r="P69" s="17">
        <v>2.0560044800000004</v>
      </c>
      <c r="Q69" s="17">
        <v>2.2904100000000001</v>
      </c>
      <c r="R69" s="17">
        <v>2.4596072599999999</v>
      </c>
      <c r="S69" s="17">
        <v>3.8090502600000002</v>
      </c>
      <c r="T69" s="17">
        <v>4.7729200000000009</v>
      </c>
      <c r="U69" s="17">
        <v>4.5525319999999994</v>
      </c>
      <c r="V69" s="17">
        <v>3.3850400000000009</v>
      </c>
      <c r="W69" s="17">
        <v>2.8653000000000004</v>
      </c>
      <c r="X69" s="17">
        <v>1.9470999999999998</v>
      </c>
      <c r="Y69" s="17">
        <v>3.2425000000000002</v>
      </c>
      <c r="Z69" s="17">
        <v>1.5354000000000001</v>
      </c>
      <c r="AA69" s="17">
        <v>1.9370000000000001</v>
      </c>
      <c r="AB69" s="17">
        <v>2.3703669220352253</v>
      </c>
      <c r="AC69" s="17">
        <v>1.9890497993605087</v>
      </c>
      <c r="AD69" s="17">
        <v>2.1600621794832904</v>
      </c>
      <c r="AE69" s="17">
        <v>2.2621435716444833</v>
      </c>
      <c r="AF69" s="17">
        <v>2.1876060984594141</v>
      </c>
      <c r="AG69" s="17">
        <v>1.3685999999999998</v>
      </c>
      <c r="AH69" s="17">
        <v>2.3200010876287362</v>
      </c>
      <c r="AI69" s="17">
        <v>3.9587811549843615</v>
      </c>
      <c r="AJ69" s="17">
        <v>1.6265598397189209</v>
      </c>
      <c r="AK69" s="17">
        <v>0.6903661478874269</v>
      </c>
      <c r="AL69" s="17">
        <v>0.74821323944497875</v>
      </c>
      <c r="AM69" s="17">
        <v>0.69007650833860779</v>
      </c>
      <c r="AN69" s="17">
        <v>0.91297045378958419</v>
      </c>
      <c r="AO69" s="17">
        <v>0.68988845100173346</v>
      </c>
      <c r="AP69" s="17">
        <v>0.8967801891459144</v>
      </c>
      <c r="AQ69" s="17">
        <v>0.6906273841138203</v>
      </c>
      <c r="AR69" s="17">
        <v>0.6882604277995974</v>
      </c>
      <c r="AS69" s="17">
        <v>0.71186636494873567</v>
      </c>
      <c r="AT69" s="17">
        <v>1.2814920284695812</v>
      </c>
      <c r="AU69" s="17">
        <v>1.356218654577023</v>
      </c>
      <c r="AV69" s="17">
        <v>1.8104532453848736</v>
      </c>
      <c r="AW69" s="17">
        <v>2.4458066992854612</v>
      </c>
      <c r="AX69" s="17">
        <v>2.8288482600720699</v>
      </c>
      <c r="AY69" s="17">
        <v>3.2429343654388796</v>
      </c>
      <c r="AZ69" s="92">
        <v>2.9246025820635473</v>
      </c>
      <c r="BA69" s="92">
        <v>3.1211530045617319</v>
      </c>
      <c r="BB69" s="92">
        <v>2.8285358714340822</v>
      </c>
      <c r="BC69" s="92">
        <v>2.8284108544157798</v>
      </c>
      <c r="BD69" s="92">
        <v>2.8852656073113381</v>
      </c>
      <c r="BE69" s="17">
        <v>35.899330179203687</v>
      </c>
    </row>
    <row r="70" spans="2:57" s="1" customFormat="1">
      <c r="B70" s="1" t="str">
        <f t="shared" si="1"/>
        <v>WAOtherNew</v>
      </c>
      <c r="C70" s="1" t="s">
        <v>94</v>
      </c>
      <c r="D70" s="196" t="s">
        <v>71</v>
      </c>
      <c r="E70" s="1" t="s">
        <v>8</v>
      </c>
      <c r="H70" s="17">
        <v>2.1597179999999998</v>
      </c>
      <c r="I70" s="17">
        <v>1.559382</v>
      </c>
      <c r="J70" s="17">
        <v>1.5376019999999999</v>
      </c>
      <c r="K70" s="17">
        <v>2.7506820000000007</v>
      </c>
      <c r="L70" s="17">
        <v>3.9052860000000007</v>
      </c>
      <c r="M70" s="17">
        <v>3.8207459400000001</v>
      </c>
      <c r="N70" s="17">
        <v>2.634043632</v>
      </c>
      <c r="O70" s="17">
        <v>3.1283340000000002</v>
      </c>
      <c r="P70" s="17">
        <v>3.991067520000001</v>
      </c>
      <c r="Q70" s="17">
        <v>4.446089999999999</v>
      </c>
      <c r="R70" s="17">
        <v>4.7745317399999996</v>
      </c>
      <c r="S70" s="17">
        <v>7.3940387400000001</v>
      </c>
      <c r="T70" s="17">
        <v>9.2650800000000011</v>
      </c>
      <c r="U70" s="17">
        <v>8.8372679999999981</v>
      </c>
      <c r="V70" s="17">
        <v>6.5709600000000021</v>
      </c>
      <c r="W70" s="17">
        <v>4.5552000000000001</v>
      </c>
      <c r="X70" s="17">
        <v>5.4093999999999998</v>
      </c>
      <c r="Y70" s="17">
        <v>5.1186000000000007</v>
      </c>
      <c r="Z70" s="17">
        <v>1.7812999999999999</v>
      </c>
      <c r="AA70" s="17">
        <v>2.95</v>
      </c>
      <c r="AB70" s="17">
        <v>2.2861592609503698</v>
      </c>
      <c r="AC70" s="17">
        <v>2.5053125556405771</v>
      </c>
      <c r="AD70" s="17">
        <v>2.4712945670254456</v>
      </c>
      <c r="AE70" s="17">
        <v>2.4438312461536253</v>
      </c>
      <c r="AF70" s="17">
        <v>2.3899364054041059</v>
      </c>
      <c r="AG70" s="17">
        <v>3.4875999999999947</v>
      </c>
      <c r="AH70" s="17">
        <v>2.218925715906761</v>
      </c>
      <c r="AI70" s="17">
        <v>1.8507388509202221</v>
      </c>
      <c r="AJ70" s="17">
        <v>2.9658599122401323</v>
      </c>
      <c r="AK70" s="17">
        <v>3.8082286557098861</v>
      </c>
      <c r="AL70" s="17">
        <v>3.0120339614322273</v>
      </c>
      <c r="AM70" s="17">
        <v>2.4259881007983779</v>
      </c>
      <c r="AN70" s="17">
        <v>2.8296997484043804</v>
      </c>
      <c r="AO70" s="17">
        <v>2.0354107428721626</v>
      </c>
      <c r="AP70" s="17">
        <v>1.8991817836437535</v>
      </c>
      <c r="AQ70" s="17">
        <v>1.4254620537669664</v>
      </c>
      <c r="AR70" s="17">
        <v>2.0870930054360279</v>
      </c>
      <c r="AS70" s="17">
        <v>2.2390806734420208</v>
      </c>
      <c r="AT70" s="17">
        <v>2.3562170242502303</v>
      </c>
      <c r="AU70" s="17">
        <v>2.481726096934846</v>
      </c>
      <c r="AV70" s="17">
        <v>2.6727133649106261</v>
      </c>
      <c r="AW70" s="17">
        <v>2.7153466566245434</v>
      </c>
      <c r="AX70" s="17">
        <v>2.6308912616914757</v>
      </c>
      <c r="AY70" s="17">
        <v>2.8839094183735261</v>
      </c>
      <c r="AZ70" s="92">
        <v>2.7505257870126267</v>
      </c>
      <c r="BA70" s="92">
        <v>2.5427973088524234</v>
      </c>
      <c r="BB70" s="92">
        <v>2.4422435483208469</v>
      </c>
      <c r="BC70" s="92">
        <v>2.3239049841584052</v>
      </c>
      <c r="BD70" s="92">
        <v>2.3560615041966355</v>
      </c>
      <c r="BE70" s="17">
        <v>52.884375593072122</v>
      </c>
    </row>
    <row r="71" spans="2:57" s="1" customFormat="1">
      <c r="B71" s="1" t="str">
        <f t="shared" si="1"/>
        <v>WALarge OffStock 2016</v>
      </c>
      <c r="C71" s="1" t="s">
        <v>95</v>
      </c>
      <c r="D71" s="196" t="s">
        <v>43</v>
      </c>
      <c r="E71" s="1" t="s">
        <v>5456</v>
      </c>
      <c r="F71" s="1" t="s">
        <v>73</v>
      </c>
      <c r="AJ71" s="92"/>
      <c r="AK71" s="92">
        <v>241.75326482091253</v>
      </c>
      <c r="AL71" s="92">
        <v>241.02800502644979</v>
      </c>
      <c r="AM71" s="92">
        <v>240.30492101137045</v>
      </c>
      <c r="AN71" s="92">
        <v>239.58400624833635</v>
      </c>
      <c r="AO71" s="92">
        <v>238.86525422959133</v>
      </c>
      <c r="AP71" s="92">
        <v>238.14865846690256</v>
      </c>
      <c r="AQ71" s="92">
        <v>237.43421249150185</v>
      </c>
      <c r="AR71" s="92">
        <v>236.72190985402736</v>
      </c>
      <c r="AS71" s="92">
        <v>236.01174412446528</v>
      </c>
      <c r="AT71" s="92">
        <v>235.30370889209189</v>
      </c>
      <c r="AU71" s="92">
        <v>234.59779776541561</v>
      </c>
      <c r="AV71" s="92">
        <v>233.89400437211935</v>
      </c>
      <c r="AW71" s="92">
        <v>233.19232235900299</v>
      </c>
      <c r="AX71" s="92">
        <v>232.49274539192598</v>
      </c>
      <c r="AY71" s="92">
        <v>231.7952671557502</v>
      </c>
      <c r="AZ71" s="92">
        <v>231.09988135428296</v>
      </c>
      <c r="BA71" s="92">
        <v>230.40658171022011</v>
      </c>
      <c r="BB71" s="92">
        <v>229.71536196508944</v>
      </c>
      <c r="BC71" s="92">
        <v>229.02621587919418</v>
      </c>
      <c r="BD71" s="92">
        <v>228.33913723155661</v>
      </c>
    </row>
    <row r="72" spans="2:57" s="1" customFormat="1">
      <c r="B72" s="1" t="str">
        <f t="shared" si="1"/>
        <v>WAMedium OffStock 2016</v>
      </c>
      <c r="C72" s="1" t="s">
        <v>96</v>
      </c>
      <c r="D72" s="196" t="s">
        <v>45</v>
      </c>
      <c r="E72" s="1" t="s">
        <v>5456</v>
      </c>
      <c r="F72" s="1" t="s">
        <v>73</v>
      </c>
      <c r="AJ72" s="92"/>
      <c r="AK72" s="92">
        <v>115.94752879433575</v>
      </c>
      <c r="AL72" s="92">
        <v>115.59968620795274</v>
      </c>
      <c r="AM72" s="92">
        <v>115.25288714932888</v>
      </c>
      <c r="AN72" s="92">
        <v>114.9071284878809</v>
      </c>
      <c r="AO72" s="92">
        <v>114.56240710241725</v>
      </c>
      <c r="AP72" s="92">
        <v>114.21871988111</v>
      </c>
      <c r="AQ72" s="92">
        <v>113.87606372146668</v>
      </c>
      <c r="AR72" s="92">
        <v>113.53443553030228</v>
      </c>
      <c r="AS72" s="92">
        <v>113.19383222371137</v>
      </c>
      <c r="AT72" s="92">
        <v>112.85425072704024</v>
      </c>
      <c r="AU72" s="92">
        <v>112.51568797485912</v>
      </c>
      <c r="AV72" s="92">
        <v>112.17814091093454</v>
      </c>
      <c r="AW72" s="92">
        <v>111.84160648820173</v>
      </c>
      <c r="AX72" s="92">
        <v>111.50608166873712</v>
      </c>
      <c r="AY72" s="92">
        <v>111.17156342373092</v>
      </c>
      <c r="AZ72" s="92">
        <v>110.83804873345973</v>
      </c>
      <c r="BA72" s="92">
        <v>110.50553458725935</v>
      </c>
      <c r="BB72" s="92">
        <v>110.17401798349756</v>
      </c>
      <c r="BC72" s="92">
        <v>109.84349592954707</v>
      </c>
      <c r="BD72" s="92">
        <v>109.51396544175843</v>
      </c>
    </row>
    <row r="73" spans="2:57" s="1" customFormat="1">
      <c r="B73" s="1" t="str">
        <f t="shared" si="1"/>
        <v>WASmall OffStock 2016</v>
      </c>
      <c r="C73" s="1" t="s">
        <v>97</v>
      </c>
      <c r="D73" s="196" t="s">
        <v>47</v>
      </c>
      <c r="E73" s="1" t="s">
        <v>5456</v>
      </c>
      <c r="F73" s="1" t="s">
        <v>73</v>
      </c>
      <c r="AJ73" s="92"/>
      <c r="AK73" s="92">
        <v>115.23450573173838</v>
      </c>
      <c r="AL73" s="92">
        <v>114.88880221454316</v>
      </c>
      <c r="AM73" s="92">
        <v>114.54413580789954</v>
      </c>
      <c r="AN73" s="92">
        <v>114.20050340047584</v>
      </c>
      <c r="AO73" s="92">
        <v>113.85790189027441</v>
      </c>
      <c r="AP73" s="92">
        <v>113.51632818460358</v>
      </c>
      <c r="AQ73" s="92">
        <v>113.17577920004977</v>
      </c>
      <c r="AR73" s="92">
        <v>112.83625186244963</v>
      </c>
      <c r="AS73" s="92">
        <v>112.49774310686227</v>
      </c>
      <c r="AT73" s="92">
        <v>112.16024987754169</v>
      </c>
      <c r="AU73" s="92">
        <v>111.82376912790906</v>
      </c>
      <c r="AV73" s="92">
        <v>111.48829782052533</v>
      </c>
      <c r="AW73" s="92">
        <v>111.15383292706376</v>
      </c>
      <c r="AX73" s="92">
        <v>110.82037142828257</v>
      </c>
      <c r="AY73" s="92">
        <v>110.48791031399772</v>
      </c>
      <c r="AZ73" s="92">
        <v>110.15644658305573</v>
      </c>
      <c r="BA73" s="92">
        <v>109.82597724330655</v>
      </c>
      <c r="BB73" s="92">
        <v>109.49649931157663</v>
      </c>
      <c r="BC73" s="92">
        <v>109.1680098136419</v>
      </c>
      <c r="BD73" s="92">
        <v>108.84050578420097</v>
      </c>
    </row>
    <row r="74" spans="2:57" s="1" customFormat="1">
      <c r="B74" s="1" t="str">
        <f t="shared" si="1"/>
        <v>WAXLarge RetStock 2016</v>
      </c>
      <c r="C74" s="1" t="s">
        <v>80</v>
      </c>
      <c r="D74" s="197" t="s">
        <v>5467</v>
      </c>
      <c r="E74" s="1" t="s">
        <v>5456</v>
      </c>
      <c r="F74" s="1" t="s">
        <v>73</v>
      </c>
      <c r="AJ74" s="92"/>
      <c r="AK74" s="92">
        <v>79.233249587975038</v>
      </c>
      <c r="AL74" s="92">
        <v>78.868776639870347</v>
      </c>
      <c r="AM74" s="92">
        <v>78.505980267326933</v>
      </c>
      <c r="AN74" s="92">
        <v>78.14485275809723</v>
      </c>
      <c r="AO74" s="92">
        <v>77.785386435409976</v>
      </c>
      <c r="AP74" s="92">
        <v>77.427573657807088</v>
      </c>
      <c r="AQ74" s="92">
        <v>77.071406818981174</v>
      </c>
      <c r="AR74" s="92">
        <v>76.716878347613857</v>
      </c>
      <c r="AS74" s="92">
        <v>76.363980707214836</v>
      </c>
      <c r="AT74" s="92">
        <v>76.012706395961644</v>
      </c>
      <c r="AU74" s="92">
        <v>75.663047946540217</v>
      </c>
      <c r="AV74" s="92">
        <v>75.314997925986134</v>
      </c>
      <c r="AW74" s="92">
        <v>74.968548935526599</v>
      </c>
      <c r="AX74" s="92">
        <v>74.623693610423175</v>
      </c>
      <c r="AY74" s="92">
        <v>74.280424619815221</v>
      </c>
      <c r="AZ74" s="92">
        <v>73.938734666564073</v>
      </c>
      <c r="BA74" s="92">
        <v>73.598616487097871</v>
      </c>
      <c r="BB74" s="92">
        <v>73.260062851257217</v>
      </c>
      <c r="BC74" s="92">
        <v>72.923066562141429</v>
      </c>
      <c r="BD74" s="92">
        <v>72.587620455955573</v>
      </c>
    </row>
    <row r="75" spans="2:57" s="1" customFormat="1">
      <c r="B75" s="1" t="str">
        <f t="shared" si="1"/>
        <v>WALarge RetStock 2016</v>
      </c>
      <c r="C75" s="1" t="s">
        <v>81</v>
      </c>
      <c r="D75" s="197" t="s">
        <v>5464</v>
      </c>
      <c r="E75" s="1" t="s">
        <v>5456</v>
      </c>
      <c r="F75" s="1" t="s">
        <v>73</v>
      </c>
      <c r="AJ75" s="92"/>
      <c r="AK75" s="92">
        <v>119.77757233792003</v>
      </c>
      <c r="AL75" s="92">
        <v>119.22659550516559</v>
      </c>
      <c r="AM75" s="92">
        <v>118.67815316584182</v>
      </c>
      <c r="AN75" s="92">
        <v>118.13223366127895</v>
      </c>
      <c r="AO75" s="92">
        <v>117.58882538643705</v>
      </c>
      <c r="AP75" s="92">
        <v>117.04791678965944</v>
      </c>
      <c r="AQ75" s="92">
        <v>116.50949637242699</v>
      </c>
      <c r="AR75" s="92">
        <v>115.97355268911383</v>
      </c>
      <c r="AS75" s="92">
        <v>115.4400743467439</v>
      </c>
      <c r="AT75" s="92">
        <v>114.90905000474888</v>
      </c>
      <c r="AU75" s="92">
        <v>114.38046837472703</v>
      </c>
      <c r="AV75" s="92">
        <v>113.85431822020328</v>
      </c>
      <c r="AW75" s="92">
        <v>113.33058835639034</v>
      </c>
      <c r="AX75" s="92">
        <v>112.80926764995094</v>
      </c>
      <c r="AY75" s="92">
        <v>112.29034501876116</v>
      </c>
      <c r="AZ75" s="92">
        <v>111.77380943167485</v>
      </c>
      <c r="BA75" s="92">
        <v>111.25964990828913</v>
      </c>
      <c r="BB75" s="92">
        <v>110.74785551871099</v>
      </c>
      <c r="BC75" s="92">
        <v>110.23841538332492</v>
      </c>
      <c r="BD75" s="92">
        <v>109.73131867256161</v>
      </c>
    </row>
    <row r="76" spans="2:57" s="1" customFormat="1">
      <c r="B76" s="1" t="str">
        <f t="shared" si="1"/>
        <v>WAMedium RetStock 2016</v>
      </c>
      <c r="C76" s="1" t="s">
        <v>82</v>
      </c>
      <c r="D76" s="197" t="s">
        <v>5465</v>
      </c>
      <c r="E76" s="1" t="s">
        <v>5456</v>
      </c>
      <c r="F76" s="1" t="s">
        <v>73</v>
      </c>
      <c r="AJ76" s="92"/>
      <c r="AK76" s="92">
        <v>52.816310764909169</v>
      </c>
      <c r="AL76" s="92">
        <v>52.573355735390585</v>
      </c>
      <c r="AM76" s="92">
        <v>52.331518299007783</v>
      </c>
      <c r="AN76" s="92">
        <v>52.090793314832347</v>
      </c>
      <c r="AO76" s="92">
        <v>51.851175665584115</v>
      </c>
      <c r="AP76" s="92">
        <v>51.612660257522428</v>
      </c>
      <c r="AQ76" s="92">
        <v>51.375242020337822</v>
      </c>
      <c r="AR76" s="92">
        <v>51.138915907044264</v>
      </c>
      <c r="AS76" s="92">
        <v>50.903676893871861</v>
      </c>
      <c r="AT76" s="92">
        <v>50.669519980160047</v>
      </c>
      <c r="AU76" s="92">
        <v>50.436440188251311</v>
      </c>
      <c r="AV76" s="92">
        <v>50.204432563385353</v>
      </c>
      <c r="AW76" s="92">
        <v>49.973492173593776</v>
      </c>
      <c r="AX76" s="92">
        <v>49.743614109595242</v>
      </c>
      <c r="AY76" s="92">
        <v>49.514793484691104</v>
      </c>
      <c r="AZ76" s="92">
        <v>49.287025434661523</v>
      </c>
      <c r="BA76" s="92">
        <v>49.060305117662075</v>
      </c>
      <c r="BB76" s="92">
        <v>48.834627714120828</v>
      </c>
      <c r="BC76" s="92">
        <v>48.609988426635873</v>
      </c>
      <c r="BD76" s="92">
        <v>48.386382479873348</v>
      </c>
    </row>
    <row r="77" spans="2:57" s="1" customFormat="1">
      <c r="B77" s="1" t="str">
        <f t="shared" si="1"/>
        <v>WASmall RetStock 2016</v>
      </c>
      <c r="C77" s="1" t="s">
        <v>83</v>
      </c>
      <c r="D77" s="197" t="s">
        <v>5466</v>
      </c>
      <c r="E77" s="1" t="s">
        <v>5456</v>
      </c>
      <c r="F77" s="1" t="s">
        <v>73</v>
      </c>
      <c r="AJ77" s="92"/>
      <c r="AK77" s="92">
        <v>61.50721938623208</v>
      </c>
      <c r="AL77" s="92">
        <v>61.224286177055411</v>
      </c>
      <c r="AM77" s="92">
        <v>60.942654460640952</v>
      </c>
      <c r="AN77" s="92">
        <v>60.662318250121999</v>
      </c>
      <c r="AO77" s="92">
        <v>60.383271586171432</v>
      </c>
      <c r="AP77" s="92">
        <v>60.105508536875043</v>
      </c>
      <c r="AQ77" s="92">
        <v>59.829023197605416</v>
      </c>
      <c r="AR77" s="92">
        <v>59.553809690896429</v>
      </c>
      <c r="AS77" s="92">
        <v>59.279862166318303</v>
      </c>
      <c r="AT77" s="92">
        <v>59.007174800353233</v>
      </c>
      <c r="AU77" s="92">
        <v>58.735741796271604</v>
      </c>
      <c r="AV77" s="92">
        <v>58.465557384008754</v>
      </c>
      <c r="AW77" s="92">
        <v>58.196615820042311</v>
      </c>
      <c r="AX77" s="92">
        <v>57.928911387270112</v>
      </c>
      <c r="AY77" s="92">
        <v>57.662438394888667</v>
      </c>
      <c r="AZ77" s="92">
        <v>57.397191178272173</v>
      </c>
      <c r="BA77" s="92">
        <v>57.13316409885212</v>
      </c>
      <c r="BB77" s="92">
        <v>56.870351543997394</v>
      </c>
      <c r="BC77" s="92">
        <v>56.608747926895006</v>
      </c>
      <c r="BD77" s="92">
        <v>56.348347686431289</v>
      </c>
    </row>
    <row r="78" spans="2:57" s="1" customFormat="1">
      <c r="B78" s="1" t="str">
        <f t="shared" si="1"/>
        <v>WASchool K-12Stock 2016</v>
      </c>
      <c r="C78" s="1" t="s">
        <v>84</v>
      </c>
      <c r="D78" s="197" t="s">
        <v>5468</v>
      </c>
      <c r="E78" s="1" t="s">
        <v>5456</v>
      </c>
      <c r="F78" s="1" t="s">
        <v>73</v>
      </c>
      <c r="AJ78" s="92"/>
      <c r="AK78" s="92">
        <v>140.7706967981714</v>
      </c>
      <c r="AL78" s="92">
        <v>140.1935369412989</v>
      </c>
      <c r="AM78" s="92">
        <v>139.61874343983959</v>
      </c>
      <c r="AN78" s="92">
        <v>139.04630659173625</v>
      </c>
      <c r="AO78" s="92">
        <v>138.47621673471014</v>
      </c>
      <c r="AP78" s="92">
        <v>137.90846424609782</v>
      </c>
      <c r="AQ78" s="92">
        <v>137.34303954268881</v>
      </c>
      <c r="AR78" s="92">
        <v>136.77993308056378</v>
      </c>
      <c r="AS78" s="92">
        <v>136.21913535493346</v>
      </c>
      <c r="AT78" s="92">
        <v>135.66063689997824</v>
      </c>
      <c r="AU78" s="92">
        <v>135.10442828868833</v>
      </c>
      <c r="AV78" s="92">
        <v>134.55050013270471</v>
      </c>
      <c r="AW78" s="92">
        <v>133.99884308216062</v>
      </c>
      <c r="AX78" s="92">
        <v>133.44944782552375</v>
      </c>
      <c r="AY78" s="92">
        <v>132.9023050894391</v>
      </c>
      <c r="AZ78" s="92">
        <v>132.3574056385724</v>
      </c>
      <c r="BA78" s="92">
        <v>131.81474027545426</v>
      </c>
      <c r="BB78" s="92">
        <v>131.27429984032489</v>
      </c>
      <c r="BC78" s="92">
        <v>130.73607521097955</v>
      </c>
      <c r="BD78" s="92">
        <v>130.20005730261454</v>
      </c>
    </row>
    <row r="79" spans="2:57" s="1" customFormat="1">
      <c r="B79" s="1" t="str">
        <f t="shared" si="1"/>
        <v>WAUniversityStock 2016</v>
      </c>
      <c r="C79" s="1" t="s">
        <v>85</v>
      </c>
      <c r="D79" s="196" t="s">
        <v>54</v>
      </c>
      <c r="E79" s="1" t="s">
        <v>5456</v>
      </c>
      <c r="F79" s="1" t="s">
        <v>73</v>
      </c>
      <c r="AJ79" s="92"/>
      <c r="AK79" s="92">
        <v>62.597243532523962</v>
      </c>
      <c r="AL79" s="92">
        <v>62.340594834040616</v>
      </c>
      <c r="AM79" s="92">
        <v>62.084998395221049</v>
      </c>
      <c r="AN79" s="92">
        <v>61.830449901800641</v>
      </c>
      <c r="AO79" s="92">
        <v>61.576945057203261</v>
      </c>
      <c r="AP79" s="92">
        <v>61.324479582468726</v>
      </c>
      <c r="AQ79" s="92">
        <v>61.073049216180607</v>
      </c>
      <c r="AR79" s="92">
        <v>60.822649714394267</v>
      </c>
      <c r="AS79" s="92">
        <v>60.57327685056525</v>
      </c>
      <c r="AT79" s="92">
        <v>60.324926415477933</v>
      </c>
      <c r="AU79" s="92">
        <v>60.077594217174472</v>
      </c>
      <c r="AV79" s="92">
        <v>59.831276080884059</v>
      </c>
      <c r="AW79" s="92">
        <v>59.585967848952436</v>
      </c>
      <c r="AX79" s="92">
        <v>59.34166538077173</v>
      </c>
      <c r="AY79" s="92">
        <v>59.098364552710564</v>
      </c>
      <c r="AZ79" s="92">
        <v>58.856061258044448</v>
      </c>
      <c r="BA79" s="92">
        <v>58.614751406886469</v>
      </c>
      <c r="BB79" s="92">
        <v>58.374430926118237</v>
      </c>
      <c r="BC79" s="92">
        <v>58.135095759321153</v>
      </c>
      <c r="BD79" s="92">
        <v>57.896741866707934</v>
      </c>
    </row>
    <row r="80" spans="2:57" s="1" customFormat="1">
      <c r="B80" s="1" t="str">
        <f t="shared" si="1"/>
        <v>WAWarehouseStock 2016</v>
      </c>
      <c r="C80" s="1" t="s">
        <v>86</v>
      </c>
      <c r="D80" s="196" t="s">
        <v>56</v>
      </c>
      <c r="E80" s="1" t="s">
        <v>5456</v>
      </c>
      <c r="F80" s="1" t="s">
        <v>73</v>
      </c>
      <c r="AJ80" s="92"/>
      <c r="AK80" s="92">
        <v>254.60808646241406</v>
      </c>
      <c r="AL80" s="92">
        <v>253.66603654250312</v>
      </c>
      <c r="AM80" s="92">
        <v>252.72747220729585</v>
      </c>
      <c r="AN80" s="92">
        <v>251.79238056012883</v>
      </c>
      <c r="AO80" s="92">
        <v>250.86074875205634</v>
      </c>
      <c r="AP80" s="92">
        <v>249.93256398167372</v>
      </c>
      <c r="AQ80" s="92">
        <v>249.00781349494153</v>
      </c>
      <c r="AR80" s="92">
        <v>248.08648458501023</v>
      </c>
      <c r="AS80" s="92">
        <v>247.16856459204567</v>
      </c>
      <c r="AT80" s="92">
        <v>246.25404090305508</v>
      </c>
      <c r="AU80" s="92">
        <v>245.34290095171377</v>
      </c>
      <c r="AV80" s="92">
        <v>244.43513221819242</v>
      </c>
      <c r="AW80" s="92">
        <v>243.5307222289851</v>
      </c>
      <c r="AX80" s="92">
        <v>242.62965855673784</v>
      </c>
      <c r="AY80" s="92">
        <v>241.73192882007791</v>
      </c>
      <c r="AZ80" s="92">
        <v>240.83752068344361</v>
      </c>
      <c r="BA80" s="92">
        <v>239.94642185691487</v>
      </c>
      <c r="BB80" s="92">
        <v>239.05862009604428</v>
      </c>
      <c r="BC80" s="92">
        <v>238.17410320168889</v>
      </c>
      <c r="BD80" s="92">
        <v>237.29285901984264</v>
      </c>
    </row>
    <row r="81" spans="1:56" s="1" customFormat="1">
      <c r="B81" s="1" t="str">
        <f t="shared" si="1"/>
        <v>WASupermarketStock 2016</v>
      </c>
      <c r="C81" s="1" t="s">
        <v>87</v>
      </c>
      <c r="D81" s="196" t="s">
        <v>58</v>
      </c>
      <c r="E81" s="1" t="s">
        <v>5456</v>
      </c>
      <c r="F81" s="1" t="s">
        <v>73</v>
      </c>
      <c r="AJ81" s="92"/>
      <c r="AK81" s="92">
        <v>32.638888430252372</v>
      </c>
      <c r="AL81" s="92">
        <v>32.345138434380104</v>
      </c>
      <c r="AM81" s="92">
        <v>32.054032188470686</v>
      </c>
      <c r="AN81" s="92">
        <v>31.765545898774448</v>
      </c>
      <c r="AO81" s="92">
        <v>31.479655985685479</v>
      </c>
      <c r="AP81" s="92">
        <v>31.196339081814308</v>
      </c>
      <c r="AQ81" s="92">
        <v>30.915572030077978</v>
      </c>
      <c r="AR81" s="92">
        <v>30.637331881807278</v>
      </c>
      <c r="AS81" s="92">
        <v>30.361595894871012</v>
      </c>
      <c r="AT81" s="92">
        <v>30.088341531817171</v>
      </c>
      <c r="AU81" s="92">
        <v>29.817546458030815</v>
      </c>
      <c r="AV81" s="92">
        <v>29.549188539908538</v>
      </c>
      <c r="AW81" s="92">
        <v>29.283245843049361</v>
      </c>
      <c r="AX81" s="92">
        <v>29.019696630461915</v>
      </c>
      <c r="AY81" s="92">
        <v>28.758519360787759</v>
      </c>
      <c r="AZ81" s="92">
        <v>28.499692686540669</v>
      </c>
      <c r="BA81" s="92">
        <v>28.243195452361803</v>
      </c>
      <c r="BB81" s="92">
        <v>27.989006693290548</v>
      </c>
      <c r="BC81" s="92">
        <v>27.737105633050934</v>
      </c>
      <c r="BD81" s="92">
        <v>27.487471682353476</v>
      </c>
    </row>
    <row r="82" spans="1:56" s="1" customFormat="1">
      <c r="B82" s="1" t="str">
        <f t="shared" si="1"/>
        <v>WAMiniMartStock 2016</v>
      </c>
      <c r="C82" s="1" t="s">
        <v>88</v>
      </c>
      <c r="D82" s="196" t="s">
        <v>60</v>
      </c>
      <c r="E82" s="1" t="s">
        <v>5456</v>
      </c>
      <c r="F82" s="1" t="s">
        <v>73</v>
      </c>
      <c r="AJ82" s="92"/>
      <c r="AK82" s="92">
        <v>13.49402261246181</v>
      </c>
      <c r="AL82" s="92">
        <v>13.430330825730991</v>
      </c>
      <c r="AM82" s="92">
        <v>13.366939664233541</v>
      </c>
      <c r="AN82" s="92">
        <v>13.30384770901836</v>
      </c>
      <c r="AO82" s="92">
        <v>13.241053547831793</v>
      </c>
      <c r="AP82" s="92">
        <v>13.178555775086028</v>
      </c>
      <c r="AQ82" s="92">
        <v>13.116352991827624</v>
      </c>
      <c r="AR82" s="92">
        <v>13.054443805706198</v>
      </c>
      <c r="AS82" s="92">
        <v>12.992826830943265</v>
      </c>
      <c r="AT82" s="92">
        <v>12.931500688301213</v>
      </c>
      <c r="AU82" s="92">
        <v>12.870464005052431</v>
      </c>
      <c r="AV82" s="92">
        <v>12.809715414948585</v>
      </c>
      <c r="AW82" s="92">
        <v>12.749253558190029</v>
      </c>
      <c r="AX82" s="92">
        <v>12.689077081395373</v>
      </c>
      <c r="AY82" s="92">
        <v>12.629184637571187</v>
      </c>
      <c r="AZ82" s="92">
        <v>12.569574886081853</v>
      </c>
      <c r="BA82" s="92">
        <v>12.510246492619547</v>
      </c>
      <c r="BB82" s="92">
        <v>12.451198129174383</v>
      </c>
      <c r="BC82" s="92">
        <v>12.39242847400468</v>
      </c>
      <c r="BD82" s="92">
        <v>12.333936211607378</v>
      </c>
    </row>
    <row r="83" spans="1:56" s="1" customFormat="1">
      <c r="B83" s="1" t="str">
        <f t="shared" si="1"/>
        <v>WARestaurantStock 2016</v>
      </c>
      <c r="C83" s="1" t="s">
        <v>89</v>
      </c>
      <c r="D83" s="196" t="s">
        <v>62</v>
      </c>
      <c r="E83" s="1" t="s">
        <v>5456</v>
      </c>
      <c r="F83" s="1" t="s">
        <v>73</v>
      </c>
      <c r="AJ83" s="92"/>
      <c r="AK83" s="92">
        <v>29.067549178528704</v>
      </c>
      <c r="AL83" s="92">
        <v>28.930350346406051</v>
      </c>
      <c r="AM83" s="92">
        <v>28.793799092771017</v>
      </c>
      <c r="AN83" s="92">
        <v>28.65789236105314</v>
      </c>
      <c r="AO83" s="92">
        <v>28.522627109108971</v>
      </c>
      <c r="AP83" s="92">
        <v>28.388000309153977</v>
      </c>
      <c r="AQ83" s="92">
        <v>28.254008947694771</v>
      </c>
      <c r="AR83" s="92">
        <v>28.120650025461654</v>
      </c>
      <c r="AS83" s="92">
        <v>27.987920557341475</v>
      </c>
      <c r="AT83" s="92">
        <v>27.855817572310826</v>
      </c>
      <c r="AU83" s="92">
        <v>27.724338113369519</v>
      </c>
      <c r="AV83" s="92">
        <v>27.593479237474416</v>
      </c>
      <c r="AW83" s="92">
        <v>27.463238015473539</v>
      </c>
      <c r="AX83" s="92">
        <v>27.333611532040507</v>
      </c>
      <c r="AY83" s="92">
        <v>27.204596885609277</v>
      </c>
      <c r="AZ83" s="92">
        <v>27.076191188309203</v>
      </c>
      <c r="BA83" s="92">
        <v>26.948391565900383</v>
      </c>
      <c r="BB83" s="92">
        <v>26.821195157709337</v>
      </c>
      <c r="BC83" s="92">
        <v>26.694599116564952</v>
      </c>
      <c r="BD83" s="92">
        <v>26.568600608734766</v>
      </c>
    </row>
    <row r="84" spans="1:56" s="1" customFormat="1">
      <c r="B84" s="1" t="str">
        <f t="shared" si="1"/>
        <v>WALodgingStock 2016</v>
      </c>
      <c r="C84" s="1" t="s">
        <v>90</v>
      </c>
      <c r="D84" s="196" t="s">
        <v>64</v>
      </c>
      <c r="E84" s="1" t="s">
        <v>5456</v>
      </c>
      <c r="F84" s="1" t="s">
        <v>73</v>
      </c>
      <c r="AJ84" s="92"/>
      <c r="AK84" s="92">
        <v>114.80429195334585</v>
      </c>
      <c r="AL84" s="92">
        <v>114.52876165265783</v>
      </c>
      <c r="AM84" s="92">
        <v>114.25389262469146</v>
      </c>
      <c r="AN84" s="92">
        <v>113.9796832823922</v>
      </c>
      <c r="AO84" s="92">
        <v>113.70613204251447</v>
      </c>
      <c r="AP84" s="92">
        <v>113.43323732561244</v>
      </c>
      <c r="AQ84" s="92">
        <v>113.16099755603098</v>
      </c>
      <c r="AR84" s="92">
        <v>112.8894111618965</v>
      </c>
      <c r="AS84" s="92">
        <v>112.61847657510796</v>
      </c>
      <c r="AT84" s="92">
        <v>112.3481922313277</v>
      </c>
      <c r="AU84" s="92">
        <v>112.07855656997252</v>
      </c>
      <c r="AV84" s="92">
        <v>111.80956803420459</v>
      </c>
      <c r="AW84" s="92">
        <v>111.54122507092251</v>
      </c>
      <c r="AX84" s="92">
        <v>111.2735261307523</v>
      </c>
      <c r="AY84" s="92">
        <v>111.00646966803851</v>
      </c>
      <c r="AZ84" s="92">
        <v>110.74005414083521</v>
      </c>
      <c r="BA84" s="92">
        <v>110.47427801089721</v>
      </c>
      <c r="BB84" s="92">
        <v>110.20913974367106</v>
      </c>
      <c r="BC84" s="92">
        <v>109.94463780828626</v>
      </c>
      <c r="BD84" s="92">
        <v>109.68077067754638</v>
      </c>
    </row>
    <row r="85" spans="1:56" s="1" customFormat="1">
      <c r="B85" s="1" t="str">
        <f t="shared" si="1"/>
        <v>WAHospitalStock 2016</v>
      </c>
      <c r="C85" s="1" t="s">
        <v>91</v>
      </c>
      <c r="D85" s="196" t="s">
        <v>66</v>
      </c>
      <c r="E85" s="1" t="s">
        <v>5456</v>
      </c>
      <c r="F85" s="1" t="s">
        <v>73</v>
      </c>
      <c r="AJ85" s="92"/>
      <c r="AK85" s="92">
        <v>53.371407774958911</v>
      </c>
      <c r="AL85" s="92">
        <v>53.259327818631498</v>
      </c>
      <c r="AM85" s="92">
        <v>53.147483230212373</v>
      </c>
      <c r="AN85" s="92">
        <v>53.035873515428925</v>
      </c>
      <c r="AO85" s="92">
        <v>52.924498181046523</v>
      </c>
      <c r="AP85" s="92">
        <v>52.813356734866325</v>
      </c>
      <c r="AQ85" s="92">
        <v>52.702448685723105</v>
      </c>
      <c r="AR85" s="92">
        <v>52.591773543483086</v>
      </c>
      <c r="AS85" s="92">
        <v>52.481330819041773</v>
      </c>
      <c r="AT85" s="92">
        <v>52.371120024321783</v>
      </c>
      <c r="AU85" s="92">
        <v>52.261140672270706</v>
      </c>
      <c r="AV85" s="92">
        <v>52.151392276858935</v>
      </c>
      <c r="AW85" s="92">
        <v>52.041874353077532</v>
      </c>
      <c r="AX85" s="92">
        <v>51.932586416936068</v>
      </c>
      <c r="AY85" s="92">
        <v>51.823527985460501</v>
      </c>
      <c r="AZ85" s="92">
        <v>51.714698576691035</v>
      </c>
      <c r="BA85" s="92">
        <v>51.606097709679986</v>
      </c>
      <c r="BB85" s="92">
        <v>51.497724904489658</v>
      </c>
      <c r="BC85" s="92">
        <v>51.389579682190231</v>
      </c>
      <c r="BD85" s="92">
        <v>51.281661564857629</v>
      </c>
    </row>
    <row r="86" spans="1:56" s="1" customFormat="1">
      <c r="B86" s="1" t="str">
        <f t="shared" si="1"/>
        <v>WAResidential CareStock 2016</v>
      </c>
      <c r="C86" s="1" t="s">
        <v>92</v>
      </c>
      <c r="D86" s="197" t="s">
        <v>5469</v>
      </c>
      <c r="E86" s="1" t="s">
        <v>5456</v>
      </c>
      <c r="F86" s="1" t="s">
        <v>73</v>
      </c>
      <c r="AJ86" s="92"/>
      <c r="AK86" s="92">
        <v>70.90165392517558</v>
      </c>
      <c r="AL86" s="92">
        <v>70.731489955755166</v>
      </c>
      <c r="AM86" s="92">
        <v>70.561734379861349</v>
      </c>
      <c r="AN86" s="92">
        <v>70.392386217349681</v>
      </c>
      <c r="AO86" s="92">
        <v>70.223444490428051</v>
      </c>
      <c r="AP86" s="92">
        <v>70.054908223651026</v>
      </c>
      <c r="AQ86" s="92">
        <v>69.886776443914272</v>
      </c>
      <c r="AR86" s="92">
        <v>69.71904818044888</v>
      </c>
      <c r="AS86" s="92">
        <v>69.551722464815811</v>
      </c>
      <c r="AT86" s="92">
        <v>69.384798330900253</v>
      </c>
      <c r="AU86" s="92">
        <v>69.218274814906096</v>
      </c>
      <c r="AV86" s="92">
        <v>69.052150955350328</v>
      </c>
      <c r="AW86" s="92">
        <v>68.886425793057484</v>
      </c>
      <c r="AX86" s="92">
        <v>68.721098371154142</v>
      </c>
      <c r="AY86" s="92">
        <v>68.556167735063369</v>
      </c>
      <c r="AZ86" s="92">
        <v>68.39163293249922</v>
      </c>
      <c r="BA86" s="92">
        <v>68.227493013461228</v>
      </c>
      <c r="BB86" s="92">
        <v>68.063747030228924</v>
      </c>
      <c r="BC86" s="92">
        <v>67.900394037356378</v>
      </c>
      <c r="BD86" s="92">
        <v>67.73743309166673</v>
      </c>
    </row>
    <row r="87" spans="1:56" s="1" customFormat="1">
      <c r="B87" s="1" t="str">
        <f t="shared" si="1"/>
        <v>WAAssemblyStock 2016</v>
      </c>
      <c r="C87" s="1" t="s">
        <v>93</v>
      </c>
      <c r="D87" s="196" t="s">
        <v>69</v>
      </c>
      <c r="E87" s="1" t="s">
        <v>5456</v>
      </c>
      <c r="F87" s="1" t="s">
        <v>73</v>
      </c>
      <c r="AJ87" s="92"/>
      <c r="AK87" s="92">
        <v>202.7107779676449</v>
      </c>
      <c r="AL87" s="92">
        <v>201.80128227716341</v>
      </c>
      <c r="AM87" s="92">
        <v>200.89586719067987</v>
      </c>
      <c r="AN87" s="92">
        <v>199.99451439988437</v>
      </c>
      <c r="AO87" s="92">
        <v>199.09720567861024</v>
      </c>
      <c r="AP87" s="92">
        <v>198.20392288246555</v>
      </c>
      <c r="AQ87" s="92">
        <v>197.31464794846622</v>
      </c>
      <c r="AR87" s="92">
        <v>196.42936289467076</v>
      </c>
      <c r="AS87" s="92">
        <v>195.54804981981667</v>
      </c>
      <c r="AT87" s="92">
        <v>194.67069090295843</v>
      </c>
      <c r="AU87" s="92">
        <v>193.79726840310715</v>
      </c>
      <c r="AV87" s="92">
        <v>192.92776465887189</v>
      </c>
      <c r="AW87" s="92">
        <v>192.06216208810244</v>
      </c>
      <c r="AX87" s="92">
        <v>191.20044318753384</v>
      </c>
      <c r="AY87" s="92">
        <v>190.34259053243244</v>
      </c>
      <c r="AZ87" s="92">
        <v>189.48858677624361</v>
      </c>
      <c r="BA87" s="92">
        <v>188.63841465024086</v>
      </c>
      <c r="BB87" s="92">
        <v>187.79205696317678</v>
      </c>
      <c r="BC87" s="92">
        <v>186.94949660093533</v>
      </c>
      <c r="BD87" s="92">
        <v>186.1107165261858</v>
      </c>
    </row>
    <row r="88" spans="1:56" s="1" customFormat="1">
      <c r="B88" s="1" t="str">
        <f t="shared" si="1"/>
        <v>WAOtherStock 2016</v>
      </c>
      <c r="C88" s="1" t="s">
        <v>94</v>
      </c>
      <c r="D88" s="196" t="s">
        <v>71</v>
      </c>
      <c r="E88" s="1" t="s">
        <v>5456</v>
      </c>
      <c r="F88" s="1" t="s">
        <v>73</v>
      </c>
      <c r="AJ88" s="92"/>
      <c r="AK88" s="92">
        <v>128.12211187711057</v>
      </c>
      <c r="AL88" s="92">
        <v>126.96901287021657</v>
      </c>
      <c r="AM88" s="92">
        <v>125.82629175438463</v>
      </c>
      <c r="AN88" s="92">
        <v>124.69385512859516</v>
      </c>
      <c r="AO88" s="92">
        <v>123.57161043243781</v>
      </c>
      <c r="AP88" s="92">
        <v>122.45946593854586</v>
      </c>
      <c r="AQ88" s="92">
        <v>121.35733074509895</v>
      </c>
      <c r="AR88" s="92">
        <v>120.26511476839306</v>
      </c>
      <c r="AS88" s="92">
        <v>119.18272873547753</v>
      </c>
      <c r="AT88" s="92">
        <v>118.11008417685822</v>
      </c>
      <c r="AU88" s="92">
        <v>117.0470934192665</v>
      </c>
      <c r="AV88" s="92">
        <v>115.9936695784931</v>
      </c>
      <c r="AW88" s="92">
        <v>114.94972655228666</v>
      </c>
      <c r="AX88" s="92">
        <v>113.91517901331608</v>
      </c>
      <c r="AY88" s="92">
        <v>112.88994240219623</v>
      </c>
      <c r="AZ88" s="92">
        <v>111.87393292057646</v>
      </c>
      <c r="BA88" s="92">
        <v>110.86706752429127</v>
      </c>
      <c r="BB88" s="92">
        <v>109.86926391657265</v>
      </c>
      <c r="BC88" s="92">
        <v>108.88044054132349</v>
      </c>
      <c r="BD88" s="92">
        <v>107.90051657645158</v>
      </c>
    </row>
    <row r="89" spans="1:56" s="1" customFormat="1">
      <c r="AZ89" s="92"/>
      <c r="BA89" s="92"/>
      <c r="BB89" s="92"/>
      <c r="BC89" s="92"/>
      <c r="BD89" s="92"/>
    </row>
    <row r="90" spans="1:56" s="1" customFormat="1">
      <c r="AZ90" s="92"/>
      <c r="BA90" s="92"/>
      <c r="BB90" s="92"/>
      <c r="BC90" s="92"/>
      <c r="BD90" s="92"/>
    </row>
    <row r="91" spans="1:56" s="1" customFormat="1">
      <c r="D91" s="4" t="s">
        <v>98</v>
      </c>
      <c r="E91" s="4"/>
      <c r="AZ91" s="92"/>
      <c r="BA91" s="92"/>
      <c r="BB91" s="92"/>
      <c r="BC91" s="92"/>
      <c r="BD91" s="92"/>
    </row>
    <row r="92" spans="1:56" s="1" customFormat="1">
      <c r="B92" s="1" t="str">
        <f>CONCATENATE("ID",D92,E92)</f>
        <v>IDLarge OffNew</v>
      </c>
      <c r="C92" s="1" t="s">
        <v>99</v>
      </c>
      <c r="D92" s="196" t="s">
        <v>43</v>
      </c>
      <c r="E92" s="1" t="s">
        <v>8</v>
      </c>
      <c r="H92" s="17">
        <v>0.41436087365353341</v>
      </c>
      <c r="I92" s="17">
        <v>0.17461665398690543</v>
      </c>
      <c r="J92" s="17">
        <v>0.26404705837256015</v>
      </c>
      <c r="K92" s="17">
        <v>0.26172287837157698</v>
      </c>
      <c r="L92" s="17">
        <v>0.20771095617481719</v>
      </c>
      <c r="M92" s="17">
        <v>0.24565572097347629</v>
      </c>
      <c r="N92" s="17">
        <v>0.38202445624855086</v>
      </c>
      <c r="O92" s="17">
        <v>0.43265115974822654</v>
      </c>
      <c r="P92" s="17">
        <v>0.44386785453557986</v>
      </c>
      <c r="Q92" s="17">
        <v>0.36903936363436263</v>
      </c>
      <c r="R92" s="17">
        <v>0.5218289358729048</v>
      </c>
      <c r="S92" s="17">
        <v>0.56649361241353691</v>
      </c>
      <c r="T92" s="17">
        <v>0.68866463942173628</v>
      </c>
      <c r="U92" s="17">
        <v>1.031127510001379</v>
      </c>
      <c r="V92" s="17">
        <v>0.57467876806917317</v>
      </c>
      <c r="W92" s="17">
        <v>0.49454508368745087</v>
      </c>
      <c r="X92" s="17">
        <v>0.57525981306941887</v>
      </c>
      <c r="Y92" s="17">
        <v>0.81019904321227521</v>
      </c>
      <c r="Z92" s="17">
        <v>0.6358950000000001</v>
      </c>
      <c r="AA92" s="17">
        <v>0.73733399999999993</v>
      </c>
      <c r="AB92" s="17">
        <v>0.6518964294875611</v>
      </c>
      <c r="AC92" s="17">
        <v>0.67716166468748484</v>
      </c>
      <c r="AD92" s="17">
        <v>0.61357820737900048</v>
      </c>
      <c r="AE92" s="17">
        <v>0.62155831420158214</v>
      </c>
      <c r="AF92" s="17">
        <v>0.6407349152675117</v>
      </c>
      <c r="AG92" s="17">
        <v>0.39003900000000002</v>
      </c>
      <c r="AH92" s="17">
        <v>0.4262248614583441</v>
      </c>
      <c r="AI92" s="17">
        <v>0.64801995290524972</v>
      </c>
      <c r="AJ92" s="17">
        <v>0.58565192271534683</v>
      </c>
      <c r="AK92" s="17">
        <v>0.84088236337546907</v>
      </c>
      <c r="AL92" s="17">
        <v>0.42340274406782868</v>
      </c>
      <c r="AM92" s="17">
        <v>0.39593793051923254</v>
      </c>
      <c r="AN92" s="17">
        <v>0.75548686798411002</v>
      </c>
      <c r="AO92" s="17">
        <v>0.42770743315375764</v>
      </c>
      <c r="AP92" s="17">
        <v>0.30796074574918453</v>
      </c>
      <c r="AQ92" s="17">
        <v>0.74393960412516358</v>
      </c>
      <c r="AR92" s="17">
        <v>0.55047626614355782</v>
      </c>
      <c r="AS92" s="17">
        <v>0.46373109945863478</v>
      </c>
      <c r="AT92" s="17">
        <v>0.82053389107005137</v>
      </c>
      <c r="AU92" s="17">
        <v>0.75613433754502291</v>
      </c>
      <c r="AV92" s="17">
        <v>0.62754479385589701</v>
      </c>
      <c r="AW92" s="17">
        <v>0.55073729262723803</v>
      </c>
      <c r="AX92" s="17">
        <v>0.76342642474012645</v>
      </c>
      <c r="AY92" s="17">
        <v>0.82607568029302636</v>
      </c>
      <c r="AZ92" s="92">
        <v>0.73018674717616061</v>
      </c>
      <c r="BA92" s="92">
        <v>1.2592526854580179</v>
      </c>
      <c r="BB92" s="92">
        <v>0.45313734541884332</v>
      </c>
      <c r="BC92" s="92">
        <v>0.47496249913908517</v>
      </c>
      <c r="BD92" s="92">
        <v>0.83859712294295496</v>
      </c>
    </row>
    <row r="93" spans="1:56" s="1" customFormat="1">
      <c r="B93" s="1" t="str">
        <f t="shared" ref="B93:B127" si="2">CONCATENATE("ID",D93,E93)</f>
        <v>IDMedium OffNew</v>
      </c>
      <c r="C93" s="1" t="s">
        <v>100</v>
      </c>
      <c r="D93" s="196" t="s">
        <v>45</v>
      </c>
      <c r="E93" s="1" t="s">
        <v>8</v>
      </c>
      <c r="H93" s="17">
        <v>0.18668655354200558</v>
      </c>
      <c r="I93" s="17">
        <v>7.8671958180852486E-2</v>
      </c>
      <c r="J93" s="17">
        <v>0.11896402009639327</v>
      </c>
      <c r="K93" s="17">
        <v>0.11791688176412496</v>
      </c>
      <c r="L93" s="17">
        <v>9.3582297477281418E-2</v>
      </c>
      <c r="M93" s="17">
        <v>0.11067796894540068</v>
      </c>
      <c r="N93" s="17">
        <v>0.17211767239740325</v>
      </c>
      <c r="O93" s="17">
        <v>0.19492707693942124</v>
      </c>
      <c r="P93" s="17">
        <v>0.19998065758645517</v>
      </c>
      <c r="Q93" s="17">
        <v>0.1662673560627739</v>
      </c>
      <c r="R93" s="17">
        <v>0.23510531947101979</v>
      </c>
      <c r="S93" s="17">
        <v>0.25522858655200176</v>
      </c>
      <c r="T93" s="17">
        <v>0.31027164062645235</v>
      </c>
      <c r="U93" s="17">
        <v>0.46456519749850622</v>
      </c>
      <c r="V93" s="17">
        <v>0.25891633459172925</v>
      </c>
      <c r="W93" s="17">
        <v>0.22281282600526162</v>
      </c>
      <c r="X93" s="17">
        <v>0.25917811917479627</v>
      </c>
      <c r="Y93" s="17">
        <v>0.3650278698533686</v>
      </c>
      <c r="Z93" s="17">
        <v>0.79894500000000002</v>
      </c>
      <c r="AA93" s="17">
        <v>0.92639399999999994</v>
      </c>
      <c r="AB93" s="17">
        <v>0.81904936012539731</v>
      </c>
      <c r="AC93" s="17">
        <v>0.85079286076119875</v>
      </c>
      <c r="AD93" s="17">
        <v>0.77090595286079544</v>
      </c>
      <c r="AE93" s="17">
        <v>0.78093224091993652</v>
      </c>
      <c r="AF93" s="17">
        <v>0.80502591918225819</v>
      </c>
      <c r="AG93" s="17">
        <v>0.49004899999999996</v>
      </c>
      <c r="AH93" s="17">
        <v>0.53551328747330418</v>
      </c>
      <c r="AI93" s="17">
        <v>0.81417891518864705</v>
      </c>
      <c r="AJ93" s="17">
        <v>0.73581908238594851</v>
      </c>
      <c r="AK93" s="17">
        <v>1.0564932257794353</v>
      </c>
      <c r="AL93" s="17">
        <v>0.53196755023906672</v>
      </c>
      <c r="AM93" s="17">
        <v>0.49746047680621519</v>
      </c>
      <c r="AN93" s="17">
        <v>0.94920144951849705</v>
      </c>
      <c r="AO93" s="17">
        <v>0.53737600575728528</v>
      </c>
      <c r="AP93" s="17">
        <v>0.38692503953102669</v>
      </c>
      <c r="AQ93" s="17">
        <v>0.93469334877264132</v>
      </c>
      <c r="AR93" s="17">
        <v>0.69162402669318801</v>
      </c>
      <c r="AS93" s="17">
        <v>0.58263650957623336</v>
      </c>
      <c r="AT93" s="17">
        <v>1.0309271964726288</v>
      </c>
      <c r="AU93" s="17">
        <v>0.95001493691554162</v>
      </c>
      <c r="AV93" s="17">
        <v>0.78845371535740894</v>
      </c>
      <c r="AW93" s="17">
        <v>0.69195198304447858</v>
      </c>
      <c r="AX93" s="17">
        <v>0.95917679005810752</v>
      </c>
      <c r="AY93" s="17">
        <v>1.0378899572912381</v>
      </c>
      <c r="AZ93" s="92">
        <v>0.91741411824697094</v>
      </c>
      <c r="BA93" s="92">
        <v>1.5821379894216123</v>
      </c>
      <c r="BB93" s="92">
        <v>0.56932640834675186</v>
      </c>
      <c r="BC93" s="92">
        <v>0.59674775532859414</v>
      </c>
      <c r="BD93" s="92">
        <v>1.0536220262616613</v>
      </c>
    </row>
    <row r="94" spans="1:56" s="1" customFormat="1">
      <c r="B94" s="1" t="str">
        <f t="shared" si="2"/>
        <v>IDSmall OffNew</v>
      </c>
      <c r="C94" s="1" t="s">
        <v>101</v>
      </c>
      <c r="D94" s="196" t="s">
        <v>47</v>
      </c>
      <c r="E94" s="1" t="s">
        <v>8</v>
      </c>
      <c r="H94" s="17">
        <v>0.21905257280446114</v>
      </c>
      <c r="I94" s="17">
        <v>9.2311387832242131E-2</v>
      </c>
      <c r="J94" s="17">
        <v>0.13958892153104671</v>
      </c>
      <c r="K94" s="17">
        <v>0.1383602398642981</v>
      </c>
      <c r="L94" s="17">
        <v>0.10980674634790144</v>
      </c>
      <c r="M94" s="17">
        <v>0.12986631008112301</v>
      </c>
      <c r="N94" s="17">
        <v>0.20195787135404591</v>
      </c>
      <c r="O94" s="17">
        <v>0.22872176331235222</v>
      </c>
      <c r="P94" s="17">
        <v>0.234651487877965</v>
      </c>
      <c r="Q94" s="17">
        <v>0.19509328030286358</v>
      </c>
      <c r="R94" s="17">
        <v>0.27586574465607538</v>
      </c>
      <c r="S94" s="17">
        <v>0.29947780103446142</v>
      </c>
      <c r="T94" s="17">
        <v>0.36406371995181136</v>
      </c>
      <c r="U94" s="17">
        <v>0.54510729250011491</v>
      </c>
      <c r="V94" s="17">
        <v>0.30380489733909782</v>
      </c>
      <c r="W94" s="17">
        <v>0.2614420903072876</v>
      </c>
      <c r="X94" s="17">
        <v>0.30411206775578492</v>
      </c>
      <c r="Y94" s="17">
        <v>0.42831308693435627</v>
      </c>
      <c r="Z94" s="17">
        <v>0.19566</v>
      </c>
      <c r="AA94" s="17">
        <v>0.22687199999999996</v>
      </c>
      <c r="AB94" s="17">
        <v>0.20058351676540342</v>
      </c>
      <c r="AC94" s="17">
        <v>0.20835743528845685</v>
      </c>
      <c r="AD94" s="17">
        <v>0.188793294578154</v>
      </c>
      <c r="AE94" s="17">
        <v>0.19124871206202526</v>
      </c>
      <c r="AF94" s="17">
        <v>0.1971492046976959</v>
      </c>
      <c r="AG94" s="17">
        <v>0.12001199999999999</v>
      </c>
      <c r="AH94" s="17">
        <v>0.13114611121795203</v>
      </c>
      <c r="AI94" s="17">
        <v>0.19939075474007681</v>
      </c>
      <c r="AJ94" s="17">
        <v>0.1802005916047221</v>
      </c>
      <c r="AK94" s="17">
        <v>0.25873303488475968</v>
      </c>
      <c r="AL94" s="17">
        <v>0.13027776740548574</v>
      </c>
      <c r="AM94" s="17">
        <v>0.12182705554437923</v>
      </c>
      <c r="AN94" s="17">
        <v>0.2324574978412646</v>
      </c>
      <c r="AO94" s="17">
        <v>0.13160228712423311</v>
      </c>
      <c r="AP94" s="17">
        <v>9.4757152538210626E-2</v>
      </c>
      <c r="AQ94" s="17">
        <v>0.2289044935769734</v>
      </c>
      <c r="AR94" s="17">
        <v>0.16937731265955625</v>
      </c>
      <c r="AS94" s="17">
        <v>0.14268649214111837</v>
      </c>
      <c r="AT94" s="17">
        <v>0.25247196648309272</v>
      </c>
      <c r="AU94" s="17">
        <v>0.23265671924462242</v>
      </c>
      <c r="AV94" s="17">
        <v>0.19309070580181445</v>
      </c>
      <c r="AW94" s="17">
        <v>0.16945762850068863</v>
      </c>
      <c r="AX94" s="17">
        <v>0.23490043838157734</v>
      </c>
      <c r="AY94" s="17">
        <v>0.25417713239785422</v>
      </c>
      <c r="AZ94" s="92">
        <v>0.22467284528497247</v>
      </c>
      <c r="BA94" s="92">
        <v>0.38746236475631318</v>
      </c>
      <c r="BB94" s="92">
        <v>0.13942687551349023</v>
      </c>
      <c r="BC94" s="92">
        <v>0.14614230742741083</v>
      </c>
      <c r="BD94" s="92">
        <v>0.25802988398244764</v>
      </c>
    </row>
    <row r="95" spans="1:56" s="1" customFormat="1">
      <c r="A95" s="21" t="s">
        <v>5463</v>
      </c>
      <c r="B95" s="1" t="str">
        <f t="shared" si="2"/>
        <v>IDXLarge RetNew</v>
      </c>
      <c r="C95" s="1" t="s">
        <v>102</v>
      </c>
      <c r="D95" s="197" t="s">
        <v>5467</v>
      </c>
      <c r="E95" s="1" t="s">
        <v>8</v>
      </c>
      <c r="H95" s="17">
        <v>0.16229015911096059</v>
      </c>
      <c r="I95" s="17">
        <v>0.13689095496788101</v>
      </c>
      <c r="J95" s="17">
        <v>0.1464880483900218</v>
      </c>
      <c r="K95" s="17">
        <v>0.12630105877793252</v>
      </c>
      <c r="L95" s="17">
        <v>5.3578256036020636E-2</v>
      </c>
      <c r="M95" s="17">
        <v>0.14473409683356164</v>
      </c>
      <c r="N95" s="17">
        <v>0.20832311411164292</v>
      </c>
      <c r="O95" s="17">
        <v>0.18181528021117813</v>
      </c>
      <c r="P95" s="17">
        <v>0.25346254662129836</v>
      </c>
      <c r="Q95" s="17">
        <v>0.21457777154883126</v>
      </c>
      <c r="R95" s="17">
        <v>0.21891301030159141</v>
      </c>
      <c r="S95" s="17">
        <v>0.34506514866435284</v>
      </c>
      <c r="T95" s="17">
        <v>0.4237613147259075</v>
      </c>
      <c r="U95" s="17">
        <v>0.29486242203887825</v>
      </c>
      <c r="V95" s="17">
        <v>0.25132802067051191</v>
      </c>
      <c r="W95" s="17">
        <v>0.19929265632196788</v>
      </c>
      <c r="X95" s="17">
        <v>0.28278808334118855</v>
      </c>
      <c r="Y95" s="17">
        <v>0.28374874501219671</v>
      </c>
      <c r="Z95" s="17">
        <v>0.38990000000000008</v>
      </c>
      <c r="AA95" s="17">
        <v>0.61124000000000001</v>
      </c>
      <c r="AB95" s="17">
        <v>0.48311013099802608</v>
      </c>
      <c r="AC95" s="17">
        <v>0.44265568341819511</v>
      </c>
      <c r="AD95" s="17">
        <v>0.44279982054836869</v>
      </c>
      <c r="AE95" s="17">
        <v>0.46242683685728003</v>
      </c>
      <c r="AF95" s="17">
        <v>0.4922385040439719</v>
      </c>
      <c r="AG95" s="17">
        <v>0.80142719999999978</v>
      </c>
      <c r="AH95" s="17">
        <v>8.1015413717225995E-2</v>
      </c>
      <c r="AI95" s="17">
        <v>6.1972529862827738E-2</v>
      </c>
      <c r="AJ95" s="17">
        <v>7.3348388208133455E-2</v>
      </c>
      <c r="AK95" s="17">
        <v>0.11820703295867657</v>
      </c>
      <c r="AL95" s="17">
        <v>0.12357364603668375</v>
      </c>
      <c r="AM95" s="17">
        <v>0.13131087015532045</v>
      </c>
      <c r="AN95" s="17">
        <v>0.14911520499106171</v>
      </c>
      <c r="AO95" s="17">
        <v>0.10568112897328037</v>
      </c>
      <c r="AP95" s="17">
        <v>9.0748694259957685E-2</v>
      </c>
      <c r="AQ95" s="17">
        <v>0.10484584734664457</v>
      </c>
      <c r="AR95" s="17">
        <v>8.2107470693056905E-2</v>
      </c>
      <c r="AS95" s="17">
        <v>0.1252549245941246</v>
      </c>
      <c r="AT95" s="17">
        <v>0.17510424981383735</v>
      </c>
      <c r="AU95" s="17">
        <v>0.14306698176818905</v>
      </c>
      <c r="AV95" s="17">
        <v>0.15589806694270056</v>
      </c>
      <c r="AW95" s="17">
        <v>0.15543870679511335</v>
      </c>
      <c r="AX95" s="17">
        <v>0.1546869612210385</v>
      </c>
      <c r="AY95" s="17">
        <v>0.15951608675293777</v>
      </c>
      <c r="AZ95" s="92">
        <v>0.13827218160601148</v>
      </c>
      <c r="BA95" s="92">
        <v>0.11629899380639053</v>
      </c>
      <c r="BB95" s="92">
        <v>0.10412571538484319</v>
      </c>
      <c r="BC95" s="92">
        <v>0.10357423502769021</v>
      </c>
      <c r="BD95" s="92">
        <v>8.0201039907292535E-2</v>
      </c>
    </row>
    <row r="96" spans="1:56" s="1" customFormat="1">
      <c r="A96" s="21" t="s">
        <v>5464</v>
      </c>
      <c r="B96" s="1" t="str">
        <f t="shared" si="2"/>
        <v>IDLarge RetNew</v>
      </c>
      <c r="C96" s="1" t="s">
        <v>103</v>
      </c>
      <c r="D96" s="197" t="s">
        <v>5464</v>
      </c>
      <c r="E96" s="1" t="s">
        <v>8</v>
      </c>
      <c r="H96" s="17">
        <v>0.29974721869213228</v>
      </c>
      <c r="I96" s="17">
        <v>0.25283531201468296</v>
      </c>
      <c r="J96" s="17">
        <v>0.27056098359313285</v>
      </c>
      <c r="K96" s="17">
        <v>0.23327595027294512</v>
      </c>
      <c r="L96" s="17">
        <v>9.8958145812104853E-2</v>
      </c>
      <c r="M96" s="17">
        <v>0.26732146430465759</v>
      </c>
      <c r="N96" s="17">
        <v>0.38476931926324892</v>
      </c>
      <c r="O96" s="17">
        <v>0.33580979190346144</v>
      </c>
      <c r="P96" s="17">
        <v>0.46814109868740644</v>
      </c>
      <c r="Q96" s="17">
        <v>0.39632156729196283</v>
      </c>
      <c r="R96" s="17">
        <v>0.40432868100498676</v>
      </c>
      <c r="S96" s="17">
        <v>0.63732957775343879</v>
      </c>
      <c r="T96" s="17">
        <v>0.78268008469672801</v>
      </c>
      <c r="U96" s="17">
        <v>0.54460597849651282</v>
      </c>
      <c r="V96" s="17">
        <v>0.46419866483633754</v>
      </c>
      <c r="W96" s="17">
        <v>0.36809021425281468</v>
      </c>
      <c r="X96" s="17">
        <v>0.52230487618688526</v>
      </c>
      <c r="Y96" s="17">
        <v>0.52407920228013871</v>
      </c>
      <c r="Z96" s="17">
        <v>0.18102500000000002</v>
      </c>
      <c r="AA96" s="17">
        <v>0.28378999999999999</v>
      </c>
      <c r="AB96" s="17">
        <v>0.22430113224908352</v>
      </c>
      <c r="AC96" s="17">
        <v>0.20551871015844772</v>
      </c>
      <c r="AD96" s="17">
        <v>0.20558563096888544</v>
      </c>
      <c r="AE96" s="17">
        <v>0.21469817425516571</v>
      </c>
      <c r="AF96" s="17">
        <v>0.22853930544898693</v>
      </c>
      <c r="AG96" s="17">
        <v>0.37209119999999984</v>
      </c>
      <c r="AH96" s="17">
        <v>3.7614299225854922E-2</v>
      </c>
      <c r="AI96" s="17">
        <v>2.8772960293455736E-2</v>
      </c>
      <c r="AJ96" s="17">
        <v>3.4054608810919103E-2</v>
      </c>
      <c r="AK96" s="17">
        <v>5.4881836730814121E-2</v>
      </c>
      <c r="AL96" s="17">
        <v>5.7373478517031735E-2</v>
      </c>
      <c r="AM96" s="17">
        <v>6.096576114354163E-2</v>
      </c>
      <c r="AN96" s="17">
        <v>6.9232059460135789E-2</v>
      </c>
      <c r="AO96" s="17">
        <v>4.906623845188017E-2</v>
      </c>
      <c r="AP96" s="17">
        <v>4.213332233498035E-2</v>
      </c>
      <c r="AQ96" s="17">
        <v>4.867842912522783E-2</v>
      </c>
      <c r="AR96" s="17">
        <v>3.8121325678919273E-2</v>
      </c>
      <c r="AS96" s="17">
        <v>5.8154072132986415E-2</v>
      </c>
      <c r="AT96" s="17">
        <v>8.1298401699281625E-2</v>
      </c>
      <c r="AU96" s="17">
        <v>6.6423955820944916E-2</v>
      </c>
      <c r="AV96" s="17">
        <v>7.238124536625383E-2</v>
      </c>
      <c r="AW96" s="17">
        <v>7.2167971012016899E-2</v>
      </c>
      <c r="AX96" s="17">
        <v>7.181894628119645E-2</v>
      </c>
      <c r="AY96" s="17">
        <v>7.4061040278149678E-2</v>
      </c>
      <c r="AZ96" s="92">
        <v>6.419779860279104E-2</v>
      </c>
      <c r="BA96" s="92">
        <v>5.3995961410109886E-2</v>
      </c>
      <c r="BB96" s="92">
        <v>4.8344082142962909E-2</v>
      </c>
      <c r="BC96" s="92">
        <v>4.8088037691427596E-2</v>
      </c>
      <c r="BD96" s="92">
        <v>3.7236197099814392E-2</v>
      </c>
    </row>
    <row r="97" spans="1:57" s="1" customFormat="1">
      <c r="A97" s="21" t="s">
        <v>5465</v>
      </c>
      <c r="B97" s="1" t="str">
        <f t="shared" si="2"/>
        <v>IDMedium RetNew</v>
      </c>
      <c r="C97" s="1" t="s">
        <v>104</v>
      </c>
      <c r="D97" s="197" t="s">
        <v>5465</v>
      </c>
      <c r="E97" s="1" t="s">
        <v>8</v>
      </c>
      <c r="H97" s="17">
        <v>7.4936804673033069E-2</v>
      </c>
      <c r="I97" s="17">
        <v>6.3208828003670739E-2</v>
      </c>
      <c r="J97" s="17">
        <v>6.7640245898283213E-2</v>
      </c>
      <c r="K97" s="17">
        <v>5.831898756823628E-2</v>
      </c>
      <c r="L97" s="17">
        <v>2.4739536453026213E-2</v>
      </c>
      <c r="M97" s="17">
        <v>6.6830366076164396E-2</v>
      </c>
      <c r="N97" s="17">
        <v>9.619232981581223E-2</v>
      </c>
      <c r="O97" s="17">
        <v>8.395244797586536E-2</v>
      </c>
      <c r="P97" s="17">
        <v>0.11703527467185161</v>
      </c>
      <c r="Q97" s="17">
        <v>9.9080391822990707E-2</v>
      </c>
      <c r="R97" s="17">
        <v>0.10108217025124669</v>
      </c>
      <c r="S97" s="17">
        <v>0.1593323944383597</v>
      </c>
      <c r="T97" s="17">
        <v>0.195670021174182</v>
      </c>
      <c r="U97" s="17">
        <v>0.13615149462412821</v>
      </c>
      <c r="V97" s="17">
        <v>0.11604966620908438</v>
      </c>
      <c r="W97" s="17">
        <v>9.2022553563203671E-2</v>
      </c>
      <c r="X97" s="17">
        <v>0.13057621904672131</v>
      </c>
      <c r="Y97" s="17">
        <v>0.13101980057003468</v>
      </c>
      <c r="Z97" s="17">
        <v>0.6266250000000001</v>
      </c>
      <c r="AA97" s="17">
        <v>0.98234999999999995</v>
      </c>
      <c r="AB97" s="17">
        <v>0.77642699624682754</v>
      </c>
      <c r="AC97" s="17">
        <v>0.71141091977924209</v>
      </c>
      <c r="AD97" s="17">
        <v>0.71164256873844955</v>
      </c>
      <c r="AE97" s="17">
        <v>0.74318598780634293</v>
      </c>
      <c r="AF97" s="17">
        <v>0.79109759578495475</v>
      </c>
      <c r="AG97" s="17">
        <v>1.2880079999999996</v>
      </c>
      <c r="AH97" s="17">
        <v>0.13020334347411319</v>
      </c>
      <c r="AI97" s="17">
        <v>9.9598708708116004E-2</v>
      </c>
      <c r="AJ97" s="17">
        <v>0.11788133819164305</v>
      </c>
      <c r="AK97" s="17">
        <v>0.18997558868358735</v>
      </c>
      <c r="AL97" s="17">
        <v>0.198600502558956</v>
      </c>
      <c r="AM97" s="17">
        <v>0.2110353270353364</v>
      </c>
      <c r="AN97" s="17">
        <v>0.23964943659277774</v>
      </c>
      <c r="AO97" s="17">
        <v>0.16984467156420058</v>
      </c>
      <c r="AP97" s="17">
        <v>0.14584611577493198</v>
      </c>
      <c r="AQ97" s="17">
        <v>0.1685022546642502</v>
      </c>
      <c r="AR97" s="17">
        <v>0.13195843504241286</v>
      </c>
      <c r="AS97" s="17">
        <v>0.20130255738341452</v>
      </c>
      <c r="AT97" s="17">
        <v>0.28141754434366717</v>
      </c>
      <c r="AU97" s="17">
        <v>0.22992907784173239</v>
      </c>
      <c r="AV97" s="17">
        <v>0.25055046472934017</v>
      </c>
      <c r="AW97" s="17">
        <v>0.24981220734928927</v>
      </c>
      <c r="AX97" s="17">
        <v>0.24860404481952617</v>
      </c>
      <c r="AY97" s="17">
        <v>0.25636513942436423</v>
      </c>
      <c r="AZ97" s="92">
        <v>0.22222314900966131</v>
      </c>
      <c r="BA97" s="92">
        <v>0.18690909718884191</v>
      </c>
      <c r="BB97" s="92">
        <v>0.16734489972564082</v>
      </c>
      <c r="BC97" s="92">
        <v>0.16645859200878782</v>
      </c>
      <c r="BD97" s="92">
        <v>0.12889452842243443</v>
      </c>
    </row>
    <row r="98" spans="1:57" s="1" customFormat="1">
      <c r="A98" s="21" t="s">
        <v>5466</v>
      </c>
      <c r="B98" s="1" t="str">
        <f t="shared" si="2"/>
        <v>IDSmall RetNew</v>
      </c>
      <c r="C98" s="1" t="s">
        <v>105</v>
      </c>
      <c r="D98" s="197" t="s">
        <v>5466</v>
      </c>
      <c r="E98" s="1" t="s">
        <v>8</v>
      </c>
      <c r="H98" s="17">
        <v>0.14468181752387402</v>
      </c>
      <c r="I98" s="17">
        <v>0.12203840501376527</v>
      </c>
      <c r="J98" s="17">
        <v>0.13059422211856206</v>
      </c>
      <c r="K98" s="17">
        <v>0.11259750338088605</v>
      </c>
      <c r="L98" s="17">
        <v>4.7765061698848296E-2</v>
      </c>
      <c r="M98" s="17">
        <v>0.12903057278561647</v>
      </c>
      <c r="N98" s="17">
        <v>0.18572023680929586</v>
      </c>
      <c r="O98" s="17">
        <v>0.1620884799094951</v>
      </c>
      <c r="P98" s="17">
        <v>0.22596208001944354</v>
      </c>
      <c r="Q98" s="17">
        <v>0.19129626933621519</v>
      </c>
      <c r="R98" s="17">
        <v>0.19516113844217509</v>
      </c>
      <c r="S98" s="17">
        <v>0.30762587914384881</v>
      </c>
      <c r="T98" s="17">
        <v>0.37778357940318252</v>
      </c>
      <c r="U98" s="17">
        <v>0.26287010484048079</v>
      </c>
      <c r="V98" s="17">
        <v>0.2240591482840664</v>
      </c>
      <c r="W98" s="17">
        <v>0.17766957586201376</v>
      </c>
      <c r="X98" s="17">
        <v>0.25210582142520493</v>
      </c>
      <c r="Y98" s="17">
        <v>0.25296225213763002</v>
      </c>
      <c r="Z98" s="17">
        <v>0.19495000000000004</v>
      </c>
      <c r="AA98" s="17">
        <v>0.30562</v>
      </c>
      <c r="AB98" s="17">
        <v>0.24155506549901304</v>
      </c>
      <c r="AC98" s="17">
        <v>0.22132784170909756</v>
      </c>
      <c r="AD98" s="17">
        <v>0.22139991027418435</v>
      </c>
      <c r="AE98" s="17">
        <v>0.23121341842864002</v>
      </c>
      <c r="AF98" s="17">
        <v>0.24611925202198595</v>
      </c>
      <c r="AG98" s="17">
        <v>0.40071359999999989</v>
      </c>
      <c r="AH98" s="17">
        <v>4.0507706858612998E-2</v>
      </c>
      <c r="AI98" s="17">
        <v>3.0986264931413869E-2</v>
      </c>
      <c r="AJ98" s="17">
        <v>3.6674194104066728E-2</v>
      </c>
      <c r="AK98" s="17">
        <v>5.9103516479338286E-2</v>
      </c>
      <c r="AL98" s="17">
        <v>6.1786823018341874E-2</v>
      </c>
      <c r="AM98" s="17">
        <v>6.5655435077660224E-2</v>
      </c>
      <c r="AN98" s="17">
        <v>7.4557602495530853E-2</v>
      </c>
      <c r="AO98" s="17">
        <v>5.2840564486640186E-2</v>
      </c>
      <c r="AP98" s="17">
        <v>4.5374347129978843E-2</v>
      </c>
      <c r="AQ98" s="17">
        <v>5.2422923673322283E-2</v>
      </c>
      <c r="AR98" s="17">
        <v>4.1053735346528453E-2</v>
      </c>
      <c r="AS98" s="17">
        <v>6.26274622970623E-2</v>
      </c>
      <c r="AT98" s="17">
        <v>8.7552124906918674E-2</v>
      </c>
      <c r="AU98" s="17">
        <v>7.1533490884094525E-2</v>
      </c>
      <c r="AV98" s="17">
        <v>7.7949033471350279E-2</v>
      </c>
      <c r="AW98" s="17">
        <v>7.7719353397556673E-2</v>
      </c>
      <c r="AX98" s="17">
        <v>7.7343480610519252E-2</v>
      </c>
      <c r="AY98" s="17">
        <v>7.9758043376468885E-2</v>
      </c>
      <c r="AZ98" s="92">
        <v>6.9136090803005742E-2</v>
      </c>
      <c r="BA98" s="92">
        <v>5.8149496903195264E-2</v>
      </c>
      <c r="BB98" s="92">
        <v>5.2062857692421596E-2</v>
      </c>
      <c r="BC98" s="92">
        <v>5.1787117513845106E-2</v>
      </c>
      <c r="BD98" s="92">
        <v>4.0100519953646267E-2</v>
      </c>
    </row>
    <row r="99" spans="1:57" s="1" customFormat="1">
      <c r="B99" s="1" t="str">
        <f t="shared" si="2"/>
        <v>IDSchool K-12New</v>
      </c>
      <c r="C99" s="1" t="s">
        <v>106</v>
      </c>
      <c r="D99" s="197" t="s">
        <v>5468</v>
      </c>
      <c r="E99" s="1" t="s">
        <v>8</v>
      </c>
      <c r="H99" s="17">
        <v>0.18433800000000003</v>
      </c>
      <c r="I99" s="17">
        <v>0.206844</v>
      </c>
      <c r="J99" s="17">
        <v>0.137214</v>
      </c>
      <c r="K99" s="17">
        <v>0.61676999999999993</v>
      </c>
      <c r="L99" s="17">
        <v>0.68554199999999998</v>
      </c>
      <c r="M99" s="17">
        <v>0.40642800000000001</v>
      </c>
      <c r="N99" s="17">
        <v>0.53598599999999996</v>
      </c>
      <c r="O99" s="17">
        <v>1.033296</v>
      </c>
      <c r="P99" s="17">
        <v>0.77985599999999999</v>
      </c>
      <c r="Q99" s="17">
        <v>0.64818600000000004</v>
      </c>
      <c r="R99" s="17">
        <v>0.78117599999999998</v>
      </c>
      <c r="S99" s="17">
        <v>0.39857400000000004</v>
      </c>
      <c r="T99" s="17">
        <v>0.61709999999999998</v>
      </c>
      <c r="U99" s="17">
        <v>0.37732200000000005</v>
      </c>
      <c r="V99" s="17">
        <v>0.84011400000000014</v>
      </c>
      <c r="W99" s="17">
        <v>0.93320000000000003</v>
      </c>
      <c r="X99" s="17">
        <v>1.1757</v>
      </c>
      <c r="Y99" s="17">
        <v>0.60420000000000007</v>
      </c>
      <c r="Z99" s="17">
        <v>0.75339999999999996</v>
      </c>
      <c r="AA99" s="17">
        <v>1.5335999999999999</v>
      </c>
      <c r="AB99" s="17">
        <v>1.2076663465344608</v>
      </c>
      <c r="AC99" s="17">
        <v>0.88413198109065294</v>
      </c>
      <c r="AD99" s="17">
        <v>0.97240838928959727</v>
      </c>
      <c r="AE99" s="17">
        <v>1.0165069098294888</v>
      </c>
      <c r="AF99" s="17">
        <v>1.0061507490290587</v>
      </c>
      <c r="AG99" s="17">
        <v>0.30739999999999995</v>
      </c>
      <c r="AH99" s="17">
        <v>0.1390714246565487</v>
      </c>
      <c r="AI99" s="17">
        <v>3.1614803243541691E-2</v>
      </c>
      <c r="AJ99" s="17">
        <v>3.1518490057727402E-2</v>
      </c>
      <c r="AK99" s="17">
        <v>3.1133237314470225E-2</v>
      </c>
      <c r="AL99" s="17">
        <v>0.15649287475059143</v>
      </c>
      <c r="AM99" s="17">
        <v>4.6434994710715584E-2</v>
      </c>
      <c r="AN99" s="17">
        <v>8.1585294483523738E-2</v>
      </c>
      <c r="AO99" s="17">
        <v>0.10177093301043658</v>
      </c>
      <c r="AP99" s="17">
        <v>0.19223309278651035</v>
      </c>
      <c r="AQ99" s="17">
        <v>0.20766728081325214</v>
      </c>
      <c r="AR99" s="17">
        <v>0.34854538031369731</v>
      </c>
      <c r="AS99" s="17">
        <v>0.42454852306940438</v>
      </c>
      <c r="AT99" s="17">
        <v>0.4455528236757369</v>
      </c>
      <c r="AU99" s="17">
        <v>0.46660528087498016</v>
      </c>
      <c r="AV99" s="17">
        <v>0.50777114171177196</v>
      </c>
      <c r="AW99" s="17">
        <v>0.44870708051115321</v>
      </c>
      <c r="AX99" s="17">
        <v>0.44084230627953408</v>
      </c>
      <c r="AY99" s="17">
        <v>0.47084306105080725</v>
      </c>
      <c r="AZ99" s="92">
        <v>0.35148694553044468</v>
      </c>
      <c r="BA99" s="92">
        <v>0.38734755504863505</v>
      </c>
      <c r="BB99" s="92">
        <v>0.44335768564905431</v>
      </c>
      <c r="BC99" s="92">
        <v>0.48445131159648713</v>
      </c>
      <c r="BD99" s="92">
        <v>0.42029870374534561</v>
      </c>
    </row>
    <row r="100" spans="1:57" s="1" customFormat="1">
      <c r="B100" s="1" t="str">
        <f t="shared" si="2"/>
        <v>IDUniversityNew</v>
      </c>
      <c r="C100" s="1" t="s">
        <v>107</v>
      </c>
      <c r="D100" s="196" t="s">
        <v>54</v>
      </c>
      <c r="E100" s="1" t="s">
        <v>8</v>
      </c>
      <c r="H100" s="17">
        <v>9.4962000000000019E-2</v>
      </c>
      <c r="I100" s="17">
        <v>0.106556</v>
      </c>
      <c r="J100" s="17">
        <v>7.0686000000000013E-2</v>
      </c>
      <c r="K100" s="17">
        <v>0.31773000000000001</v>
      </c>
      <c r="L100" s="17">
        <v>0.35315800000000003</v>
      </c>
      <c r="M100" s="17">
        <v>0.20937199999999997</v>
      </c>
      <c r="N100" s="17">
        <v>0.27611400000000003</v>
      </c>
      <c r="O100" s="17">
        <v>0.532304</v>
      </c>
      <c r="P100" s="17">
        <v>0.40174399999999999</v>
      </c>
      <c r="Q100" s="17">
        <v>0.33391400000000004</v>
      </c>
      <c r="R100" s="17">
        <v>0.402424</v>
      </c>
      <c r="S100" s="17">
        <v>0.20532599999999998</v>
      </c>
      <c r="T100" s="17">
        <v>0.31790000000000002</v>
      </c>
      <c r="U100" s="17">
        <v>0.19437800000000005</v>
      </c>
      <c r="V100" s="17">
        <v>0.43278600000000006</v>
      </c>
      <c r="W100" s="17">
        <v>0.53679999999999994</v>
      </c>
      <c r="X100" s="17">
        <v>0.58729999999999993</v>
      </c>
      <c r="Y100" s="17">
        <v>0.3029</v>
      </c>
      <c r="Z100" s="17">
        <v>0.19550000000000001</v>
      </c>
      <c r="AA100" s="17">
        <v>0.11359999999999999</v>
      </c>
      <c r="AB100" s="17">
        <v>0.23634605624237559</v>
      </c>
      <c r="AC100" s="17">
        <v>0.27313452288332429</v>
      </c>
      <c r="AD100" s="17">
        <v>0.28219361090513184</v>
      </c>
      <c r="AE100" s="17">
        <v>0.26393138211722167</v>
      </c>
      <c r="AF100" s="17">
        <v>0.24209458173896797</v>
      </c>
      <c r="AG100" s="17">
        <v>0.30739999999999995</v>
      </c>
      <c r="AH100" s="17">
        <v>2.2130843761181285E-2</v>
      </c>
      <c r="AI100" s="17">
        <v>3.6733991700000003E-2</v>
      </c>
      <c r="AJ100" s="17">
        <v>3.6531900704632199E-2</v>
      </c>
      <c r="AK100" s="17">
        <v>3.6516389605058638E-2</v>
      </c>
      <c r="AL100" s="17">
        <v>3.6225717467758926E-2</v>
      </c>
      <c r="AM100" s="17">
        <v>3.6152190846969683E-2</v>
      </c>
      <c r="AN100" s="17">
        <v>3.597848390075703E-2</v>
      </c>
      <c r="AO100" s="17">
        <v>3.5806445309782588E-2</v>
      </c>
      <c r="AP100" s="17">
        <v>7.5412320681199962E-2</v>
      </c>
      <c r="AQ100" s="17">
        <v>0.12451715555468343</v>
      </c>
      <c r="AR100" s="17">
        <v>0.26525530220491667</v>
      </c>
      <c r="AS100" s="17">
        <v>0.37840163661936843</v>
      </c>
      <c r="AT100" s="17">
        <v>0.4344510742876006</v>
      </c>
      <c r="AU100" s="17">
        <v>0.42909321380920074</v>
      </c>
      <c r="AV100" s="17">
        <v>0.38803410013910566</v>
      </c>
      <c r="AW100" s="17">
        <v>0.39174985179083838</v>
      </c>
      <c r="AX100" s="17">
        <v>0.41123059651421684</v>
      </c>
      <c r="AY100" s="17">
        <v>0.34193854976051485</v>
      </c>
      <c r="AZ100" s="92">
        <v>0.27112272129474552</v>
      </c>
      <c r="BA100" s="92">
        <v>0.34351001655054497</v>
      </c>
      <c r="BB100" s="92">
        <v>0.36855839028814186</v>
      </c>
      <c r="BC100" s="92">
        <v>0.38460223446787295</v>
      </c>
      <c r="BD100" s="92">
        <v>0.32038669131476438</v>
      </c>
    </row>
    <row r="101" spans="1:57" s="1" customFormat="1">
      <c r="B101" s="1" t="str">
        <f t="shared" si="2"/>
        <v>IDWarehouseNew</v>
      </c>
      <c r="C101" s="1" t="s">
        <v>108</v>
      </c>
      <c r="D101" s="196" t="s">
        <v>56</v>
      </c>
      <c r="E101" s="1" t="s">
        <v>8</v>
      </c>
      <c r="H101" s="17">
        <v>0.51962010000000003</v>
      </c>
      <c r="I101" s="17">
        <v>0.2356029</v>
      </c>
      <c r="J101" s="17">
        <v>0.29530000000000001</v>
      </c>
      <c r="K101" s="17">
        <v>0.39574090000000001</v>
      </c>
      <c r="L101" s="17">
        <v>0.68245239999999996</v>
      </c>
      <c r="M101" s="17">
        <v>0.37956290000000004</v>
      </c>
      <c r="N101" s="17">
        <v>0.31980000000000003</v>
      </c>
      <c r="O101" s="17">
        <v>0.7399</v>
      </c>
      <c r="P101" s="17">
        <v>0.63590000000000002</v>
      </c>
      <c r="Q101" s="17">
        <v>0.7046</v>
      </c>
      <c r="R101" s="17">
        <v>0.49339999999999995</v>
      </c>
      <c r="S101" s="17">
        <v>1.1999000000000002</v>
      </c>
      <c r="T101" s="17">
        <v>1.5182</v>
      </c>
      <c r="U101" s="17">
        <v>1.0499000000000001</v>
      </c>
      <c r="V101" s="17">
        <v>1.0911</v>
      </c>
      <c r="W101" s="17">
        <v>0.79139999999999999</v>
      </c>
      <c r="X101" s="17">
        <v>0.41299999999999998</v>
      </c>
      <c r="Y101" s="17">
        <v>0.74629999999999996</v>
      </c>
      <c r="Z101" s="17">
        <v>0.95779999999999998</v>
      </c>
      <c r="AA101" s="17">
        <v>1.0682</v>
      </c>
      <c r="AB101" s="17">
        <v>0.76954163000000042</v>
      </c>
      <c r="AC101" s="17">
        <v>0.65636095000000005</v>
      </c>
      <c r="AD101" s="17">
        <v>0.53005643999999963</v>
      </c>
      <c r="AE101" s="17">
        <v>0.52549197000000003</v>
      </c>
      <c r="AF101" s="17">
        <v>0.58733356999999997</v>
      </c>
      <c r="AG101" s="17">
        <v>0</v>
      </c>
      <c r="AH101" s="17">
        <v>0.22309007721811627</v>
      </c>
      <c r="AI101" s="17">
        <v>0.54096165877571545</v>
      </c>
      <c r="AJ101" s="17">
        <v>0.92770549147583481</v>
      </c>
      <c r="AK101" s="17">
        <v>1.0278786238110473</v>
      </c>
      <c r="AL101" s="17">
        <v>0.68114361939098089</v>
      </c>
      <c r="AM101" s="17">
        <v>0.43177726576672859</v>
      </c>
      <c r="AN101" s="17">
        <v>0.51850122740500049</v>
      </c>
      <c r="AO101" s="17">
        <v>0.19724268061002787</v>
      </c>
      <c r="AP101" s="17">
        <v>0.21305987115972239</v>
      </c>
      <c r="AQ101" s="17">
        <v>0.57421540831680606</v>
      </c>
      <c r="AR101" s="17">
        <v>0.70687513124913914</v>
      </c>
      <c r="AS101" s="17">
        <v>0.49466226948767478</v>
      </c>
      <c r="AT101" s="17">
        <v>0.25373609986559731</v>
      </c>
      <c r="AU101" s="17">
        <v>0.59162337976351731</v>
      </c>
      <c r="AV101" s="17">
        <v>0.28369472907129295</v>
      </c>
      <c r="AW101" s="17">
        <v>0.36003949891349513</v>
      </c>
      <c r="AX101" s="17">
        <v>0.58393404931267601</v>
      </c>
      <c r="AY101" s="17">
        <v>0.27669439327635426</v>
      </c>
      <c r="AZ101" s="92">
        <v>0.74831590601369569</v>
      </c>
      <c r="BA101" s="92">
        <v>0.57868376146358991</v>
      </c>
      <c r="BB101" s="92">
        <v>0.39545373108637893</v>
      </c>
      <c r="BC101" s="92">
        <v>0.52333301571594992</v>
      </c>
      <c r="BD101" s="92">
        <v>0.33843783125681504</v>
      </c>
    </row>
    <row r="102" spans="1:57" s="1" customFormat="1">
      <c r="B102" s="1" t="str">
        <f t="shared" si="2"/>
        <v>IDSupermarketNew</v>
      </c>
      <c r="C102" s="1" t="s">
        <v>109</v>
      </c>
      <c r="D102" s="196" t="s">
        <v>58</v>
      </c>
      <c r="E102" s="1" t="s">
        <v>8</v>
      </c>
      <c r="H102" s="17">
        <v>0.21296593880742018</v>
      </c>
      <c r="I102" s="17">
        <v>0.17963572713639753</v>
      </c>
      <c r="J102" s="17">
        <v>0.19222955304466666</v>
      </c>
      <c r="K102" s="17">
        <v>0.16573909165141087</v>
      </c>
      <c r="L102" s="17">
        <v>7.0308290156854247E-2</v>
      </c>
      <c r="M102" s="17">
        <v>0.18992792279246576</v>
      </c>
      <c r="N102" s="17">
        <v>0.27337287618122147</v>
      </c>
      <c r="O102" s="17">
        <v>0.23858786048286421</v>
      </c>
      <c r="P102" s="17">
        <v>0.33260728493597691</v>
      </c>
      <c r="Q102" s="17">
        <v>0.28158057651454166</v>
      </c>
      <c r="R102" s="17">
        <v>0.28726951166620807</v>
      </c>
      <c r="S102" s="17">
        <v>0.45281318188111136</v>
      </c>
      <c r="T102" s="17">
        <v>0.55608255432891829</v>
      </c>
      <c r="U102" s="17">
        <v>0.38693444428509655</v>
      </c>
      <c r="V102" s="17">
        <v>0.32980624434603434</v>
      </c>
      <c r="W102" s="17">
        <v>7.7976356796648869E-2</v>
      </c>
      <c r="X102" s="17">
        <v>0.10613982502339432</v>
      </c>
      <c r="Y102" s="17">
        <v>0.10925090581588365</v>
      </c>
      <c r="Z102" s="17">
        <v>0.1041</v>
      </c>
      <c r="AA102" s="17">
        <v>0.14449999999999999</v>
      </c>
      <c r="AB102" s="17">
        <v>0.12252214500704957</v>
      </c>
      <c r="AC102" s="17">
        <v>0.11151282493501802</v>
      </c>
      <c r="AD102" s="17">
        <v>0.10818632947011167</v>
      </c>
      <c r="AE102" s="17">
        <v>0.10758392265257145</v>
      </c>
      <c r="AF102" s="17">
        <v>0.10745878270009949</v>
      </c>
      <c r="AG102" s="17">
        <v>0.35375999999999985</v>
      </c>
      <c r="AH102" s="17">
        <v>1.0146379601931814E-2</v>
      </c>
      <c r="AI102" s="17">
        <v>1.6812482295138688E-2</v>
      </c>
      <c r="AJ102" s="17">
        <v>1.6448649009436142E-2</v>
      </c>
      <c r="AK102" s="17">
        <v>1.6189735089843164E-2</v>
      </c>
      <c r="AL102" s="17">
        <v>1.591389869184542E-2</v>
      </c>
      <c r="AM102" s="17">
        <v>1.5724366933711997E-2</v>
      </c>
      <c r="AN102" s="17">
        <v>1.5453607279235684E-2</v>
      </c>
      <c r="AO102" s="17">
        <v>1.517607863339746E-2</v>
      </c>
      <c r="AP102" s="17">
        <v>1.4907011226761623E-2</v>
      </c>
      <c r="AQ102" s="17">
        <v>1.4587176384911475E-2</v>
      </c>
      <c r="AR102" s="17">
        <v>1.4243650073294652E-2</v>
      </c>
      <c r="AS102" s="17">
        <v>1.3901816009518304E-2</v>
      </c>
      <c r="AT102" s="17">
        <v>1.3570135432784817E-2</v>
      </c>
      <c r="AU102" s="17">
        <v>1.3260454077977532E-2</v>
      </c>
      <c r="AV102" s="17">
        <v>1.2982925432139308E-2</v>
      </c>
      <c r="AW102" s="17">
        <v>1.2725703760386809E-2</v>
      </c>
      <c r="AX102" s="17">
        <v>1.1303877124818059E-2</v>
      </c>
      <c r="AY102" s="17">
        <v>1.2355101483322355E-2</v>
      </c>
      <c r="AZ102" s="92">
        <v>1.2124955777017483E-2</v>
      </c>
      <c r="BA102" s="92">
        <v>1.1850811626860216E-2</v>
      </c>
      <c r="BB102" s="92">
        <v>1.1632511655438689E-2</v>
      </c>
      <c r="BC102" s="92">
        <v>1.139728920561239E-2</v>
      </c>
      <c r="BD102" s="92">
        <v>1.112822179897655E-2</v>
      </c>
    </row>
    <row r="103" spans="1:57" s="1" customFormat="1">
      <c r="B103" s="1" t="str">
        <f t="shared" si="2"/>
        <v>IDMiniMartNew</v>
      </c>
      <c r="C103" s="1" t="s">
        <v>110</v>
      </c>
      <c r="D103" s="196" t="s">
        <v>60</v>
      </c>
      <c r="E103" s="1" t="s">
        <v>8</v>
      </c>
      <c r="H103" s="17">
        <v>8.6178061192579855E-2</v>
      </c>
      <c r="I103" s="17">
        <v>7.2690772863602482E-2</v>
      </c>
      <c r="J103" s="17">
        <v>7.7786946955333336E-2</v>
      </c>
      <c r="K103" s="17">
        <v>6.7067408348589097E-2</v>
      </c>
      <c r="L103" s="17">
        <v>2.8450709843145752E-2</v>
      </c>
      <c r="M103" s="17">
        <v>7.6855577207534248E-2</v>
      </c>
      <c r="N103" s="17">
        <v>0.11062212381877858</v>
      </c>
      <c r="O103" s="17">
        <v>9.6546139517135726E-2</v>
      </c>
      <c r="P103" s="17">
        <v>0.13459171506402304</v>
      </c>
      <c r="Q103" s="17">
        <v>0.11394342348545834</v>
      </c>
      <c r="R103" s="17">
        <v>0.11624548833379195</v>
      </c>
      <c r="S103" s="17">
        <v>0.18323381811888867</v>
      </c>
      <c r="T103" s="17">
        <v>0.22502244567108176</v>
      </c>
      <c r="U103" s="17">
        <v>0.15657555571490342</v>
      </c>
      <c r="V103" s="17">
        <v>0.13345825565396569</v>
      </c>
      <c r="W103" s="17">
        <v>3.1553643203351134E-2</v>
      </c>
      <c r="X103" s="17">
        <v>4.2950174976605679E-2</v>
      </c>
      <c r="Y103" s="17">
        <v>4.4209094184116358E-2</v>
      </c>
      <c r="Z103" s="17">
        <v>0.1041</v>
      </c>
      <c r="AA103" s="17">
        <v>0.14449999999999999</v>
      </c>
      <c r="AB103" s="17">
        <v>0.12252214500704957</v>
      </c>
      <c r="AC103" s="17">
        <v>0.11151282493501802</v>
      </c>
      <c r="AD103" s="17">
        <v>0.10818632947011167</v>
      </c>
      <c r="AE103" s="17">
        <v>0.10758392265257145</v>
      </c>
      <c r="AF103" s="17">
        <v>0.10745878270009949</v>
      </c>
      <c r="AG103" s="17">
        <v>0</v>
      </c>
      <c r="AH103" s="17">
        <v>6.9458617506288605E-3</v>
      </c>
      <c r="AI103" s="17">
        <v>4.3900854922628288E-3</v>
      </c>
      <c r="AJ103" s="17">
        <v>5.5583924809878161E-3</v>
      </c>
      <c r="AK103" s="17">
        <v>7.8047502203947086E-3</v>
      </c>
      <c r="AL103" s="17">
        <v>8.425359477332757E-3</v>
      </c>
      <c r="AM103" s="17">
        <v>6.026471019855581E-3</v>
      </c>
      <c r="AN103" s="17">
        <v>7.1127437173054506E-3</v>
      </c>
      <c r="AO103" s="17">
        <v>5.6100483062761306E-3</v>
      </c>
      <c r="AP103" s="17">
        <v>4.0265271824486797E-3</v>
      </c>
      <c r="AQ103" s="17">
        <v>2.9269606836948058E-3</v>
      </c>
      <c r="AR103" s="17">
        <v>2.5448556196187204E-3</v>
      </c>
      <c r="AS103" s="17">
        <v>3.7029404323347141E-3</v>
      </c>
      <c r="AT103" s="17">
        <v>4.5947527299834475E-3</v>
      </c>
      <c r="AU103" s="17">
        <v>3.9315770207205168E-3</v>
      </c>
      <c r="AV103" s="17">
        <v>4.201361697197677E-3</v>
      </c>
      <c r="AW103" s="17">
        <v>4.9251717390047037E-3</v>
      </c>
      <c r="AX103" s="17">
        <v>5.7066429647003314E-3</v>
      </c>
      <c r="AY103" s="17">
        <v>3.3963100429237449E-3</v>
      </c>
      <c r="AZ103" s="92">
        <v>3.5403702436674614E-3</v>
      </c>
      <c r="BA103" s="92">
        <v>3.0931186678741854E-3</v>
      </c>
      <c r="BB103" s="92">
        <v>2.613383334351189E-3</v>
      </c>
      <c r="BC103" s="92">
        <v>2.6106465532249232E-3</v>
      </c>
      <c r="BD103" s="92">
        <v>2.6106221288089764E-3</v>
      </c>
    </row>
    <row r="104" spans="1:57" s="1" customFormat="1">
      <c r="B104" s="1" t="str">
        <f t="shared" si="2"/>
        <v>IDRestaurantNew</v>
      </c>
      <c r="C104" s="1" t="s">
        <v>111</v>
      </c>
      <c r="D104" s="196" t="s">
        <v>62</v>
      </c>
      <c r="E104" s="1" t="s">
        <v>8</v>
      </c>
      <c r="H104" s="17">
        <v>8.6474074074074148E-2</v>
      </c>
      <c r="I104" s="17">
        <v>8.6474074074074037E-2</v>
      </c>
      <c r="J104" s="17">
        <v>8.6474074074074148E-2</v>
      </c>
      <c r="K104" s="17">
        <v>8.6474074074074148E-2</v>
      </c>
      <c r="L104" s="17">
        <v>8.6474074074073926E-2</v>
      </c>
      <c r="M104" s="17">
        <v>8.6474074074074148E-2</v>
      </c>
      <c r="N104" s="17">
        <v>8.6474074074074148E-2</v>
      </c>
      <c r="O104" s="17">
        <v>8.6474074074073926E-2</v>
      </c>
      <c r="P104" s="17">
        <v>8.6474074074074148E-2</v>
      </c>
      <c r="Q104" s="17">
        <v>8.6474074074074148E-2</v>
      </c>
      <c r="R104" s="17">
        <v>8.6474074074073926E-2</v>
      </c>
      <c r="S104" s="17">
        <v>8.6474074074074148E-2</v>
      </c>
      <c r="T104" s="17">
        <v>8.6474074074074148E-2</v>
      </c>
      <c r="U104" s="17">
        <v>8.6474074074073926E-2</v>
      </c>
      <c r="V104" s="17">
        <v>8.6474074074073926E-2</v>
      </c>
      <c r="W104" s="17">
        <v>8.647407407407437E-2</v>
      </c>
      <c r="X104" s="17">
        <v>8.6474074074073926E-2</v>
      </c>
      <c r="Y104" s="17">
        <v>8.647407407407437E-2</v>
      </c>
      <c r="Z104" s="17">
        <v>8.6474074074073926E-2</v>
      </c>
      <c r="AA104" s="17">
        <v>8.6474074074073926E-2</v>
      </c>
      <c r="AB104" s="17">
        <v>8.6474074074073926E-2</v>
      </c>
      <c r="AC104" s="17">
        <v>8.647407407407437E-2</v>
      </c>
      <c r="AD104" s="17">
        <v>8.6474074074073926E-2</v>
      </c>
      <c r="AE104" s="17">
        <v>8.647407407407437E-2</v>
      </c>
      <c r="AF104" s="17">
        <v>8.6474074074073926E-2</v>
      </c>
      <c r="AG104" s="17">
        <v>8.6474074074073926E-2</v>
      </c>
      <c r="AH104" s="17">
        <v>7.6117711842263874E-2</v>
      </c>
      <c r="AI104" s="17">
        <v>0.1347940283811454</v>
      </c>
      <c r="AJ104" s="17">
        <v>6.9354299324586519E-2</v>
      </c>
      <c r="AK104" s="17">
        <v>4.6918234222601579E-2</v>
      </c>
      <c r="AL104" s="17">
        <v>4.4628408494864574E-2</v>
      </c>
      <c r="AM104" s="17">
        <v>2.9809359567904401E-2</v>
      </c>
      <c r="AN104" s="17">
        <v>3.0849514451963194E-2</v>
      </c>
      <c r="AO104" s="17">
        <v>2.9975308589900666E-2</v>
      </c>
      <c r="AP104" s="17">
        <v>2.9813962383139828E-2</v>
      </c>
      <c r="AQ104" s="17">
        <v>2.9772014621152337E-2</v>
      </c>
      <c r="AR104" s="17">
        <v>2.9633549273530759E-2</v>
      </c>
      <c r="AS104" s="17">
        <v>2.9503748256785332E-2</v>
      </c>
      <c r="AT104" s="17">
        <v>2.9492682872221589E-2</v>
      </c>
      <c r="AU104" s="17">
        <v>3.1744023857757556E-2</v>
      </c>
      <c r="AV104" s="17">
        <v>4.5979171653871061E-2</v>
      </c>
      <c r="AW104" s="17">
        <v>5.0803615588254067E-2</v>
      </c>
      <c r="AX104" s="17">
        <v>4.4411593193263238E-2</v>
      </c>
      <c r="AY104" s="17">
        <v>5.535442263445095E-2</v>
      </c>
      <c r="AZ104" s="92">
        <v>5.2986311990273122E-2</v>
      </c>
      <c r="BA104" s="92">
        <v>5.469861045634225E-2</v>
      </c>
      <c r="BB104" s="92">
        <v>5.1993670905126022E-2</v>
      </c>
      <c r="BC104" s="92">
        <v>5.023151999153086E-2</v>
      </c>
      <c r="BD104" s="92">
        <v>5.3993831264534373E-2</v>
      </c>
    </row>
    <row r="105" spans="1:57" s="1" customFormat="1">
      <c r="B105" s="1" t="str">
        <f t="shared" si="2"/>
        <v>IDLodgingNew</v>
      </c>
      <c r="C105" s="1" t="s">
        <v>112</v>
      </c>
      <c r="D105" s="196" t="s">
        <v>64</v>
      </c>
      <c r="E105" s="1" t="s">
        <v>8</v>
      </c>
      <c r="H105" s="17">
        <v>0.29699999999999999</v>
      </c>
      <c r="I105" s="17">
        <v>0.18059999999999998</v>
      </c>
      <c r="J105" s="17">
        <v>9.4500000000000001E-2</v>
      </c>
      <c r="K105" s="17">
        <v>0.46850000000000003</v>
      </c>
      <c r="L105" s="17">
        <v>0.1009</v>
      </c>
      <c r="M105" s="17">
        <v>0.13689999999999999</v>
      </c>
      <c r="N105" s="17">
        <v>0.37169999999999997</v>
      </c>
      <c r="O105" s="17">
        <v>0.29910000000000003</v>
      </c>
      <c r="P105" s="17">
        <v>0.4612</v>
      </c>
      <c r="Q105" s="17">
        <v>0.78410000000000002</v>
      </c>
      <c r="R105" s="17">
        <v>0.1585</v>
      </c>
      <c r="S105" s="17">
        <v>0.14169999999999999</v>
      </c>
      <c r="T105" s="17">
        <v>0.24959999999999999</v>
      </c>
      <c r="U105" s="17">
        <v>0.2296</v>
      </c>
      <c r="V105" s="17">
        <v>0.22839999999999999</v>
      </c>
      <c r="W105" s="17">
        <v>0.24010000000000001</v>
      </c>
      <c r="X105" s="17">
        <v>0.247</v>
      </c>
      <c r="Y105" s="17">
        <v>0.36219999999999997</v>
      </c>
      <c r="Z105" s="17">
        <v>0.39089999999999997</v>
      </c>
      <c r="AA105" s="17">
        <v>0.62470000000000003</v>
      </c>
      <c r="AB105" s="17">
        <v>0.54312269999999974</v>
      </c>
      <c r="AC105" s="17">
        <v>0.43204304999999998</v>
      </c>
      <c r="AD105" s="17">
        <v>0.39338529000000044</v>
      </c>
      <c r="AE105" s="17">
        <v>0.43886131999999956</v>
      </c>
      <c r="AF105" s="17">
        <v>0.46438814999999967</v>
      </c>
      <c r="AG105" s="17">
        <v>0.128</v>
      </c>
      <c r="AH105" s="17">
        <v>0.20349075885590326</v>
      </c>
      <c r="AI105" s="17">
        <v>0.29698635532240819</v>
      </c>
      <c r="AJ105" s="17">
        <v>0.15557522734418061</v>
      </c>
      <c r="AK105" s="17">
        <v>4.6744483518098449E-2</v>
      </c>
      <c r="AL105" s="17">
        <v>7.27814669857762E-2</v>
      </c>
      <c r="AM105" s="17">
        <v>3.8955481932640881E-2</v>
      </c>
      <c r="AN105" s="17">
        <v>3.8812822838475931E-2</v>
      </c>
      <c r="AO105" s="17">
        <v>3.8639348865760807E-2</v>
      </c>
      <c r="AP105" s="17">
        <v>3.8473550163267596E-2</v>
      </c>
      <c r="AQ105" s="17">
        <v>3.8255313818194435E-2</v>
      </c>
      <c r="AR105" s="17">
        <v>3.801926541067515E-2</v>
      </c>
      <c r="AS105" s="17">
        <v>3.7706836607449133E-2</v>
      </c>
      <c r="AT105" s="17">
        <v>3.7584822876373075E-2</v>
      </c>
      <c r="AU105" s="17">
        <v>3.7347729886594377E-2</v>
      </c>
      <c r="AV105" s="17">
        <v>3.7233428359899401E-2</v>
      </c>
      <c r="AW105" s="17">
        <v>5.8874953261065933E-2</v>
      </c>
      <c r="AX105" s="17">
        <v>4.1333960296879982E-2</v>
      </c>
      <c r="AY105" s="17">
        <v>7.0640806220638647E-2</v>
      </c>
      <c r="AZ105" s="92">
        <v>6.1852900777960726E-2</v>
      </c>
      <c r="BA105" s="92">
        <v>4.4319191943222661E-2</v>
      </c>
      <c r="BB105" s="92">
        <v>3.7572260221202906E-2</v>
      </c>
      <c r="BC105" s="92">
        <v>4.9054165972263801E-2</v>
      </c>
      <c r="BD105" s="92">
        <v>3.7606432406951107E-2</v>
      </c>
    </row>
    <row r="106" spans="1:57" s="1" customFormat="1">
      <c r="B106" s="1" t="str">
        <f t="shared" si="2"/>
        <v>IDHospitalNew</v>
      </c>
      <c r="C106" s="1" t="s">
        <v>113</v>
      </c>
      <c r="D106" s="196" t="s">
        <v>66</v>
      </c>
      <c r="E106" s="1" t="s">
        <v>8</v>
      </c>
      <c r="H106" s="17">
        <v>9.4114999999999976E-2</v>
      </c>
      <c r="I106" s="17">
        <v>3.5979999999999998E-2</v>
      </c>
      <c r="J106" s="17">
        <v>4.9454999999999999E-2</v>
      </c>
      <c r="K106" s="17">
        <v>1.6729999999999998E-2</v>
      </c>
      <c r="L106" s="17">
        <v>8.9494999999999991E-2</v>
      </c>
      <c r="M106" s="17">
        <v>0.18592000000000003</v>
      </c>
      <c r="N106" s="17">
        <v>0.22197</v>
      </c>
      <c r="O106" s="17">
        <v>6.1249999999999999E-2</v>
      </c>
      <c r="P106" s="17">
        <v>0.23075499999999996</v>
      </c>
      <c r="Q106" s="17">
        <v>0.19785499999999995</v>
      </c>
      <c r="R106" s="17">
        <v>0.15771000000000002</v>
      </c>
      <c r="S106" s="17">
        <v>0.15168999999999996</v>
      </c>
      <c r="T106" s="17">
        <v>0.16621499999999997</v>
      </c>
      <c r="U106" s="17">
        <v>0.24384500000000001</v>
      </c>
      <c r="V106" s="17">
        <v>0.190085</v>
      </c>
      <c r="W106" s="17">
        <v>0.16197999999999999</v>
      </c>
      <c r="X106" s="17">
        <v>0.14038499999999998</v>
      </c>
      <c r="Y106" s="17">
        <v>0.31633</v>
      </c>
      <c r="Z106" s="17">
        <v>0.6502</v>
      </c>
      <c r="AA106" s="17">
        <v>0.64700000000000002</v>
      </c>
      <c r="AB106" s="17">
        <v>0.45748749999999927</v>
      </c>
      <c r="AC106" s="17">
        <v>0.5602725700000003</v>
      </c>
      <c r="AD106" s="17">
        <v>0.47068721000000047</v>
      </c>
      <c r="AE106" s="17">
        <v>0.54478340999999997</v>
      </c>
      <c r="AF106" s="17">
        <v>0.56345164999999964</v>
      </c>
      <c r="AG106" s="17">
        <v>5.9400000000000008E-2</v>
      </c>
      <c r="AH106" s="17">
        <v>0.44109676686404342</v>
      </c>
      <c r="AI106" s="17">
        <v>0.73479405583825452</v>
      </c>
      <c r="AJ106" s="17">
        <v>0.63747327246459329</v>
      </c>
      <c r="AK106" s="17">
        <v>0.92499593794298929</v>
      </c>
      <c r="AL106" s="17">
        <v>0.77651931212836911</v>
      </c>
      <c r="AM106" s="17">
        <v>0.76715091732931795</v>
      </c>
      <c r="AN106" s="17">
        <v>0.66261636062183116</v>
      </c>
      <c r="AO106" s="17">
        <v>0.32352396461046895</v>
      </c>
      <c r="AP106" s="17">
        <v>0.36075803507149018</v>
      </c>
      <c r="AQ106" s="17">
        <v>0.34499425456413974</v>
      </c>
      <c r="AR106" s="17">
        <v>0.33016475546653085</v>
      </c>
      <c r="AS106" s="17">
        <v>0.3101149806209948</v>
      </c>
      <c r="AT106" s="17">
        <v>0.30968626419874723</v>
      </c>
      <c r="AU106" s="17">
        <v>0.35423244363098771</v>
      </c>
      <c r="AV106" s="17">
        <v>0.46122757912033785</v>
      </c>
      <c r="AW106" s="17">
        <v>0.57353806402528096</v>
      </c>
      <c r="AX106" s="17">
        <v>0.532807093634866</v>
      </c>
      <c r="AY106" s="17">
        <v>0.48500133593651629</v>
      </c>
      <c r="AZ106" s="92">
        <v>0.4826540889952512</v>
      </c>
      <c r="BA106" s="92">
        <v>0.49949624483515287</v>
      </c>
      <c r="BB106" s="92">
        <v>0.45787148388857674</v>
      </c>
      <c r="BC106" s="92">
        <v>0.38386211794589004</v>
      </c>
      <c r="BD106" s="92">
        <v>0.40817178248473568</v>
      </c>
    </row>
    <row r="107" spans="1:57" s="1" customFormat="1">
      <c r="B107" s="1" t="str">
        <f t="shared" si="2"/>
        <v>IDResidential CareNew</v>
      </c>
      <c r="C107" s="1" t="s">
        <v>114</v>
      </c>
      <c r="D107" s="197" t="s">
        <v>5469</v>
      </c>
      <c r="E107" s="1" t="s">
        <v>8</v>
      </c>
      <c r="H107" s="17">
        <v>0.174785</v>
      </c>
      <c r="I107" s="17">
        <v>6.6820000000000004E-2</v>
      </c>
      <c r="J107" s="17">
        <v>9.184500000000001E-2</v>
      </c>
      <c r="K107" s="17">
        <v>3.107E-2</v>
      </c>
      <c r="L107" s="17">
        <v>0.16620499999999999</v>
      </c>
      <c r="M107" s="17">
        <v>0.34528000000000003</v>
      </c>
      <c r="N107" s="17">
        <v>0.41223000000000004</v>
      </c>
      <c r="O107" s="17">
        <v>0.11375</v>
      </c>
      <c r="P107" s="17">
        <v>0.42854499999999995</v>
      </c>
      <c r="Q107" s="17">
        <v>0.36744499999999997</v>
      </c>
      <c r="R107" s="17">
        <v>0.29289000000000004</v>
      </c>
      <c r="S107" s="17">
        <v>0.28170999999999996</v>
      </c>
      <c r="T107" s="17">
        <v>0.30868499999999999</v>
      </c>
      <c r="U107" s="17">
        <v>0.45285500000000001</v>
      </c>
      <c r="V107" s="17">
        <v>0.35301500000000002</v>
      </c>
      <c r="W107" s="17">
        <v>0.35450480000000001</v>
      </c>
      <c r="X107" s="17">
        <v>0.30724260000000003</v>
      </c>
      <c r="Y107" s="17">
        <v>0.6923108</v>
      </c>
      <c r="Z107" s="17">
        <v>0.6502</v>
      </c>
      <c r="AA107" s="17">
        <v>0.64700000000000002</v>
      </c>
      <c r="AB107" s="17">
        <v>0.45748749999999927</v>
      </c>
      <c r="AC107" s="17">
        <v>0.5602725700000003</v>
      </c>
      <c r="AD107" s="17">
        <v>0.47068721000000047</v>
      </c>
      <c r="AE107" s="17">
        <v>0.54478340999999997</v>
      </c>
      <c r="AF107" s="17">
        <v>0.56345164999999964</v>
      </c>
      <c r="AG107" s="17">
        <v>9.6500000000000002E-2</v>
      </c>
      <c r="AH107" s="17">
        <v>5.8238524062725283E-2</v>
      </c>
      <c r="AI107" s="17">
        <v>0.13712100286753298</v>
      </c>
      <c r="AJ107" s="17">
        <v>0.17538293845705713</v>
      </c>
      <c r="AK107" s="17">
        <v>0.27009879062508774</v>
      </c>
      <c r="AL107" s="17">
        <v>0.23453260848415056</v>
      </c>
      <c r="AM107" s="17">
        <v>0.20034577228560471</v>
      </c>
      <c r="AN107" s="17">
        <v>0.17198168737159111</v>
      </c>
      <c r="AO107" s="17">
        <v>3.8420905174052736E-2</v>
      </c>
      <c r="AP107" s="17">
        <v>7.5034821920317352E-2</v>
      </c>
      <c r="AQ107" s="17">
        <v>7.167976121216274E-2</v>
      </c>
      <c r="AR107" s="17">
        <v>5.5531052484197214E-2</v>
      </c>
      <c r="AS107" s="17">
        <v>5.5960116612107161E-2</v>
      </c>
      <c r="AT107" s="17">
        <v>7.2936423950574092E-2</v>
      </c>
      <c r="AU107" s="17">
        <v>8.6203495987268147E-2</v>
      </c>
      <c r="AV107" s="17">
        <v>0.13500115602715793</v>
      </c>
      <c r="AW107" s="17">
        <v>0.174424700278453</v>
      </c>
      <c r="AX107" s="17">
        <v>0.15814702074598558</v>
      </c>
      <c r="AY107" s="17">
        <v>0.14651149207213779</v>
      </c>
      <c r="AZ107" s="92">
        <v>0.1447729699281789</v>
      </c>
      <c r="BA107" s="92">
        <v>0.15182396751029137</v>
      </c>
      <c r="BB107" s="92">
        <v>0.14393161206641056</v>
      </c>
      <c r="BC107" s="92">
        <v>0.11272748814589156</v>
      </c>
      <c r="BD107" s="92">
        <v>0.11959605869108786</v>
      </c>
    </row>
    <row r="108" spans="1:57" s="1" customFormat="1">
      <c r="B108" s="1" t="str">
        <f t="shared" si="2"/>
        <v>IDAssemblyNew</v>
      </c>
      <c r="C108" s="1" t="s">
        <v>115</v>
      </c>
      <c r="D108" s="196" t="s">
        <v>69</v>
      </c>
      <c r="E108" s="1" t="s">
        <v>8</v>
      </c>
      <c r="H108" s="17">
        <v>0.16187400000000002</v>
      </c>
      <c r="I108" s="17">
        <v>0.40232200000000001</v>
      </c>
      <c r="J108" s="17">
        <v>0.21423400000000004</v>
      </c>
      <c r="K108" s="17">
        <v>0.16636200000000001</v>
      </c>
      <c r="L108" s="17">
        <v>0.14161000000000001</v>
      </c>
      <c r="M108" s="17">
        <v>0.21616506400000002</v>
      </c>
      <c r="N108" s="17">
        <v>0.43234400000000001</v>
      </c>
      <c r="O108" s="17">
        <v>0.29482056200000006</v>
      </c>
      <c r="P108" s="17">
        <v>0.20296021200000003</v>
      </c>
      <c r="Q108" s="17">
        <v>0.39565800000000001</v>
      </c>
      <c r="R108" s="17">
        <v>0.36665600000000004</v>
      </c>
      <c r="S108" s="17">
        <v>0.54201909199999998</v>
      </c>
      <c r="T108" s="17">
        <v>0.55654331400000001</v>
      </c>
      <c r="U108" s="17">
        <v>0.70082122600000007</v>
      </c>
      <c r="V108" s="17">
        <v>0.47504799999999997</v>
      </c>
      <c r="W108" s="17">
        <v>0.35580000000000001</v>
      </c>
      <c r="X108" s="17">
        <v>0.66449999999999998</v>
      </c>
      <c r="Y108" s="17">
        <v>1.038</v>
      </c>
      <c r="Z108" s="17">
        <v>0.46650000000000003</v>
      </c>
      <c r="AA108" s="17">
        <v>0.95889999999999997</v>
      </c>
      <c r="AB108" s="17">
        <v>0.46645769387703823</v>
      </c>
      <c r="AC108" s="17">
        <v>0.49047162329837557</v>
      </c>
      <c r="AD108" s="17">
        <v>0.51237945405876495</v>
      </c>
      <c r="AE108" s="17">
        <v>0.52849590625857834</v>
      </c>
      <c r="AF108" s="17">
        <v>0.50235435940265927</v>
      </c>
      <c r="AG108" s="17">
        <v>0.26369999999999999</v>
      </c>
      <c r="AH108" s="17">
        <v>0.76846357715701397</v>
      </c>
      <c r="AI108" s="17">
        <v>0.75083813687696432</v>
      </c>
      <c r="AJ108" s="17">
        <v>0.55522134799917899</v>
      </c>
      <c r="AK108" s="17">
        <v>0.59956104298714907</v>
      </c>
      <c r="AL108" s="17">
        <v>0.48422839858794653</v>
      </c>
      <c r="AM108" s="17">
        <v>0.44050456366719759</v>
      </c>
      <c r="AN108" s="17">
        <v>0.56284846679839062</v>
      </c>
      <c r="AO108" s="17">
        <v>0.5109868152836281</v>
      </c>
      <c r="AP108" s="17">
        <v>0.4963986770864644</v>
      </c>
      <c r="AQ108" s="17">
        <v>0.13731625025957128</v>
      </c>
      <c r="AR108" s="17">
        <v>0.15526206022373412</v>
      </c>
      <c r="AS108" s="17">
        <v>0.51869855325484571</v>
      </c>
      <c r="AT108" s="17">
        <v>0.61452372867565641</v>
      </c>
      <c r="AU108" s="17">
        <v>0.67164929983851773</v>
      </c>
      <c r="AV108" s="17">
        <v>0.77750534231167623</v>
      </c>
      <c r="AW108" s="17">
        <v>0.94894277258780546</v>
      </c>
      <c r="AX108" s="17">
        <v>0.92595965259262891</v>
      </c>
      <c r="AY108" s="17">
        <v>1.0775049747367322</v>
      </c>
      <c r="AZ108" s="92">
        <v>1.1029740303231361</v>
      </c>
      <c r="BA108" s="92">
        <v>1.0547182459448505</v>
      </c>
      <c r="BB108" s="92">
        <v>1.1498897993832167</v>
      </c>
      <c r="BC108" s="92">
        <v>1.1022009598400815</v>
      </c>
      <c r="BD108" s="92">
        <v>1.1212271522126962</v>
      </c>
      <c r="BE108" s="17">
        <v>15.008122134595107</v>
      </c>
    </row>
    <row r="109" spans="1:57" s="1" customFormat="1">
      <c r="B109" s="1" t="str">
        <f t="shared" si="2"/>
        <v>IDOtherNew</v>
      </c>
      <c r="C109" s="1" t="s">
        <v>116</v>
      </c>
      <c r="D109" s="196" t="s">
        <v>71</v>
      </c>
      <c r="E109" s="1" t="s">
        <v>8</v>
      </c>
      <c r="H109" s="17">
        <v>0.31422600000000006</v>
      </c>
      <c r="I109" s="17">
        <v>1.1833</v>
      </c>
      <c r="J109" s="17">
        <v>0.63009999999999999</v>
      </c>
      <c r="K109" s="17">
        <v>0.48930000000000001</v>
      </c>
      <c r="L109" s="17">
        <v>0.41649999999999998</v>
      </c>
      <c r="M109" s="17">
        <v>0.63577960000000011</v>
      </c>
      <c r="N109" s="17">
        <v>1.2715999999999998</v>
      </c>
      <c r="O109" s="17">
        <v>0.86711930000000004</v>
      </c>
      <c r="P109" s="17">
        <v>0.59694180000000008</v>
      </c>
      <c r="Q109" s="17">
        <v>1.1637</v>
      </c>
      <c r="R109" s="17">
        <v>1.0784</v>
      </c>
      <c r="S109" s="17">
        <v>1.5941737999999999</v>
      </c>
      <c r="T109" s="17">
        <v>1.6368920999999999</v>
      </c>
      <c r="U109" s="17">
        <v>2.0612388999999998</v>
      </c>
      <c r="V109" s="17">
        <v>1.3971999999999998</v>
      </c>
      <c r="W109" s="17">
        <v>1.0427</v>
      </c>
      <c r="X109" s="17">
        <v>0.80215000000000003</v>
      </c>
      <c r="Y109" s="17">
        <v>0.2843</v>
      </c>
      <c r="Z109" s="17">
        <v>0.34749999999999998</v>
      </c>
      <c r="AA109" s="17">
        <v>0.2964</v>
      </c>
      <c r="AB109" s="17">
        <v>0.53927991626881955</v>
      </c>
      <c r="AC109" s="17">
        <v>0.4102555079683779</v>
      </c>
      <c r="AD109" s="17">
        <v>0.42249327104785911</v>
      </c>
      <c r="AE109" s="17">
        <v>0.42234898958167211</v>
      </c>
      <c r="AF109" s="17">
        <v>0.40971621961133892</v>
      </c>
      <c r="AG109" s="17">
        <v>1.2195000000000009</v>
      </c>
      <c r="AH109" s="17">
        <v>0.86918377224414911</v>
      </c>
      <c r="AI109" s="17">
        <v>1.2075041384291689</v>
      </c>
      <c r="AJ109" s="17">
        <v>0.98270723881570277</v>
      </c>
      <c r="AK109" s="17">
        <v>2.0545079157096087</v>
      </c>
      <c r="AL109" s="17">
        <v>1.4320350437213594</v>
      </c>
      <c r="AM109" s="17">
        <v>1.4815798588164955</v>
      </c>
      <c r="AN109" s="17">
        <v>1.3219182643349119</v>
      </c>
      <c r="AO109" s="17">
        <v>0.60313158675137213</v>
      </c>
      <c r="AP109" s="17">
        <v>1.4193823205915796</v>
      </c>
      <c r="AQ109" s="17">
        <v>1.763496460975744</v>
      </c>
      <c r="AR109" s="17">
        <v>1.6112400081689215</v>
      </c>
      <c r="AS109" s="17">
        <v>1.6371711313122432</v>
      </c>
      <c r="AT109" s="17">
        <v>1.3424779714016912</v>
      </c>
      <c r="AU109" s="17">
        <v>2.0733867531057584</v>
      </c>
      <c r="AV109" s="17">
        <v>2.1350694381358073</v>
      </c>
      <c r="AW109" s="17">
        <v>1.9914783114677872</v>
      </c>
      <c r="AX109" s="17">
        <v>1.8210831075190412</v>
      </c>
      <c r="AY109" s="17">
        <v>1.9144768604724973</v>
      </c>
      <c r="AZ109" s="92">
        <v>1.7606735160981488</v>
      </c>
      <c r="BA109" s="92">
        <v>1.9253270266429356</v>
      </c>
      <c r="BB109" s="92">
        <v>1.6865899107714262</v>
      </c>
      <c r="BC109" s="92">
        <v>1.6764601618789661</v>
      </c>
      <c r="BD109" s="92">
        <v>1.548666613836438</v>
      </c>
      <c r="BE109" s="17">
        <v>34.182859500528437</v>
      </c>
    </row>
    <row r="110" spans="1:57" s="1" customFormat="1">
      <c r="B110" s="1" t="str">
        <f t="shared" si="2"/>
        <v>IDLarge OffStock 2016</v>
      </c>
      <c r="C110" s="1" t="s">
        <v>117</v>
      </c>
      <c r="D110" s="196" t="s">
        <v>43</v>
      </c>
      <c r="E110" s="1" t="s">
        <v>5456</v>
      </c>
      <c r="F110" s="1" t="s">
        <v>73</v>
      </c>
      <c r="AJ110" s="92"/>
      <c r="AK110" s="92">
        <v>28.808304100643724</v>
      </c>
      <c r="AL110" s="92">
        <v>28.721879188341791</v>
      </c>
      <c r="AM110" s="92">
        <v>28.635713550776767</v>
      </c>
      <c r="AN110" s="92">
        <v>28.549806410124436</v>
      </c>
      <c r="AO110" s="92">
        <v>28.464156990894061</v>
      </c>
      <c r="AP110" s="92">
        <v>28.378764519921379</v>
      </c>
      <c r="AQ110" s="92">
        <v>28.293628226361616</v>
      </c>
      <c r="AR110" s="92">
        <v>28.208747341682532</v>
      </c>
      <c r="AS110" s="92">
        <v>28.124121099657483</v>
      </c>
      <c r="AT110" s="92">
        <v>28.039748736358511</v>
      </c>
      <c r="AU110" s="92">
        <v>27.955629490149438</v>
      </c>
      <c r="AV110" s="92">
        <v>27.871762601678988</v>
      </c>
      <c r="AW110" s="92">
        <v>27.788147313873949</v>
      </c>
      <c r="AX110" s="92">
        <v>27.704782871932327</v>
      </c>
      <c r="AY110" s="92">
        <v>27.621668523316529</v>
      </c>
      <c r="AZ110" s="92">
        <v>27.53880351774658</v>
      </c>
      <c r="BA110" s="92">
        <v>27.45618710719334</v>
      </c>
      <c r="BB110" s="92">
        <v>27.37381854587176</v>
      </c>
      <c r="BC110" s="92">
        <v>27.291697090234145</v>
      </c>
      <c r="BD110" s="92">
        <v>27.209821998963442</v>
      </c>
    </row>
    <row r="111" spans="1:57" s="1" customFormat="1">
      <c r="B111" s="1" t="str">
        <f t="shared" si="2"/>
        <v>IDMedium OffStock 2016</v>
      </c>
      <c r="C111" s="1" t="s">
        <v>118</v>
      </c>
      <c r="D111" s="196" t="s">
        <v>45</v>
      </c>
      <c r="E111" s="1" t="s">
        <v>5456</v>
      </c>
      <c r="F111" s="1" t="s">
        <v>73</v>
      </c>
      <c r="AJ111" s="92"/>
      <c r="AK111" s="92">
        <v>18.304674931527014</v>
      </c>
      <c r="AL111" s="92">
        <v>18.249760906732433</v>
      </c>
      <c r="AM111" s="92">
        <v>18.195011624012235</v>
      </c>
      <c r="AN111" s="92">
        <v>18.140426589140198</v>
      </c>
      <c r="AO111" s="92">
        <v>18.086005309372776</v>
      </c>
      <c r="AP111" s="92">
        <v>18.031747293444656</v>
      </c>
      <c r="AQ111" s="92">
        <v>17.977652051564323</v>
      </c>
      <c r="AR111" s="92">
        <v>17.923719095409631</v>
      </c>
      <c r="AS111" s="92">
        <v>17.869947938123403</v>
      </c>
      <c r="AT111" s="92">
        <v>17.816338094309032</v>
      </c>
      <c r="AU111" s="92">
        <v>17.762889080026106</v>
      </c>
      <c r="AV111" s="92">
        <v>17.709600412786028</v>
      </c>
      <c r="AW111" s="92">
        <v>17.656471611547669</v>
      </c>
      <c r="AX111" s="92">
        <v>17.603502196713027</v>
      </c>
      <c r="AY111" s="92">
        <v>17.550691690122889</v>
      </c>
      <c r="AZ111" s="92">
        <v>17.498039615052519</v>
      </c>
      <c r="BA111" s="92">
        <v>17.445545496207362</v>
      </c>
      <c r="BB111" s="92">
        <v>17.39320885971874</v>
      </c>
      <c r="BC111" s="92">
        <v>17.341029233139583</v>
      </c>
      <c r="BD111" s="92">
        <v>17.289006145440165</v>
      </c>
    </row>
    <row r="112" spans="1:57" s="1" customFormat="1">
      <c r="B112" s="1" t="str">
        <f t="shared" si="2"/>
        <v>IDSmall OffStock 2016</v>
      </c>
      <c r="C112" s="1" t="s">
        <v>119</v>
      </c>
      <c r="D112" s="196" t="s">
        <v>47</v>
      </c>
      <c r="E112" s="1" t="s">
        <v>5456</v>
      </c>
      <c r="F112" s="1" t="s">
        <v>73</v>
      </c>
      <c r="AJ112" s="92"/>
      <c r="AK112" s="92">
        <v>13.769412474327407</v>
      </c>
      <c r="AL112" s="92">
        <v>13.728104236904425</v>
      </c>
      <c r="AM112" s="92">
        <v>13.686919924193711</v>
      </c>
      <c r="AN112" s="92">
        <v>13.645859164421131</v>
      </c>
      <c r="AO112" s="92">
        <v>13.604921586927867</v>
      </c>
      <c r="AP112" s="92">
        <v>13.564106822167084</v>
      </c>
      <c r="AQ112" s="92">
        <v>13.523414501700582</v>
      </c>
      <c r="AR112" s="92">
        <v>13.482844258195481</v>
      </c>
      <c r="AS112" s="92">
        <v>13.442395725420894</v>
      </c>
      <c r="AT112" s="92">
        <v>13.402068538244631</v>
      </c>
      <c r="AU112" s="92">
        <v>13.361862332629897</v>
      </c>
      <c r="AV112" s="92">
        <v>13.321776745632008</v>
      </c>
      <c r="AW112" s="92">
        <v>13.281811415395111</v>
      </c>
      <c r="AX112" s="92">
        <v>13.241965981148926</v>
      </c>
      <c r="AY112" s="92">
        <v>13.20224008320548</v>
      </c>
      <c r="AZ112" s="92">
        <v>13.162633362955862</v>
      </c>
      <c r="BA112" s="92">
        <v>13.123145462866995</v>
      </c>
      <c r="BB112" s="92">
        <v>13.083776026478395</v>
      </c>
      <c r="BC112" s="92">
        <v>13.044524698398959</v>
      </c>
      <c r="BD112" s="92">
        <v>13.005391124303761</v>
      </c>
    </row>
    <row r="113" spans="2:56" s="1" customFormat="1">
      <c r="B113" s="1" t="str">
        <f t="shared" si="2"/>
        <v>IDXLarge RetStock 2016</v>
      </c>
      <c r="C113" s="1" t="s">
        <v>102</v>
      </c>
      <c r="D113" s="197" t="s">
        <v>5467</v>
      </c>
      <c r="E113" s="1" t="s">
        <v>5456</v>
      </c>
      <c r="F113" s="1" t="s">
        <v>73</v>
      </c>
      <c r="AJ113" s="92"/>
      <c r="AK113" s="92">
        <v>14.368987136269141</v>
      </c>
      <c r="AL113" s="92">
        <v>14.302889795442303</v>
      </c>
      <c r="AM113" s="92">
        <v>14.237096502383267</v>
      </c>
      <c r="AN113" s="92">
        <v>14.171605858472303</v>
      </c>
      <c r="AO113" s="92">
        <v>14.10641647152333</v>
      </c>
      <c r="AP113" s="92">
        <v>14.041526955754321</v>
      </c>
      <c r="AQ113" s="92">
        <v>13.976935931757851</v>
      </c>
      <c r="AR113" s="92">
        <v>13.912642026471763</v>
      </c>
      <c r="AS113" s="92">
        <v>13.848643873149992</v>
      </c>
      <c r="AT113" s="92">
        <v>13.784940111333501</v>
      </c>
      <c r="AU113" s="92">
        <v>13.721529386821366</v>
      </c>
      <c r="AV113" s="92">
        <v>13.658410351641987</v>
      </c>
      <c r="AW113" s="92">
        <v>13.595581664024433</v>
      </c>
      <c r="AX113" s="92">
        <v>13.53304198836992</v>
      </c>
      <c r="AY113" s="92">
        <v>13.470789995223418</v>
      </c>
      <c r="AZ113" s="92">
        <v>13.40882436124539</v>
      </c>
      <c r="BA113" s="92">
        <v>13.34714376918366</v>
      </c>
      <c r="BB113" s="92">
        <v>13.285746907845414</v>
      </c>
      <c r="BC113" s="92">
        <v>13.224632472069326</v>
      </c>
      <c r="BD113" s="92">
        <v>13.163799162697806</v>
      </c>
    </row>
    <row r="114" spans="2:56" s="1" customFormat="1">
      <c r="B114" s="1" t="str">
        <f t="shared" si="2"/>
        <v>IDLarge RetStock 2016</v>
      </c>
      <c r="C114" s="1" t="s">
        <v>103</v>
      </c>
      <c r="D114" s="197" t="s">
        <v>5464</v>
      </c>
      <c r="E114" s="1" t="s">
        <v>5456</v>
      </c>
      <c r="F114" s="1" t="s">
        <v>73</v>
      </c>
      <c r="AJ114" s="92"/>
      <c r="AK114" s="92">
        <v>20.563038442204327</v>
      </c>
      <c r="AL114" s="92">
        <v>20.468448465370187</v>
      </c>
      <c r="AM114" s="92">
        <v>20.374293602429482</v>
      </c>
      <c r="AN114" s="92">
        <v>20.280571851858305</v>
      </c>
      <c r="AO114" s="92">
        <v>20.187281221339756</v>
      </c>
      <c r="AP114" s="92">
        <v>20.094419727721593</v>
      </c>
      <c r="AQ114" s="92">
        <v>20.001985396974074</v>
      </c>
      <c r="AR114" s="92">
        <v>19.909976264147993</v>
      </c>
      <c r="AS114" s="92">
        <v>19.81839037333291</v>
      </c>
      <c r="AT114" s="92">
        <v>19.72722577761558</v>
      </c>
      <c r="AU114" s="92">
        <v>19.636480539038548</v>
      </c>
      <c r="AV114" s="92">
        <v>19.546152728558969</v>
      </c>
      <c r="AW114" s="92">
        <v>19.456240426007597</v>
      </c>
      <c r="AX114" s="92">
        <v>19.366741720047962</v>
      </c>
      <c r="AY114" s="92">
        <v>19.277654708135742</v>
      </c>
      <c r="AZ114" s="92">
        <v>19.188977496478316</v>
      </c>
      <c r="BA114" s="92">
        <v>19.100708199994514</v>
      </c>
      <c r="BB114" s="92">
        <v>19.012844942274537</v>
      </c>
      <c r="BC114" s="92">
        <v>18.925385855540075</v>
      </c>
      <c r="BD114" s="92">
        <v>18.838329080604588</v>
      </c>
    </row>
    <row r="115" spans="2:56" s="1" customFormat="1">
      <c r="B115" s="1" t="str">
        <f t="shared" si="2"/>
        <v>IDMedium RetStock 2016</v>
      </c>
      <c r="C115" s="1" t="s">
        <v>104</v>
      </c>
      <c r="D115" s="197" t="s">
        <v>5465</v>
      </c>
      <c r="E115" s="1" t="s">
        <v>5456</v>
      </c>
      <c r="F115" s="1" t="s">
        <v>73</v>
      </c>
      <c r="AJ115" s="92"/>
      <c r="AK115" s="92">
        <v>11.585409923492538</v>
      </c>
      <c r="AL115" s="92">
        <v>11.532117037844472</v>
      </c>
      <c r="AM115" s="92">
        <v>11.479069299470387</v>
      </c>
      <c r="AN115" s="92">
        <v>11.426265580692823</v>
      </c>
      <c r="AO115" s="92">
        <v>11.373704759021635</v>
      </c>
      <c r="AP115" s="92">
        <v>11.321385717130134</v>
      </c>
      <c r="AQ115" s="92">
        <v>11.269307342831334</v>
      </c>
      <c r="AR115" s="92">
        <v>11.21746852905431</v>
      </c>
      <c r="AS115" s="92">
        <v>11.165868173820659</v>
      </c>
      <c r="AT115" s="92">
        <v>11.114505180221084</v>
      </c>
      <c r="AU115" s="92">
        <v>11.063378456392066</v>
      </c>
      <c r="AV115" s="92">
        <v>11.012486915492662</v>
      </c>
      <c r="AW115" s="92">
        <v>10.961829475681395</v>
      </c>
      <c r="AX115" s="92">
        <v>10.91140506009326</v>
      </c>
      <c r="AY115" s="92">
        <v>10.861212596816831</v>
      </c>
      <c r="AZ115" s="92">
        <v>10.811251018871472</v>
      </c>
      <c r="BA115" s="92">
        <v>10.761519264184663</v>
      </c>
      <c r="BB115" s="92">
        <v>10.712016275569413</v>
      </c>
      <c r="BC115" s="92">
        <v>10.662741000701793</v>
      </c>
      <c r="BD115" s="92">
        <v>10.613692392098564</v>
      </c>
    </row>
    <row r="116" spans="2:56" s="1" customFormat="1">
      <c r="B116" s="1" t="str">
        <f t="shared" si="2"/>
        <v>IDSmall RetStock 2016</v>
      </c>
      <c r="C116" s="1" t="s">
        <v>105</v>
      </c>
      <c r="D116" s="197" t="s">
        <v>5466</v>
      </c>
      <c r="E116" s="1" t="s">
        <v>5456</v>
      </c>
      <c r="F116" s="1" t="s">
        <v>73</v>
      </c>
      <c r="AJ116" s="92"/>
      <c r="AK116" s="92">
        <v>11.117834831068325</v>
      </c>
      <c r="AL116" s="92">
        <v>11.06669279084541</v>
      </c>
      <c r="AM116" s="92">
        <v>11.01578600400752</v>
      </c>
      <c r="AN116" s="92">
        <v>10.965113388389085</v>
      </c>
      <c r="AO116" s="92">
        <v>10.914673866802495</v>
      </c>
      <c r="AP116" s="92">
        <v>10.864466367015202</v>
      </c>
      <c r="AQ116" s="92">
        <v>10.814489821726932</v>
      </c>
      <c r="AR116" s="92">
        <v>10.764743168546987</v>
      </c>
      <c r="AS116" s="92">
        <v>10.715225349971671</v>
      </c>
      <c r="AT116" s="92">
        <v>10.665935313361802</v>
      </c>
      <c r="AU116" s="92">
        <v>10.616872010920337</v>
      </c>
      <c r="AV116" s="92">
        <v>10.568034399670104</v>
      </c>
      <c r="AW116" s="92">
        <v>10.519421441431621</v>
      </c>
      <c r="AX116" s="92">
        <v>10.471032102801036</v>
      </c>
      <c r="AY116" s="92">
        <v>10.422865355128151</v>
      </c>
      <c r="AZ116" s="92">
        <v>10.37492017449456</v>
      </c>
      <c r="BA116" s="92">
        <v>10.327195541691886</v>
      </c>
      <c r="BB116" s="92">
        <v>10.279690442200103</v>
      </c>
      <c r="BC116" s="92">
        <v>10.232403866165981</v>
      </c>
      <c r="BD116" s="92">
        <v>10.185334808381617</v>
      </c>
    </row>
    <row r="117" spans="2:56" s="1" customFormat="1">
      <c r="B117" s="1" t="str">
        <f t="shared" si="2"/>
        <v>IDSchool K-12Stock 2016</v>
      </c>
      <c r="C117" s="1" t="s">
        <v>106</v>
      </c>
      <c r="D117" s="197" t="s">
        <v>5468</v>
      </c>
      <c r="E117" s="1" t="s">
        <v>5456</v>
      </c>
      <c r="F117" s="1" t="s">
        <v>73</v>
      </c>
      <c r="AJ117" s="92"/>
      <c r="AK117" s="92">
        <v>13.320201741215515</v>
      </c>
      <c r="AL117" s="92">
        <v>13.265588914076531</v>
      </c>
      <c r="AM117" s="92">
        <v>13.211199999528818</v>
      </c>
      <c r="AN117" s="92">
        <v>13.157034079530749</v>
      </c>
      <c r="AO117" s="92">
        <v>13.103090239804674</v>
      </c>
      <c r="AP117" s="92">
        <v>13.049367569821475</v>
      </c>
      <c r="AQ117" s="92">
        <v>12.995865162785208</v>
      </c>
      <c r="AR117" s="92">
        <v>12.942582115617789</v>
      </c>
      <c r="AS117" s="92">
        <v>12.889517528943756</v>
      </c>
      <c r="AT117" s="92">
        <v>12.836670507075087</v>
      </c>
      <c r="AU117" s="92">
        <v>12.784040157996079</v>
      </c>
      <c r="AV117" s="92">
        <v>12.731625593348296</v>
      </c>
      <c r="AW117" s="92">
        <v>12.679425928415569</v>
      </c>
      <c r="AX117" s="92">
        <v>12.627440282109065</v>
      </c>
      <c r="AY117" s="92">
        <v>12.575667776952418</v>
      </c>
      <c r="AZ117" s="92">
        <v>12.524107539066913</v>
      </c>
      <c r="BA117" s="92">
        <v>12.472758698156738</v>
      </c>
      <c r="BB117" s="92">
        <v>12.421620387494295</v>
      </c>
      <c r="BC117" s="92">
        <v>12.370691743905569</v>
      </c>
      <c r="BD117" s="92">
        <v>12.319971907755557</v>
      </c>
    </row>
    <row r="118" spans="2:56" s="1" customFormat="1">
      <c r="B118" s="1" t="str">
        <f t="shared" si="2"/>
        <v>IDUniversityStock 2016</v>
      </c>
      <c r="C118" s="1" t="s">
        <v>107</v>
      </c>
      <c r="D118" s="196" t="s">
        <v>54</v>
      </c>
      <c r="E118" s="1" t="s">
        <v>5456</v>
      </c>
      <c r="F118" s="1" t="s">
        <v>73</v>
      </c>
      <c r="AJ118" s="92"/>
      <c r="AK118" s="92">
        <v>17.515663863847536</v>
      </c>
      <c r="AL118" s="92">
        <v>17.443849642005762</v>
      </c>
      <c r="AM118" s="92">
        <v>17.372329858473538</v>
      </c>
      <c r="AN118" s="92">
        <v>17.301103306053797</v>
      </c>
      <c r="AO118" s="92">
        <v>17.230168782498975</v>
      </c>
      <c r="AP118" s="92">
        <v>17.159525090490728</v>
      </c>
      <c r="AQ118" s="92">
        <v>17.089171037619717</v>
      </c>
      <c r="AR118" s="92">
        <v>17.019105436365475</v>
      </c>
      <c r="AS118" s="92">
        <v>16.949327104076378</v>
      </c>
      <c r="AT118" s="92">
        <v>16.879834862949664</v>
      </c>
      <c r="AU118" s="92">
        <v>16.81062754001157</v>
      </c>
      <c r="AV118" s="92">
        <v>16.741703967097521</v>
      </c>
      <c r="AW118" s="92">
        <v>16.673062980832423</v>
      </c>
      <c r="AX118" s="92">
        <v>16.60470342261101</v>
      </c>
      <c r="AY118" s="92">
        <v>16.536624138578304</v>
      </c>
      <c r="AZ118" s="92">
        <v>16.468823979610132</v>
      </c>
      <c r="BA118" s="92">
        <v>16.40130180129373</v>
      </c>
      <c r="BB118" s="92">
        <v>16.334056463908425</v>
      </c>
      <c r="BC118" s="92">
        <v>16.267086832406399</v>
      </c>
      <c r="BD118" s="92">
        <v>16.200391776393534</v>
      </c>
    </row>
    <row r="119" spans="2:56" s="1" customFormat="1">
      <c r="B119" s="1" t="str">
        <f t="shared" si="2"/>
        <v>IDWarehouseStock 2016</v>
      </c>
      <c r="C119" s="1" t="s">
        <v>108</v>
      </c>
      <c r="D119" s="196" t="s">
        <v>56</v>
      </c>
      <c r="E119" s="1" t="s">
        <v>5456</v>
      </c>
      <c r="F119" s="1" t="s">
        <v>73</v>
      </c>
      <c r="AJ119" s="92"/>
      <c r="AK119" s="92">
        <v>33.603993020273009</v>
      </c>
      <c r="AL119" s="92">
        <v>33.479658246097998</v>
      </c>
      <c r="AM119" s="92">
        <v>33.355783510587436</v>
      </c>
      <c r="AN119" s="92">
        <v>33.232367111598265</v>
      </c>
      <c r="AO119" s="92">
        <v>33.109407353285349</v>
      </c>
      <c r="AP119" s="92">
        <v>32.986902546078191</v>
      </c>
      <c r="AQ119" s="92">
        <v>32.864851006657702</v>
      </c>
      <c r="AR119" s="92">
        <v>32.743251057933065</v>
      </c>
      <c r="AS119" s="92">
        <v>32.622101029018715</v>
      </c>
      <c r="AT119" s="92">
        <v>32.501399255211346</v>
      </c>
      <c r="AU119" s="92">
        <v>32.381144077967065</v>
      </c>
      <c r="AV119" s="92">
        <v>32.261333844878585</v>
      </c>
      <c r="AW119" s="92">
        <v>32.141966909652531</v>
      </c>
      <c r="AX119" s="92">
        <v>32.023041632086816</v>
      </c>
      <c r="AY119" s="92">
        <v>31.904556378048092</v>
      </c>
      <c r="AZ119" s="92">
        <v>31.786509519449314</v>
      </c>
      <c r="BA119" s="92">
        <v>31.668899434227352</v>
      </c>
      <c r="BB119" s="92">
        <v>31.55172450632071</v>
      </c>
      <c r="BC119" s="92">
        <v>31.434983125647321</v>
      </c>
      <c r="BD119" s="92">
        <v>31.318673688082423</v>
      </c>
    </row>
    <row r="120" spans="2:56" s="1" customFormat="1">
      <c r="B120" s="1" t="str">
        <f t="shared" si="2"/>
        <v>IDSupermarketStock 2016</v>
      </c>
      <c r="C120" s="1" t="s">
        <v>109</v>
      </c>
      <c r="D120" s="196" t="s">
        <v>58</v>
      </c>
      <c r="E120" s="1" t="s">
        <v>5456</v>
      </c>
      <c r="F120" s="1" t="s">
        <v>73</v>
      </c>
      <c r="AJ120" s="92"/>
      <c r="AK120" s="92">
        <v>2.7863858357249658</v>
      </c>
      <c r="AL120" s="92">
        <v>2.7613083632034412</v>
      </c>
      <c r="AM120" s="92">
        <v>2.7364565879346103</v>
      </c>
      <c r="AN120" s="92">
        <v>2.711828478643199</v>
      </c>
      <c r="AO120" s="92">
        <v>2.6874220223354102</v>
      </c>
      <c r="AP120" s="92">
        <v>2.6632352241343913</v>
      </c>
      <c r="AQ120" s="92">
        <v>2.6392661071171819</v>
      </c>
      <c r="AR120" s="92">
        <v>2.6155127121531274</v>
      </c>
      <c r="AS120" s="92">
        <v>2.5919730977437494</v>
      </c>
      <c r="AT120" s="92">
        <v>2.5686453398640556</v>
      </c>
      <c r="AU120" s="92">
        <v>2.5455275318052792</v>
      </c>
      <c r="AV120" s="92">
        <v>2.5226177840190318</v>
      </c>
      <c r="AW120" s="92">
        <v>2.4999142239628607</v>
      </c>
      <c r="AX120" s="92">
        <v>2.4774149959471949</v>
      </c>
      <c r="AY120" s="92">
        <v>2.4551182609836704</v>
      </c>
      <c r="AZ120" s="92">
        <v>2.4330221966348171</v>
      </c>
      <c r="BA120" s="92">
        <v>2.4111249968651038</v>
      </c>
      <c r="BB120" s="92">
        <v>2.389424871893318</v>
      </c>
      <c r="BC120" s="92">
        <v>2.3679200480462783</v>
      </c>
      <c r="BD120" s="92">
        <v>2.3466087676138616</v>
      </c>
    </row>
    <row r="121" spans="2:56" s="1" customFormat="1">
      <c r="B121" s="1" t="str">
        <f t="shared" si="2"/>
        <v>IDMiniMartStock 2016</v>
      </c>
      <c r="C121" s="1" t="s">
        <v>110</v>
      </c>
      <c r="D121" s="196" t="s">
        <v>60</v>
      </c>
      <c r="E121" s="1" t="s">
        <v>5456</v>
      </c>
      <c r="F121" s="1" t="s">
        <v>73</v>
      </c>
      <c r="AJ121" s="92"/>
      <c r="AK121" s="92">
        <v>1.3142243629190467</v>
      </c>
      <c r="AL121" s="92">
        <v>1.3080212239260689</v>
      </c>
      <c r="AM121" s="92">
        <v>1.3018473637491379</v>
      </c>
      <c r="AN121" s="92">
        <v>1.2957026441922421</v>
      </c>
      <c r="AO121" s="92">
        <v>1.2895869277116547</v>
      </c>
      <c r="AP121" s="92">
        <v>1.2835000774128558</v>
      </c>
      <c r="AQ121" s="92">
        <v>1.2774419570474671</v>
      </c>
      <c r="AR121" s="92">
        <v>1.2714124310102031</v>
      </c>
      <c r="AS121" s="92">
        <v>1.2654113643358349</v>
      </c>
      <c r="AT121" s="92">
        <v>1.2594386226961698</v>
      </c>
      <c r="AU121" s="92">
        <v>1.253494072397044</v>
      </c>
      <c r="AV121" s="92">
        <v>1.24757758037533</v>
      </c>
      <c r="AW121" s="92">
        <v>1.2416890141959585</v>
      </c>
      <c r="AX121" s="92">
        <v>1.2358282420489537</v>
      </c>
      <c r="AY121" s="92">
        <v>1.2299951327464826</v>
      </c>
      <c r="AZ121" s="92">
        <v>1.2241895557199194</v>
      </c>
      <c r="BA121" s="92">
        <v>1.2184113810169215</v>
      </c>
      <c r="BB121" s="92">
        <v>1.2126604792985216</v>
      </c>
      <c r="BC121" s="92">
        <v>1.2069367218362326</v>
      </c>
      <c r="BD121" s="92">
        <v>1.2012399805091656</v>
      </c>
    </row>
    <row r="122" spans="2:56" s="1" customFormat="1">
      <c r="B122" s="1" t="str">
        <f t="shared" si="2"/>
        <v>IDRestaurantStock 2016</v>
      </c>
      <c r="C122" s="1" t="s">
        <v>111</v>
      </c>
      <c r="D122" s="196" t="s">
        <v>62</v>
      </c>
      <c r="E122" s="1" t="s">
        <v>5456</v>
      </c>
      <c r="F122" s="1" t="s">
        <v>73</v>
      </c>
      <c r="AJ122" s="92"/>
      <c r="AK122" s="92">
        <v>3.2647831838413293</v>
      </c>
      <c r="AL122" s="92">
        <v>3.2493734072135982</v>
      </c>
      <c r="AM122" s="92">
        <v>3.2340363647315504</v>
      </c>
      <c r="AN122" s="92">
        <v>3.2187717130900175</v>
      </c>
      <c r="AO122" s="92">
        <v>3.2035791106042328</v>
      </c>
      <c r="AP122" s="92">
        <v>3.1884582172021809</v>
      </c>
      <c r="AQ122" s="92">
        <v>3.1734086944169868</v>
      </c>
      <c r="AR122" s="92">
        <v>3.1584302053793389</v>
      </c>
      <c r="AS122" s="92">
        <v>3.1435224148099485</v>
      </c>
      <c r="AT122" s="92">
        <v>3.1286849890120458</v>
      </c>
      <c r="AU122" s="92">
        <v>3.1139175958639091</v>
      </c>
      <c r="AV122" s="92">
        <v>3.0992199048114317</v>
      </c>
      <c r="AW122" s="92">
        <v>3.0845915868607219</v>
      </c>
      <c r="AX122" s="92">
        <v>3.0700323145707396</v>
      </c>
      <c r="AY122" s="92">
        <v>3.0555417620459657</v>
      </c>
      <c r="AZ122" s="92">
        <v>3.0411196049291087</v>
      </c>
      <c r="BA122" s="92">
        <v>3.0267655203938433</v>
      </c>
      <c r="BB122" s="92">
        <v>3.0124791871375844</v>
      </c>
      <c r="BC122" s="92">
        <v>2.998260285374295</v>
      </c>
      <c r="BD122" s="92">
        <v>2.9841084968273286</v>
      </c>
    </row>
    <row r="123" spans="2:56" s="1" customFormat="1">
      <c r="B123" s="1" t="str">
        <f t="shared" si="2"/>
        <v>IDLodgingStock 2016</v>
      </c>
      <c r="C123" s="1" t="s">
        <v>112</v>
      </c>
      <c r="D123" s="196" t="s">
        <v>64</v>
      </c>
      <c r="E123" s="1" t="s">
        <v>5456</v>
      </c>
      <c r="F123" s="1" t="s">
        <v>73</v>
      </c>
      <c r="AJ123" s="92"/>
      <c r="AK123" s="92">
        <v>10.740038811187436</v>
      </c>
      <c r="AL123" s="92">
        <v>10.714262718040587</v>
      </c>
      <c r="AM123" s="92">
        <v>10.68854848751729</v>
      </c>
      <c r="AN123" s="92">
        <v>10.662895971147249</v>
      </c>
      <c r="AO123" s="92">
        <v>10.637305020816497</v>
      </c>
      <c r="AP123" s="92">
        <v>10.611775488766538</v>
      </c>
      <c r="AQ123" s="92">
        <v>10.586307227593499</v>
      </c>
      <c r="AR123" s="92">
        <v>10.560900090247275</v>
      </c>
      <c r="AS123" s="92">
        <v>10.535553930030682</v>
      </c>
      <c r="AT123" s="92">
        <v>10.510268600598609</v>
      </c>
      <c r="AU123" s="92">
        <v>10.485043955957172</v>
      </c>
      <c r="AV123" s="92">
        <v>10.459879850462876</v>
      </c>
      <c r="AW123" s="92">
        <v>10.434776138821766</v>
      </c>
      <c r="AX123" s="92">
        <v>10.409732676088595</v>
      </c>
      <c r="AY123" s="92">
        <v>10.384749317665984</v>
      </c>
      <c r="AZ123" s="92">
        <v>10.359825919303585</v>
      </c>
      <c r="BA123" s="92">
        <v>10.334962337097258</v>
      </c>
      <c r="BB123" s="92">
        <v>10.310158427488224</v>
      </c>
      <c r="BC123" s="92">
        <v>10.285414047262252</v>
      </c>
      <c r="BD123" s="92">
        <v>10.260729053548824</v>
      </c>
    </row>
    <row r="124" spans="2:56" s="1" customFormat="1">
      <c r="B124" s="1" t="str">
        <f t="shared" si="2"/>
        <v>IDHospitalStock 2016</v>
      </c>
      <c r="C124" s="1" t="s">
        <v>113</v>
      </c>
      <c r="D124" s="196" t="s">
        <v>66</v>
      </c>
      <c r="E124" s="1" t="s">
        <v>5456</v>
      </c>
      <c r="F124" s="1" t="s">
        <v>73</v>
      </c>
      <c r="AJ124" s="92"/>
      <c r="AK124" s="92">
        <v>16.356408354067042</v>
      </c>
      <c r="AL124" s="92">
        <v>16.322059896523502</v>
      </c>
      <c r="AM124" s="92">
        <v>16.287783570740803</v>
      </c>
      <c r="AN124" s="92">
        <v>16.253579225242248</v>
      </c>
      <c r="AO124" s="92">
        <v>16.219446708869238</v>
      </c>
      <c r="AP124" s="92">
        <v>16.185385870780614</v>
      </c>
      <c r="AQ124" s="92">
        <v>16.151396560451975</v>
      </c>
      <c r="AR124" s="92">
        <v>16.117478627675027</v>
      </c>
      <c r="AS124" s="92">
        <v>16.083631922556908</v>
      </c>
      <c r="AT124" s="92">
        <v>16.04985629551954</v>
      </c>
      <c r="AU124" s="92">
        <v>16.016151597298947</v>
      </c>
      <c r="AV124" s="92">
        <v>15.982517678944619</v>
      </c>
      <c r="AW124" s="92">
        <v>15.948954391818836</v>
      </c>
      <c r="AX124" s="92">
        <v>15.915461587596017</v>
      </c>
      <c r="AY124" s="92">
        <v>15.882039118262066</v>
      </c>
      <c r="AZ124" s="92">
        <v>15.848686836113716</v>
      </c>
      <c r="BA124" s="92">
        <v>15.815404593757878</v>
      </c>
      <c r="BB124" s="92">
        <v>15.782192244110986</v>
      </c>
      <c r="BC124" s="92">
        <v>15.749049640398352</v>
      </c>
      <c r="BD124" s="92">
        <v>15.715976636153515</v>
      </c>
    </row>
    <row r="125" spans="2:56" s="1" customFormat="1">
      <c r="B125" s="1" t="str">
        <f t="shared" si="2"/>
        <v>IDResidential CareStock 2016</v>
      </c>
      <c r="C125" s="1" t="s">
        <v>114</v>
      </c>
      <c r="D125" s="197" t="s">
        <v>5469</v>
      </c>
      <c r="E125" s="1" t="s">
        <v>5456</v>
      </c>
      <c r="F125" s="1" t="s">
        <v>73</v>
      </c>
      <c r="AJ125" s="92"/>
      <c r="AK125" s="92">
        <v>7.0050947858601216</v>
      </c>
      <c r="AL125" s="92">
        <v>6.988282558374058</v>
      </c>
      <c r="AM125" s="92">
        <v>6.9715106802339601</v>
      </c>
      <c r="AN125" s="92">
        <v>6.9547790546013992</v>
      </c>
      <c r="AO125" s="92">
        <v>6.938087584870356</v>
      </c>
      <c r="AP125" s="92">
        <v>6.9214361746666677</v>
      </c>
      <c r="AQ125" s="92">
        <v>6.9048247278474681</v>
      </c>
      <c r="AR125" s="92">
        <v>6.8882531485006346</v>
      </c>
      <c r="AS125" s="92">
        <v>6.8717213409442337</v>
      </c>
      <c r="AT125" s="92">
        <v>6.8552292097259677</v>
      </c>
      <c r="AU125" s="92">
        <v>6.838776659622626</v>
      </c>
      <c r="AV125" s="92">
        <v>6.8223635956395317</v>
      </c>
      <c r="AW125" s="92">
        <v>6.8059899230099967</v>
      </c>
      <c r="AX125" s="92">
        <v>6.7896555471947728</v>
      </c>
      <c r="AY125" s="92">
        <v>6.7733603738815056</v>
      </c>
      <c r="AZ125" s="92">
        <v>6.7571043089841902</v>
      </c>
      <c r="BA125" s="92">
        <v>6.7408872586426281</v>
      </c>
      <c r="BB125" s="92">
        <v>6.7247091292218864</v>
      </c>
      <c r="BC125" s="92">
        <v>6.708569827311754</v>
      </c>
      <c r="BD125" s="92">
        <v>6.6924692597262059</v>
      </c>
    </row>
    <row r="126" spans="2:56" s="1" customFormat="1">
      <c r="B126" s="1" t="str">
        <f t="shared" si="2"/>
        <v>IDAssemblyStock 2016</v>
      </c>
      <c r="C126" s="1" t="s">
        <v>115</v>
      </c>
      <c r="D126" s="196" t="s">
        <v>69</v>
      </c>
      <c r="E126" s="1" t="s">
        <v>5456</v>
      </c>
      <c r="F126" s="1" t="s">
        <v>73</v>
      </c>
      <c r="AJ126" s="92"/>
      <c r="AK126" s="92">
        <v>26.768825128676628</v>
      </c>
      <c r="AL126" s="92">
        <v>26.648722333265965</v>
      </c>
      <c r="AM126" s="92">
        <v>26.529158399064045</v>
      </c>
      <c r="AN126" s="92">
        <v>26.410130908380246</v>
      </c>
      <c r="AO126" s="92">
        <v>26.291637454371315</v>
      </c>
      <c r="AP126" s="92">
        <v>26.173675640992702</v>
      </c>
      <c r="AQ126" s="92">
        <v>26.056243082950115</v>
      </c>
      <c r="AR126" s="92">
        <v>25.93933740565128</v>
      </c>
      <c r="AS126" s="92">
        <v>25.822956245157926</v>
      </c>
      <c r="AT126" s="92">
        <v>25.707097248137984</v>
      </c>
      <c r="AU126" s="92">
        <v>25.591758071818006</v>
      </c>
      <c r="AV126" s="92">
        <v>25.476936383935783</v>
      </c>
      <c r="AW126" s="92">
        <v>25.362629862693193</v>
      </c>
      <c r="AX126" s="92">
        <v>25.248836196709245</v>
      </c>
      <c r="AY126" s="92">
        <v>25.135553084973342</v>
      </c>
      <c r="AZ126" s="92">
        <v>25.022778236798761</v>
      </c>
      <c r="BA126" s="92">
        <v>24.910509371776325</v>
      </c>
      <c r="BB126" s="92">
        <v>24.798744219728288</v>
      </c>
      <c r="BC126" s="92">
        <v>24.68748052066244</v>
      </c>
      <c r="BD126" s="92">
        <v>24.576716024726402</v>
      </c>
    </row>
    <row r="127" spans="2:56" s="1" customFormat="1">
      <c r="B127" s="1" t="str">
        <f t="shared" si="2"/>
        <v>IDOtherStock 2016</v>
      </c>
      <c r="C127" s="1" t="s">
        <v>116</v>
      </c>
      <c r="D127" s="196" t="s">
        <v>71</v>
      </c>
      <c r="E127" s="1" t="s">
        <v>5456</v>
      </c>
      <c r="F127" s="1" t="s">
        <v>73</v>
      </c>
      <c r="AJ127" s="92"/>
      <c r="AK127" s="92">
        <v>41.099340144893539</v>
      </c>
      <c r="AL127" s="92">
        <v>40.729446083589494</v>
      </c>
      <c r="AM127" s="92">
        <v>40.36288106883719</v>
      </c>
      <c r="AN127" s="92">
        <v>39.999615139217653</v>
      </c>
      <c r="AO127" s="92">
        <v>39.639618602964696</v>
      </c>
      <c r="AP127" s="92">
        <v>39.28286203553801</v>
      </c>
      <c r="AQ127" s="92">
        <v>38.92931627721817</v>
      </c>
      <c r="AR127" s="92">
        <v>38.578952430723206</v>
      </c>
      <c r="AS127" s="92">
        <v>38.231741858846696</v>
      </c>
      <c r="AT127" s="92">
        <v>37.887656182117077</v>
      </c>
      <c r="AU127" s="92">
        <v>37.546667276478026</v>
      </c>
      <c r="AV127" s="92">
        <v>37.208747270989726</v>
      </c>
      <c r="AW127" s="92">
        <v>36.87386854555082</v>
      </c>
      <c r="AX127" s="92">
        <v>36.542003728640864</v>
      </c>
      <c r="AY127" s="92">
        <v>36.213125695083093</v>
      </c>
      <c r="AZ127" s="92">
        <v>35.887207563827346</v>
      </c>
      <c r="BA127" s="92">
        <v>35.564222695752896</v>
      </c>
      <c r="BB127" s="92">
        <v>35.244144691491123</v>
      </c>
      <c r="BC127" s="92">
        <v>34.926947389267703</v>
      </c>
      <c r="BD127" s="92">
        <v>34.612604862764293</v>
      </c>
    </row>
    <row r="128" spans="2:56" s="1" customFormat="1">
      <c r="AZ128" s="92"/>
      <c r="BA128" s="92"/>
      <c r="BB128" s="92"/>
      <c r="BC128" s="92"/>
      <c r="BD128" s="92"/>
    </row>
    <row r="129" spans="1:56" s="1" customFormat="1">
      <c r="AZ129" s="92"/>
      <c r="BA129" s="92"/>
      <c r="BB129" s="92"/>
      <c r="BC129" s="92"/>
      <c r="BD129" s="92"/>
    </row>
    <row r="130" spans="1:56" s="1" customFormat="1">
      <c r="D130" s="4" t="s">
        <v>120</v>
      </c>
      <c r="E130" s="4"/>
      <c r="AZ130" s="92"/>
      <c r="BA130" s="92"/>
      <c r="BB130" s="92"/>
      <c r="BC130" s="92"/>
      <c r="BD130" s="92"/>
    </row>
    <row r="131" spans="1:56" s="1" customFormat="1">
      <c r="B131" s="1" t="str">
        <f>CONCATENATE("MT",D131,E131)</f>
        <v>MTLarge OffNew</v>
      </c>
      <c r="C131" s="1" t="s">
        <v>121</v>
      </c>
      <c r="D131" s="196" t="s">
        <v>43</v>
      </c>
      <c r="E131" s="1" t="s">
        <v>8</v>
      </c>
      <c r="H131" s="17">
        <v>2.7637531750820971E-2</v>
      </c>
      <c r="I131" s="17">
        <v>6.7805425246072637E-2</v>
      </c>
      <c r="J131" s="17">
        <v>4.9110933933817151E-2</v>
      </c>
      <c r="K131" s="17">
        <v>3.8348970016221416E-2</v>
      </c>
      <c r="L131" s="17">
        <v>6.6037027419237657E-2</v>
      </c>
      <c r="M131" s="17">
        <v>2.9153301316679522E-2</v>
      </c>
      <c r="N131" s="17">
        <v>7.9577902207574089E-2</v>
      </c>
      <c r="O131" s="17">
        <v>0.19129011921134953</v>
      </c>
      <c r="P131" s="17">
        <v>0.14137077484240779</v>
      </c>
      <c r="Q131" s="17">
        <v>0.21059091834994842</v>
      </c>
      <c r="R131" s="17">
        <v>0.10413336917448265</v>
      </c>
      <c r="S131" s="17">
        <v>0.21539085530850052</v>
      </c>
      <c r="T131" s="17">
        <v>0.19139117051574009</v>
      </c>
      <c r="U131" s="17">
        <v>0.25454823575984653</v>
      </c>
      <c r="V131" s="17">
        <v>0.21195511095922112</v>
      </c>
      <c r="W131" s="17">
        <v>0.19125980382003235</v>
      </c>
      <c r="X131" s="17">
        <v>0.26220792463265175</v>
      </c>
      <c r="Y131" s="17">
        <v>0.21725019930928702</v>
      </c>
      <c r="Z131" s="17">
        <v>2.7993000000000001E-2</v>
      </c>
      <c r="AA131" s="17">
        <v>4.1474999999999998E-2</v>
      </c>
      <c r="AB131" s="17">
        <v>4.0846333382852616E-2</v>
      </c>
      <c r="AC131" s="17">
        <v>5.0886648139373152E-2</v>
      </c>
      <c r="AD131" s="17">
        <v>5.2535476840249826E-2</v>
      </c>
      <c r="AE131" s="17">
        <v>5.8530607733513491E-2</v>
      </c>
      <c r="AF131" s="17">
        <v>6.4685596319532121E-2</v>
      </c>
      <c r="AG131" s="17">
        <v>1.9266000000000002E-2</v>
      </c>
      <c r="AH131" s="17">
        <v>0.13174997096049157</v>
      </c>
      <c r="AI131" s="17">
        <v>0.15204751445590844</v>
      </c>
      <c r="AJ131" s="17">
        <v>0.17997254390428433</v>
      </c>
      <c r="AK131" s="17">
        <v>0.20195463234469732</v>
      </c>
      <c r="AL131" s="17">
        <v>0.10961232013859125</v>
      </c>
      <c r="AM131" s="17">
        <v>9.5261868731305002E-2</v>
      </c>
      <c r="AN131" s="17">
        <v>0.13406949774993923</v>
      </c>
      <c r="AO131" s="17">
        <v>0.15355621901624608</v>
      </c>
      <c r="AP131" s="17">
        <v>2.599623200610204E-2</v>
      </c>
      <c r="AQ131" s="17">
        <v>0.18032372827348836</v>
      </c>
      <c r="AR131" s="17">
        <v>0.15987161205278952</v>
      </c>
      <c r="AS131" s="17">
        <v>0.1494894965509935</v>
      </c>
      <c r="AT131" s="17">
        <v>0.17496622981821572</v>
      </c>
      <c r="AU131" s="17">
        <v>0.18850355628679008</v>
      </c>
      <c r="AV131" s="17">
        <v>0.21131642086883762</v>
      </c>
      <c r="AW131" s="17">
        <v>0.20466943475571023</v>
      </c>
      <c r="AX131" s="17">
        <v>0.19089529632192012</v>
      </c>
      <c r="AY131" s="17">
        <v>0.24780089262972235</v>
      </c>
      <c r="AZ131" s="92">
        <v>0.2256582861436113</v>
      </c>
      <c r="BA131" s="92">
        <v>0.19294618837610453</v>
      </c>
      <c r="BB131" s="92">
        <v>0.18012495877772342</v>
      </c>
      <c r="BC131" s="92">
        <v>0.20616336570611821</v>
      </c>
      <c r="BD131" s="92">
        <v>0.22073588045630452</v>
      </c>
    </row>
    <row r="132" spans="1:56" s="1" customFormat="1">
      <c r="B132" s="1" t="str">
        <f t="shared" ref="B132:B166" si="3">CONCATENATE("MT",D132,E132)</f>
        <v>MTMedium OffNew</v>
      </c>
      <c r="C132" s="1" t="s">
        <v>122</v>
      </c>
      <c r="D132" s="196" t="s">
        <v>45</v>
      </c>
      <c r="E132" s="1" t="s">
        <v>8</v>
      </c>
      <c r="H132" s="17">
        <v>1.245184060327729E-2</v>
      </c>
      <c r="I132" s="17">
        <v>3.0549122650087968E-2</v>
      </c>
      <c r="J132" s="17">
        <v>2.2126488238364762E-2</v>
      </c>
      <c r="K132" s="17">
        <v>1.7277782482426805E-2</v>
      </c>
      <c r="L132" s="17">
        <v>2.9752386962492529E-2</v>
      </c>
      <c r="M132" s="17">
        <v>1.3134756906930521E-2</v>
      </c>
      <c r="N132" s="17">
        <v>3.585310594179475E-2</v>
      </c>
      <c r="O132" s="17">
        <v>8.6184037521038065E-2</v>
      </c>
      <c r="P132" s="17">
        <v>6.3693327254058227E-2</v>
      </c>
      <c r="Q132" s="17">
        <v>9.4879838454222556E-2</v>
      </c>
      <c r="R132" s="17">
        <v>4.6916350060977136E-2</v>
      </c>
      <c r="S132" s="17">
        <v>9.7042406749124469E-2</v>
      </c>
      <c r="T132" s="17">
        <v>8.6229565274614936E-2</v>
      </c>
      <c r="U132" s="17">
        <v>0.11468441126016633</v>
      </c>
      <c r="V132" s="17">
        <v>9.5494463127510462E-2</v>
      </c>
      <c r="W132" s="17">
        <v>8.6170379194964994E-2</v>
      </c>
      <c r="X132" s="17">
        <v>0.11813541498129401</v>
      </c>
      <c r="Y132" s="17">
        <v>9.78801174149391E-2</v>
      </c>
      <c r="Z132" s="17">
        <v>8.2645999999999997E-2</v>
      </c>
      <c r="AA132" s="17">
        <v>0.12245</v>
      </c>
      <c r="AB132" s="17">
        <v>0.12059393665413629</v>
      </c>
      <c r="AC132" s="17">
        <v>0.15023677069719693</v>
      </c>
      <c r="AD132" s="17">
        <v>0.15510474114740425</v>
      </c>
      <c r="AE132" s="17">
        <v>0.17280465140370652</v>
      </c>
      <c r="AF132" s="17">
        <v>0.19097652246719007</v>
      </c>
      <c r="AG132" s="17">
        <v>2.4205999999999998E-2</v>
      </c>
      <c r="AH132" s="17">
        <v>0.38897610474049893</v>
      </c>
      <c r="AI132" s="17">
        <v>0.44890218553649164</v>
      </c>
      <c r="AJ132" s="17">
        <v>0.53134751057455376</v>
      </c>
      <c r="AK132" s="17">
        <v>0.59624700977958256</v>
      </c>
      <c r="AL132" s="17">
        <v>0.32361732612345989</v>
      </c>
      <c r="AM132" s="17">
        <v>0.2812493267305195</v>
      </c>
      <c r="AN132" s="17">
        <v>0.39582423145220158</v>
      </c>
      <c r="AO132" s="17">
        <v>0.45335645614320275</v>
      </c>
      <c r="AP132" s="17">
        <v>7.6750780208491742E-2</v>
      </c>
      <c r="AQ132" s="17">
        <v>0.53238434061696571</v>
      </c>
      <c r="AR132" s="17">
        <v>0.4720019022510929</v>
      </c>
      <c r="AS132" s="17">
        <v>0.44134994219817131</v>
      </c>
      <c r="AT132" s="17">
        <v>0.51656696422520831</v>
      </c>
      <c r="AU132" s="17">
        <v>0.5565343090371897</v>
      </c>
      <c r="AV132" s="17">
        <v>0.62388657589847296</v>
      </c>
      <c r="AW132" s="17">
        <v>0.60426214070733497</v>
      </c>
      <c r="AX132" s="17">
        <v>0.56359563675995461</v>
      </c>
      <c r="AY132" s="17">
        <v>0.73160263538298986</v>
      </c>
      <c r="AZ132" s="92">
        <v>0.66622922575732868</v>
      </c>
      <c r="BA132" s="92">
        <v>0.56965065139611815</v>
      </c>
      <c r="BB132" s="92">
        <v>0.53179749734375481</v>
      </c>
      <c r="BC132" s="92">
        <v>0.60867279398949192</v>
      </c>
      <c r="BD132" s="92">
        <v>0.65169640896623238</v>
      </c>
    </row>
    <row r="133" spans="1:56" s="1" customFormat="1">
      <c r="B133" s="1" t="str">
        <f t="shared" si="3"/>
        <v>MTSmall OffNew</v>
      </c>
      <c r="C133" s="1" t="s">
        <v>123</v>
      </c>
      <c r="D133" s="196" t="s">
        <v>47</v>
      </c>
      <c r="E133" s="1" t="s">
        <v>8</v>
      </c>
      <c r="H133" s="17">
        <v>1.461062764590175E-2</v>
      </c>
      <c r="I133" s="17">
        <v>3.5845452103839388E-2</v>
      </c>
      <c r="J133" s="17">
        <v>2.5962577827818099E-2</v>
      </c>
      <c r="K133" s="17">
        <v>2.0273247501351788E-2</v>
      </c>
      <c r="L133" s="17">
        <v>3.4910585618269804E-2</v>
      </c>
      <c r="M133" s="17">
        <v>1.5411941776389961E-2</v>
      </c>
      <c r="N133" s="17">
        <v>4.2068991850631177E-2</v>
      </c>
      <c r="O133" s="17">
        <v>0.10112584326761248</v>
      </c>
      <c r="P133" s="17">
        <v>7.4735897903533979E-2</v>
      </c>
      <c r="Q133" s="17">
        <v>0.11132924319582904</v>
      </c>
      <c r="R133" s="17">
        <v>5.5050280764540223E-2</v>
      </c>
      <c r="S133" s="17">
        <v>0.11386673794237505</v>
      </c>
      <c r="T133" s="17">
        <v>0.10117926420964501</v>
      </c>
      <c r="U133" s="17">
        <v>0.13456735297998723</v>
      </c>
      <c r="V133" s="17">
        <v>0.11205042591326843</v>
      </c>
      <c r="W133" s="17">
        <v>0.10110981698500271</v>
      </c>
      <c r="X133" s="17">
        <v>0.13861666038605433</v>
      </c>
      <c r="Y133" s="17">
        <v>0.11484968327577393</v>
      </c>
      <c r="Z133" s="17">
        <v>2.2661000000000001E-2</v>
      </c>
      <c r="AA133" s="17">
        <v>3.3575000000000001E-2</v>
      </c>
      <c r="AB133" s="17">
        <v>3.3066079405166406E-2</v>
      </c>
      <c r="AC133" s="17">
        <v>4.1193953255683029E-2</v>
      </c>
      <c r="AD133" s="17">
        <v>4.2528719346868915E-2</v>
      </c>
      <c r="AE133" s="17">
        <v>4.7381920546177597E-2</v>
      </c>
      <c r="AF133" s="17">
        <v>5.2364530353906959E-2</v>
      </c>
      <c r="AG133" s="17">
        <v>5.9280000000000001E-3</v>
      </c>
      <c r="AH133" s="17">
        <v>0.10665473839658843</v>
      </c>
      <c r="AI133" s="17">
        <v>0.12308608313097352</v>
      </c>
      <c r="AJ133" s="17">
        <v>0.14569205935108731</v>
      </c>
      <c r="AK133" s="17">
        <v>0.16348708332665976</v>
      </c>
      <c r="AL133" s="17">
        <v>8.8733782969335789E-2</v>
      </c>
      <c r="AM133" s="17">
        <v>7.71167508777231E-2</v>
      </c>
      <c r="AN133" s="17">
        <v>0.10853245055947464</v>
      </c>
      <c r="AO133" s="17">
        <v>0.12430741539410399</v>
      </c>
      <c r="AP133" s="17">
        <v>2.1044568766844511E-2</v>
      </c>
      <c r="AQ133" s="17">
        <v>0.14597635145949059</v>
      </c>
      <c r="AR133" s="17">
        <v>0.12941987642368677</v>
      </c>
      <c r="AS133" s="17">
        <v>0.12101530673175664</v>
      </c>
      <c r="AT133" s="17">
        <v>0.14163932890046035</v>
      </c>
      <c r="AU133" s="17">
        <v>0.15259811699406817</v>
      </c>
      <c r="AV133" s="17">
        <v>0.17106567403667811</v>
      </c>
      <c r="AW133" s="17">
        <v>0.16568478051652735</v>
      </c>
      <c r="AX133" s="17">
        <v>0.15453428749869724</v>
      </c>
      <c r="AY133" s="17">
        <v>0.20060072260501335</v>
      </c>
      <c r="AZ133" s="92">
        <v>0.18267575544959014</v>
      </c>
      <c r="BA133" s="92">
        <v>0.15619453344732273</v>
      </c>
      <c r="BB133" s="92">
        <v>0.14581544282006181</v>
      </c>
      <c r="BC133" s="92">
        <v>0.16689415319066714</v>
      </c>
      <c r="BD133" s="92">
        <v>0.17869095084557987</v>
      </c>
    </row>
    <row r="134" spans="1:56" s="1" customFormat="1">
      <c r="A134" s="21" t="s">
        <v>5463</v>
      </c>
      <c r="B134" s="1" t="str">
        <f t="shared" si="3"/>
        <v>MTXLarge RetNew</v>
      </c>
      <c r="C134" s="1" t="s">
        <v>124</v>
      </c>
      <c r="D134" s="197" t="s">
        <v>5467</v>
      </c>
      <c r="E134" s="1" t="s">
        <v>8</v>
      </c>
      <c r="H134" s="17">
        <v>4.7323598598832305E-2</v>
      </c>
      <c r="I134" s="17">
        <v>6.3539377139690933E-2</v>
      </c>
      <c r="J134" s="17">
        <v>7.4493301011168897E-2</v>
      </c>
      <c r="K134" s="17">
        <v>5.6242276796304551E-2</v>
      </c>
      <c r="L134" s="17">
        <v>4.7356692024425905E-2</v>
      </c>
      <c r="M134" s="17">
        <v>0.13958806915375851</v>
      </c>
      <c r="N134" s="17">
        <v>9.9958692005435654E-2</v>
      </c>
      <c r="O134" s="17">
        <v>0.13430966777158107</v>
      </c>
      <c r="P134" s="17">
        <v>6.0114207590754469E-2</v>
      </c>
      <c r="Q134" s="17">
        <v>5.8310615895903861E-2</v>
      </c>
      <c r="R134" s="17">
        <v>7.3368124540986873E-2</v>
      </c>
      <c r="S134" s="17">
        <v>0.10579968162270412</v>
      </c>
      <c r="T134" s="17">
        <v>0.13090104493544141</v>
      </c>
      <c r="U134" s="17">
        <v>0.18562102415444087</v>
      </c>
      <c r="V134" s="17">
        <v>6.9612020736114513E-2</v>
      </c>
      <c r="W134" s="17">
        <v>8.6866670950193486E-2</v>
      </c>
      <c r="X134" s="17">
        <v>0.15042390425477303</v>
      </c>
      <c r="Y134" s="17">
        <v>6.9917599237908579E-2</v>
      </c>
      <c r="Z134" s="17">
        <v>6.0696E-2</v>
      </c>
      <c r="AA134" s="17">
        <v>0.20314799999999997</v>
      </c>
      <c r="AB134" s="17">
        <v>0.13470040401937183</v>
      </c>
      <c r="AC134" s="17">
        <v>0.11643600922484103</v>
      </c>
      <c r="AD134" s="17">
        <v>0.11439186666203939</v>
      </c>
      <c r="AE134" s="17">
        <v>0.11940706859733403</v>
      </c>
      <c r="AF134" s="17">
        <v>0.12723474791355566</v>
      </c>
      <c r="AG134" s="17">
        <v>0.39837112000000008</v>
      </c>
      <c r="AH134" s="17">
        <v>8.2258892932742383E-2</v>
      </c>
      <c r="AI134" s="17">
        <v>5.3753234702766696E-2</v>
      </c>
      <c r="AJ134" s="17">
        <v>8.1409854322456787E-2</v>
      </c>
      <c r="AK134" s="17">
        <v>0.18642968854176448</v>
      </c>
      <c r="AL134" s="17">
        <v>0.13386438360311786</v>
      </c>
      <c r="AM134" s="17">
        <v>9.6874904036628004E-2</v>
      </c>
      <c r="AN134" s="17">
        <v>0.10471043276718008</v>
      </c>
      <c r="AO134" s="17">
        <v>8.9699313967831373E-2</v>
      </c>
      <c r="AP134" s="17">
        <v>7.3210180879725112E-2</v>
      </c>
      <c r="AQ134" s="17">
        <v>5.5467715624057737E-2</v>
      </c>
      <c r="AR134" s="17">
        <v>5.5382464242089736E-2</v>
      </c>
      <c r="AS134" s="17">
        <v>8.0930640507332965E-2</v>
      </c>
      <c r="AT134" s="17">
        <v>0.10845519946634724</v>
      </c>
      <c r="AU134" s="17">
        <v>0.1158806582107067</v>
      </c>
      <c r="AV134" s="17">
        <v>0.1371511646004516</v>
      </c>
      <c r="AW134" s="17">
        <v>0.16892799412940734</v>
      </c>
      <c r="AX134" s="17">
        <v>0.14361184597538609</v>
      </c>
      <c r="AY134" s="17">
        <v>0.15071085244578966</v>
      </c>
      <c r="AZ134" s="92">
        <v>0.14309844056693766</v>
      </c>
      <c r="BA134" s="92">
        <v>0.14322216966671961</v>
      </c>
      <c r="BB134" s="92">
        <v>0.14106424392966438</v>
      </c>
      <c r="BC134" s="92">
        <v>0.12250257520841487</v>
      </c>
      <c r="BD134" s="92">
        <v>0.13030975295425198</v>
      </c>
    </row>
    <row r="135" spans="1:56" s="1" customFormat="1">
      <c r="A135" s="21" t="s">
        <v>5464</v>
      </c>
      <c r="B135" s="1" t="str">
        <f t="shared" si="3"/>
        <v>MTLarge RetNew</v>
      </c>
      <c r="C135" s="1" t="s">
        <v>125</v>
      </c>
      <c r="D135" s="197" t="s">
        <v>5464</v>
      </c>
      <c r="E135" s="1" t="s">
        <v>8</v>
      </c>
      <c r="H135" s="17">
        <v>8.7405897783390932E-2</v>
      </c>
      <c r="I135" s="17">
        <v>0.11735617045042701</v>
      </c>
      <c r="J135" s="17">
        <v>0.13758788525203705</v>
      </c>
      <c r="K135" s="17">
        <v>0.10387854775026077</v>
      </c>
      <c r="L135" s="17">
        <v>8.746702078883388E-2</v>
      </c>
      <c r="M135" s="17">
        <v>0.25781683695828184</v>
      </c>
      <c r="N135" s="17">
        <v>0.18462203794037227</v>
      </c>
      <c r="O135" s="17">
        <v>0.24806771759013438</v>
      </c>
      <c r="P135" s="17">
        <v>0.11102993938708366</v>
      </c>
      <c r="Q135" s="17">
        <v>0.10769873559044393</v>
      </c>
      <c r="R135" s="17">
        <v>0.1355097030669774</v>
      </c>
      <c r="S135" s="17">
        <v>0.19541024840104954</v>
      </c>
      <c r="T135" s="17">
        <v>0.24177204802951249</v>
      </c>
      <c r="U135" s="17">
        <v>0.34283893752939848</v>
      </c>
      <c r="V135" s="17">
        <v>0.12857224194920477</v>
      </c>
      <c r="W135" s="17">
        <v>0.16044129327991158</v>
      </c>
      <c r="X135" s="17">
        <v>0.27783044376924665</v>
      </c>
      <c r="Y135" s="17">
        <v>0.12913664034838468</v>
      </c>
      <c r="Z135" s="17">
        <v>3.0348E-2</v>
      </c>
      <c r="AA135" s="17">
        <v>0.10157399999999998</v>
      </c>
      <c r="AB135" s="17">
        <v>6.7350202009685917E-2</v>
      </c>
      <c r="AC135" s="17">
        <v>5.8218004612420514E-2</v>
      </c>
      <c r="AD135" s="17">
        <v>5.7195933331019695E-2</v>
      </c>
      <c r="AE135" s="17">
        <v>5.9703534298667017E-2</v>
      </c>
      <c r="AF135" s="17">
        <v>6.3617373956777828E-2</v>
      </c>
      <c r="AG135" s="17">
        <v>0.18495802000000003</v>
      </c>
      <c r="AH135" s="17">
        <v>4.1129446466371192E-2</v>
      </c>
      <c r="AI135" s="17">
        <v>2.6876617351383348E-2</v>
      </c>
      <c r="AJ135" s="17">
        <v>4.0704927161228394E-2</v>
      </c>
      <c r="AK135" s="17">
        <v>9.3214844270882238E-2</v>
      </c>
      <c r="AL135" s="17">
        <v>6.6932191801558932E-2</v>
      </c>
      <c r="AM135" s="17">
        <v>4.8437452018314002E-2</v>
      </c>
      <c r="AN135" s="17">
        <v>5.2355216383590038E-2</v>
      </c>
      <c r="AO135" s="17">
        <v>4.4849656983915687E-2</v>
      </c>
      <c r="AP135" s="17">
        <v>3.6605090439862556E-2</v>
      </c>
      <c r="AQ135" s="17">
        <v>2.7733857812028868E-2</v>
      </c>
      <c r="AR135" s="17">
        <v>2.7691232121044868E-2</v>
      </c>
      <c r="AS135" s="17">
        <v>4.0465320253666483E-2</v>
      </c>
      <c r="AT135" s="17">
        <v>5.422759973317362E-2</v>
      </c>
      <c r="AU135" s="17">
        <v>5.794032910535335E-2</v>
      </c>
      <c r="AV135" s="17">
        <v>6.8575582300225799E-2</v>
      </c>
      <c r="AW135" s="17">
        <v>8.4463997064703672E-2</v>
      </c>
      <c r="AX135" s="17">
        <v>7.1805922987693047E-2</v>
      </c>
      <c r="AY135" s="17">
        <v>7.5355426222894831E-2</v>
      </c>
      <c r="AZ135" s="92">
        <v>7.1549220283468828E-2</v>
      </c>
      <c r="BA135" s="92">
        <v>7.1611084833359803E-2</v>
      </c>
      <c r="BB135" s="92">
        <v>7.053212196483219E-2</v>
      </c>
      <c r="BC135" s="92">
        <v>6.1251287604207436E-2</v>
      </c>
      <c r="BD135" s="92">
        <v>6.5154876477125992E-2</v>
      </c>
    </row>
    <row r="136" spans="1:56" s="1" customFormat="1">
      <c r="A136" s="21" t="s">
        <v>5465</v>
      </c>
      <c r="B136" s="1" t="str">
        <f t="shared" si="3"/>
        <v>MTMedium RetNew</v>
      </c>
      <c r="C136" s="1" t="s">
        <v>126</v>
      </c>
      <c r="D136" s="197" t="s">
        <v>5465</v>
      </c>
      <c r="E136" s="1" t="s">
        <v>8</v>
      </c>
      <c r="H136" s="17">
        <v>2.1851474445847733E-2</v>
      </c>
      <c r="I136" s="17">
        <v>2.9339042612606753E-2</v>
      </c>
      <c r="J136" s="17">
        <v>3.4396971313009263E-2</v>
      </c>
      <c r="K136" s="17">
        <v>2.5969636937565193E-2</v>
      </c>
      <c r="L136" s="17">
        <v>2.186675519720847E-2</v>
      </c>
      <c r="M136" s="17">
        <v>6.4454209239570459E-2</v>
      </c>
      <c r="N136" s="17">
        <v>4.6155509485093067E-2</v>
      </c>
      <c r="O136" s="17">
        <v>6.2016929397533595E-2</v>
      </c>
      <c r="P136" s="17">
        <v>2.7757484846770916E-2</v>
      </c>
      <c r="Q136" s="17">
        <v>2.6924683897610983E-2</v>
      </c>
      <c r="R136" s="17">
        <v>3.3877425766744351E-2</v>
      </c>
      <c r="S136" s="17">
        <v>4.8852562100262384E-2</v>
      </c>
      <c r="T136" s="17">
        <v>6.0443012007378123E-2</v>
      </c>
      <c r="U136" s="17">
        <v>8.570973438234962E-2</v>
      </c>
      <c r="V136" s="17">
        <v>3.2143060487301194E-2</v>
      </c>
      <c r="W136" s="17">
        <v>4.0110323319977895E-2</v>
      </c>
      <c r="X136" s="17">
        <v>6.9457610942311662E-2</v>
      </c>
      <c r="Y136" s="17">
        <v>3.228416008709617E-2</v>
      </c>
      <c r="Z136" s="17">
        <v>0.18546000000000001</v>
      </c>
      <c r="AA136" s="17">
        <v>0.62073</v>
      </c>
      <c r="AB136" s="17">
        <v>0.41158456783696956</v>
      </c>
      <c r="AC136" s="17">
        <v>0.35577669485368096</v>
      </c>
      <c r="AD136" s="17">
        <v>0.34953070368956485</v>
      </c>
      <c r="AE136" s="17">
        <v>0.36485493182518736</v>
      </c>
      <c r="AF136" s="17">
        <v>0.38877284084697566</v>
      </c>
      <c r="AG136" s="17">
        <v>0.64023930000000007</v>
      </c>
      <c r="AH136" s="17">
        <v>0.25134661729449065</v>
      </c>
      <c r="AI136" s="17">
        <v>0.16424599492512049</v>
      </c>
      <c r="AJ136" s="17">
        <v>0.24875233265195132</v>
      </c>
      <c r="AK136" s="17">
        <v>0.56964627054428041</v>
      </c>
      <c r="AL136" s="17">
        <v>0.40903006100952682</v>
      </c>
      <c r="AM136" s="17">
        <v>0.29600665122303005</v>
      </c>
      <c r="AN136" s="17">
        <v>0.31994854456638361</v>
      </c>
      <c r="AO136" s="17">
        <v>0.27408123712392923</v>
      </c>
      <c r="AP136" s="17">
        <v>0.22369777491027121</v>
      </c>
      <c r="AQ136" s="17">
        <v>0.16948468662906532</v>
      </c>
      <c r="AR136" s="17">
        <v>0.16922419629527422</v>
      </c>
      <c r="AS136" s="17">
        <v>0.24728806821685079</v>
      </c>
      <c r="AT136" s="17">
        <v>0.33139088725828325</v>
      </c>
      <c r="AU136" s="17">
        <v>0.35407978897715942</v>
      </c>
      <c r="AV136" s="17">
        <v>0.41907300294582439</v>
      </c>
      <c r="AW136" s="17">
        <v>0.51616887095096697</v>
      </c>
      <c r="AX136" s="17">
        <v>0.43881397381367981</v>
      </c>
      <c r="AY136" s="17">
        <v>0.46050538247324629</v>
      </c>
      <c r="AZ136" s="92">
        <v>0.43724523506564289</v>
      </c>
      <c r="BA136" s="92">
        <v>0.43762329620386548</v>
      </c>
      <c r="BB136" s="92">
        <v>0.43102963422953011</v>
      </c>
      <c r="BC136" s="92">
        <v>0.3743134242479344</v>
      </c>
      <c r="BD136" s="92">
        <v>0.39816868958243667</v>
      </c>
    </row>
    <row r="137" spans="1:56" s="1" customFormat="1">
      <c r="A137" s="21" t="s">
        <v>5466</v>
      </c>
      <c r="B137" s="1" t="str">
        <f t="shared" si="3"/>
        <v>MTSmall RetNew</v>
      </c>
      <c r="C137" s="1" t="s">
        <v>127</v>
      </c>
      <c r="D137" s="197" t="s">
        <v>5466</v>
      </c>
      <c r="E137" s="1" t="s">
        <v>8</v>
      </c>
      <c r="H137" s="17">
        <v>4.2189029171929009E-2</v>
      </c>
      <c r="I137" s="17">
        <v>5.6645409797275316E-2</v>
      </c>
      <c r="J137" s="17">
        <v>6.6410842423784755E-2</v>
      </c>
      <c r="K137" s="17">
        <v>5.0140038515869477E-2</v>
      </c>
      <c r="L137" s="17">
        <v>4.2218531989531759E-2</v>
      </c>
      <c r="M137" s="17">
        <v>0.12444288464838921</v>
      </c>
      <c r="N137" s="17">
        <v>8.9113260569099004E-2</v>
      </c>
      <c r="O137" s="17">
        <v>0.11973718524075097</v>
      </c>
      <c r="P137" s="17">
        <v>5.3591868175390939E-2</v>
      </c>
      <c r="Q137" s="17">
        <v>5.1983964616041198E-2</v>
      </c>
      <c r="R137" s="17">
        <v>6.5407746625291335E-2</v>
      </c>
      <c r="S137" s="17">
        <v>9.432050787598395E-2</v>
      </c>
      <c r="T137" s="17">
        <v>0.11669839502766798</v>
      </c>
      <c r="U137" s="17">
        <v>0.16548130393381105</v>
      </c>
      <c r="V137" s="17">
        <v>6.2059176827379478E-2</v>
      </c>
      <c r="W137" s="17">
        <v>7.7441712449917086E-2</v>
      </c>
      <c r="X137" s="17">
        <v>0.13410304103366871</v>
      </c>
      <c r="Y137" s="17">
        <v>6.2331600326610628E-2</v>
      </c>
      <c r="Z137" s="17">
        <v>6.0696E-2</v>
      </c>
      <c r="AA137" s="17">
        <v>0.20314799999999997</v>
      </c>
      <c r="AB137" s="17">
        <v>0.13470040401937183</v>
      </c>
      <c r="AC137" s="17">
        <v>0.11643600922484103</v>
      </c>
      <c r="AD137" s="17">
        <v>0.11439186666203939</v>
      </c>
      <c r="AE137" s="17">
        <v>0.11940706859733403</v>
      </c>
      <c r="AF137" s="17">
        <v>0.12723474791355566</v>
      </c>
      <c r="AG137" s="17">
        <v>0.19918556000000004</v>
      </c>
      <c r="AH137" s="17">
        <v>8.2258892932742383E-2</v>
      </c>
      <c r="AI137" s="17">
        <v>5.3753234702766696E-2</v>
      </c>
      <c r="AJ137" s="17">
        <v>8.1409854322456787E-2</v>
      </c>
      <c r="AK137" s="17">
        <v>0.18642968854176448</v>
      </c>
      <c r="AL137" s="17">
        <v>0.13386438360311786</v>
      </c>
      <c r="AM137" s="17">
        <v>9.6874904036628004E-2</v>
      </c>
      <c r="AN137" s="17">
        <v>0.10471043276718008</v>
      </c>
      <c r="AO137" s="17">
        <v>8.9699313967831373E-2</v>
      </c>
      <c r="AP137" s="17">
        <v>7.3210180879725112E-2</v>
      </c>
      <c r="AQ137" s="17">
        <v>5.5467715624057737E-2</v>
      </c>
      <c r="AR137" s="17">
        <v>5.5382464242089736E-2</v>
      </c>
      <c r="AS137" s="17">
        <v>8.0930640507332965E-2</v>
      </c>
      <c r="AT137" s="17">
        <v>0.10845519946634724</v>
      </c>
      <c r="AU137" s="17">
        <v>0.1158806582107067</v>
      </c>
      <c r="AV137" s="17">
        <v>0.1371511646004516</v>
      </c>
      <c r="AW137" s="17">
        <v>0.16892799412940734</v>
      </c>
      <c r="AX137" s="17">
        <v>0.14361184597538609</v>
      </c>
      <c r="AY137" s="17">
        <v>0.15071085244578966</v>
      </c>
      <c r="AZ137" s="92">
        <v>0.14309844056693766</v>
      </c>
      <c r="BA137" s="92">
        <v>0.14322216966671961</v>
      </c>
      <c r="BB137" s="92">
        <v>0.14106424392966438</v>
      </c>
      <c r="BC137" s="92">
        <v>0.12250257520841487</v>
      </c>
      <c r="BD137" s="92">
        <v>0.13030975295425198</v>
      </c>
    </row>
    <row r="138" spans="1:56" s="1" customFormat="1">
      <c r="B138" s="1" t="str">
        <f t="shared" si="3"/>
        <v>MTSchool K-12New</v>
      </c>
      <c r="C138" s="1" t="s">
        <v>128</v>
      </c>
      <c r="D138" s="197" t="s">
        <v>5468</v>
      </c>
      <c r="E138" s="1" t="s">
        <v>8</v>
      </c>
      <c r="H138" s="17">
        <v>8.3687999999999999E-2</v>
      </c>
      <c r="I138" s="17">
        <v>7.8474000000000002E-2</v>
      </c>
      <c r="J138" s="17">
        <v>0.23700600000000002</v>
      </c>
      <c r="K138" s="17">
        <v>0.23515800000000001</v>
      </c>
      <c r="L138" s="17">
        <v>0.27984000000000003</v>
      </c>
      <c r="M138" s="17">
        <v>0.176814</v>
      </c>
      <c r="N138" s="17">
        <v>8.4347999999999992E-2</v>
      </c>
      <c r="O138" s="17">
        <v>0.40854000000000001</v>
      </c>
      <c r="P138" s="17">
        <v>0.225324</v>
      </c>
      <c r="Q138" s="17">
        <v>5.4120000000000001E-2</v>
      </c>
      <c r="R138" s="17">
        <v>0.40906799999999999</v>
      </c>
      <c r="S138" s="17">
        <v>0.27079799999999998</v>
      </c>
      <c r="T138" s="17">
        <v>0.207372</v>
      </c>
      <c r="U138" s="17">
        <v>0.19912200000000002</v>
      </c>
      <c r="V138" s="17">
        <v>0.15206400000000003</v>
      </c>
      <c r="W138" s="17">
        <v>0.27260000000000001</v>
      </c>
      <c r="X138" s="17">
        <v>0.189</v>
      </c>
      <c r="Y138" s="17">
        <v>0.1072</v>
      </c>
      <c r="Z138" s="17">
        <v>0.44969999999999999</v>
      </c>
      <c r="AA138" s="17">
        <v>0.112</v>
      </c>
      <c r="AB138" s="17">
        <v>0.4401652614761517</v>
      </c>
      <c r="AC138" s="17">
        <v>0.21984801303614007</v>
      </c>
      <c r="AD138" s="17">
        <v>0.15364627260124672</v>
      </c>
      <c r="AE138" s="17">
        <v>0.15855763042086438</v>
      </c>
      <c r="AF138" s="17">
        <v>0.16345549448847282</v>
      </c>
      <c r="AG138" s="17">
        <v>0.1061</v>
      </c>
      <c r="AH138" s="17">
        <v>0.12519646564193845</v>
      </c>
      <c r="AI138" s="17">
        <v>2.3176269570269907E-2</v>
      </c>
      <c r="AJ138" s="17">
        <v>2.2907912764719412E-2</v>
      </c>
      <c r="AK138" s="17">
        <v>2.2785932398560096E-2</v>
      </c>
      <c r="AL138" s="17">
        <v>2.249317951977774E-2</v>
      </c>
      <c r="AM138" s="17">
        <v>2.2383397190234359E-2</v>
      </c>
      <c r="AN138" s="17">
        <v>2.2163832531147593E-2</v>
      </c>
      <c r="AO138" s="17">
        <v>2.1858881615749302E-2</v>
      </c>
      <c r="AP138" s="17">
        <v>2.1651514993278463E-2</v>
      </c>
      <c r="AQ138" s="17">
        <v>2.135876211449611E-2</v>
      </c>
      <c r="AR138" s="17">
        <v>2.1005019052634091E-2</v>
      </c>
      <c r="AS138" s="17">
        <v>2.0773256356931398E-2</v>
      </c>
      <c r="AT138" s="17">
        <v>2.0517097587996833E-2</v>
      </c>
      <c r="AU138" s="17">
        <v>2.0309730965525994E-2</v>
      </c>
      <c r="AV138" s="17">
        <v>2.0004780050127707E-2</v>
      </c>
      <c r="AW138" s="17">
        <v>1.983400753750467E-2</v>
      </c>
      <c r="AX138" s="17">
        <v>1.7685933289439126E-2</v>
      </c>
      <c r="AY138" s="17">
        <v>1.9504660548874515E-2</v>
      </c>
      <c r="AZ138" s="92">
        <v>1.93826801827152E-2</v>
      </c>
      <c r="BA138" s="92">
        <v>1.9199709633476229E-2</v>
      </c>
      <c r="BB138" s="92">
        <v>1.8992343011005393E-2</v>
      </c>
      <c r="BC138" s="92">
        <v>1.8955748901157594E-2</v>
      </c>
      <c r="BD138" s="92">
        <v>1.8711788168838971E-2</v>
      </c>
    </row>
    <row r="139" spans="1:56" s="1" customFormat="1">
      <c r="B139" s="1" t="str">
        <f t="shared" si="3"/>
        <v>MTUniversityNew</v>
      </c>
      <c r="C139" s="1" t="s">
        <v>129</v>
      </c>
      <c r="D139" s="196" t="s">
        <v>54</v>
      </c>
      <c r="E139" s="1" t="s">
        <v>8</v>
      </c>
      <c r="H139" s="17">
        <v>4.3112000000000004E-2</v>
      </c>
      <c r="I139" s="17">
        <v>4.0426000000000004E-2</v>
      </c>
      <c r="J139" s="17">
        <v>0.12209400000000002</v>
      </c>
      <c r="K139" s="17">
        <v>0.12114200000000001</v>
      </c>
      <c r="L139" s="17">
        <v>0.14416000000000001</v>
      </c>
      <c r="M139" s="17">
        <v>9.1086E-2</v>
      </c>
      <c r="N139" s="17">
        <v>4.3452000000000005E-2</v>
      </c>
      <c r="O139" s="17">
        <v>0.21046000000000001</v>
      </c>
      <c r="P139" s="17">
        <v>0.11607600000000001</v>
      </c>
      <c r="Q139" s="17">
        <v>2.7880000000000002E-2</v>
      </c>
      <c r="R139" s="17">
        <v>0.210732</v>
      </c>
      <c r="S139" s="17">
        <v>0.13950200000000001</v>
      </c>
      <c r="T139" s="17">
        <v>0.10682800000000001</v>
      </c>
      <c r="U139" s="17">
        <v>0.102578</v>
      </c>
      <c r="V139" s="17">
        <v>7.8336000000000017E-2</v>
      </c>
      <c r="W139" s="17">
        <v>0.14680000000000001</v>
      </c>
      <c r="X139" s="17">
        <v>0.24359999999999998</v>
      </c>
      <c r="Y139" s="17">
        <v>0.1031</v>
      </c>
      <c r="Z139" s="17">
        <v>0.1915</v>
      </c>
      <c r="AA139" s="17">
        <v>0.29419999999999996</v>
      </c>
      <c r="AB139" s="17">
        <v>0.35744725178671727</v>
      </c>
      <c r="AC139" s="17">
        <v>0.22417923952580085</v>
      </c>
      <c r="AD139" s="17">
        <v>0.17356368464901417</v>
      </c>
      <c r="AE139" s="17">
        <v>0.17526384939785247</v>
      </c>
      <c r="AF139" s="17">
        <v>0.17824834106766363</v>
      </c>
      <c r="AG139" s="17">
        <v>0.1061</v>
      </c>
      <c r="AH139" s="17">
        <v>0.12329556830831437</v>
      </c>
      <c r="AI139" s="17">
        <v>2.1686636110363092E-2</v>
      </c>
      <c r="AJ139" s="17">
        <v>2.0195550414984869E-2</v>
      </c>
      <c r="AK139" s="17">
        <v>1.9945963433902668E-2</v>
      </c>
      <c r="AL139" s="17">
        <v>1.9770392073603954E-2</v>
      </c>
      <c r="AM139" s="17">
        <v>1.9642201984164918E-2</v>
      </c>
      <c r="AN139" s="17">
        <v>1.9511735313681017E-2</v>
      </c>
      <c r="AO139" s="17">
        <v>1.9339567016766208E-2</v>
      </c>
      <c r="AP139" s="17">
        <v>1.9211960589506385E-2</v>
      </c>
      <c r="AQ139" s="17">
        <v>1.8989645247167394E-2</v>
      </c>
      <c r="AR139" s="17">
        <v>1.8797167104805546E-2</v>
      </c>
      <c r="AS139" s="17">
        <v>1.8691688478975451E-2</v>
      </c>
      <c r="AT139" s="17">
        <v>1.855260460661393E-2</v>
      </c>
      <c r="AU139" s="17">
        <v>1.8404076024773158E-2</v>
      </c>
      <c r="AV139" s="17">
        <v>1.8387438111953786E-2</v>
      </c>
      <c r="AW139" s="17">
        <v>1.8316483508260241E-2</v>
      </c>
      <c r="AX139" s="17">
        <v>1.6404503698464443E-2</v>
      </c>
      <c r="AY139" s="17">
        <v>1.8226986631452342E-2</v>
      </c>
      <c r="AZ139" s="92">
        <v>1.8188869418990682E-2</v>
      </c>
      <c r="BA139" s="92">
        <v>1.9998943736139061E-2</v>
      </c>
      <c r="BB139" s="92">
        <v>1.8151170192211345E-2</v>
      </c>
      <c r="BC139" s="92">
        <v>1.8121406300629736E-2</v>
      </c>
      <c r="BD139" s="92">
        <v>3.3844879186305285E-2</v>
      </c>
    </row>
    <row r="140" spans="1:56" s="1" customFormat="1">
      <c r="B140" s="1" t="str">
        <f t="shared" si="3"/>
        <v>MTWarehouseNew</v>
      </c>
      <c r="C140" s="1" t="s">
        <v>130</v>
      </c>
      <c r="D140" s="196" t="s">
        <v>56</v>
      </c>
      <c r="E140" s="1" t="s">
        <v>8</v>
      </c>
      <c r="H140" s="17">
        <v>0.1671</v>
      </c>
      <c r="I140" s="17">
        <v>7.1599999999999997E-2</v>
      </c>
      <c r="J140" s="17">
        <v>0.26939999999999997</v>
      </c>
      <c r="K140" s="17">
        <v>4.3299999999999998E-2</v>
      </c>
      <c r="L140" s="17">
        <v>4.5899999999999996E-2</v>
      </c>
      <c r="M140" s="17">
        <v>9.9299999999999999E-2</v>
      </c>
      <c r="N140" s="17">
        <v>0.22140000000000001</v>
      </c>
      <c r="O140" s="17">
        <v>0.3105</v>
      </c>
      <c r="P140" s="17">
        <v>0.33019999999999999</v>
      </c>
      <c r="Q140" s="17">
        <v>0.38160000000000005</v>
      </c>
      <c r="R140" s="17">
        <v>0.1825</v>
      </c>
      <c r="S140" s="17">
        <v>0.3387</v>
      </c>
      <c r="T140" s="17">
        <v>0.48710000000000003</v>
      </c>
      <c r="U140" s="17">
        <v>0.3115</v>
      </c>
      <c r="V140" s="17">
        <v>0.2233</v>
      </c>
      <c r="W140" s="17">
        <v>0.1108</v>
      </c>
      <c r="X140" s="17">
        <v>0.22839999999999999</v>
      </c>
      <c r="Y140" s="17">
        <v>0.25869999999999999</v>
      </c>
      <c r="Z140" s="17">
        <v>7.1999999999999995E-2</v>
      </c>
      <c r="AA140" s="17">
        <v>0.26689999999999997</v>
      </c>
      <c r="AB140" s="17">
        <v>0.13994319</v>
      </c>
      <c r="AC140" s="17">
        <v>0.13183231000000001</v>
      </c>
      <c r="AD140" s="17">
        <v>0.11379148000000006</v>
      </c>
      <c r="AE140" s="17">
        <v>0.11830017999999998</v>
      </c>
      <c r="AF140" s="17">
        <v>0.13708434</v>
      </c>
      <c r="AG140" s="17">
        <v>0</v>
      </c>
      <c r="AH140" s="17">
        <v>0.47940812008030353</v>
      </c>
      <c r="AI140" s="17">
        <v>0.58762261107254787</v>
      </c>
      <c r="AJ140" s="17">
        <v>0.53866267879700735</v>
      </c>
      <c r="AK140" s="17">
        <v>0.37781019922281878</v>
      </c>
      <c r="AL140" s="17">
        <v>0.50786644825190641</v>
      </c>
      <c r="AM140" s="17">
        <v>0.77067499909254766</v>
      </c>
      <c r="AN140" s="17">
        <v>0.20199822254406744</v>
      </c>
      <c r="AO140" s="17">
        <v>0.29260476548687486</v>
      </c>
      <c r="AP140" s="17">
        <v>0.14448235793743758</v>
      </c>
      <c r="AQ140" s="17">
        <v>0.25582024508865508</v>
      </c>
      <c r="AR140" s="17">
        <v>0.5097832224888672</v>
      </c>
      <c r="AS140" s="17">
        <v>0.42799991634584533</v>
      </c>
      <c r="AT140" s="17">
        <v>0.53950157931893539</v>
      </c>
      <c r="AU140" s="17">
        <v>0.36336337404266467</v>
      </c>
      <c r="AV140" s="17">
        <v>0.49605423680054195</v>
      </c>
      <c r="AW140" s="17">
        <v>0.30954990640154323</v>
      </c>
      <c r="AX140" s="17">
        <v>0.39384612573013394</v>
      </c>
      <c r="AY140" s="17">
        <v>0.3482636700655154</v>
      </c>
      <c r="AZ140" s="92">
        <v>0.30936743112023823</v>
      </c>
      <c r="BA140" s="92">
        <v>0.39982010550458708</v>
      </c>
      <c r="BB140" s="92">
        <v>0.33735298158733895</v>
      </c>
      <c r="BC140" s="92">
        <v>0.37031455886576226</v>
      </c>
      <c r="BD140" s="92">
        <v>0.25124353271792566</v>
      </c>
    </row>
    <row r="141" spans="1:56" s="1" customFormat="1">
      <c r="B141" s="1" t="str">
        <f t="shared" si="3"/>
        <v>MTSupermarketNew</v>
      </c>
      <c r="C141" s="1" t="s">
        <v>131</v>
      </c>
      <c r="D141" s="196" t="s">
        <v>58</v>
      </c>
      <c r="E141" s="1" t="s">
        <v>8</v>
      </c>
      <c r="H141" s="17">
        <v>6.2100589823534016E-2</v>
      </c>
      <c r="I141" s="17">
        <v>8.3379812909919804E-2</v>
      </c>
      <c r="J141" s="17">
        <v>9.7754145239702855E-2</v>
      </c>
      <c r="K141" s="17">
        <v>7.3804162521046185E-2</v>
      </c>
      <c r="L141" s="17">
        <v>6.2144016809424593E-2</v>
      </c>
      <c r="M141" s="17">
        <v>0.18317502648648007</v>
      </c>
      <c r="N141" s="17">
        <v>0.13117121088250666</v>
      </c>
      <c r="O141" s="17">
        <v>0.17624842223693205</v>
      </c>
      <c r="P141" s="17">
        <v>7.8885119870244436E-2</v>
      </c>
      <c r="Q141" s="17">
        <v>7.6518349139207631E-2</v>
      </c>
      <c r="R141" s="17">
        <v>9.6277627719423012E-2</v>
      </c>
      <c r="S141" s="17">
        <v>0.13883607389219457</v>
      </c>
      <c r="T141" s="17">
        <v>0.17177544269020198</v>
      </c>
      <c r="U141" s="17">
        <v>0.24358196386028133</v>
      </c>
      <c r="V141" s="17">
        <v>9.1348664820841821E-2</v>
      </c>
      <c r="W141" s="17">
        <v>3.3659473654209432E-2</v>
      </c>
      <c r="X141" s="17">
        <v>5.7814844658594489E-2</v>
      </c>
      <c r="Y141" s="17">
        <v>2.6639964131567617E-2</v>
      </c>
      <c r="Z141" s="17">
        <v>4.7600000000000003E-2</v>
      </c>
      <c r="AA141" s="17">
        <v>2.12E-2</v>
      </c>
      <c r="AB141" s="17">
        <v>3.7391982114600208E-2</v>
      </c>
      <c r="AC141" s="17">
        <v>3.8556202084216395E-2</v>
      </c>
      <c r="AD141" s="17">
        <v>3.9254739655337212E-2</v>
      </c>
      <c r="AE141" s="17">
        <v>3.9612886681477867E-2</v>
      </c>
      <c r="AF141" s="17">
        <v>3.9228819369136157E-2</v>
      </c>
      <c r="AG141" s="17">
        <v>0.175846</v>
      </c>
      <c r="AH141" s="17">
        <v>1.631314654049669E-2</v>
      </c>
      <c r="AI141" s="17">
        <v>2.7107859375804743E-2</v>
      </c>
      <c r="AJ141" s="17">
        <v>2.6771533577097491E-2</v>
      </c>
      <c r="AK141" s="17">
        <v>2.6485656648196326E-2</v>
      </c>
      <c r="AL141" s="17">
        <v>2.6351126328713424E-2</v>
      </c>
      <c r="AM141" s="17">
        <v>2.6256955105075388E-2</v>
      </c>
      <c r="AN141" s="17">
        <v>2.5954261886238859E-2</v>
      </c>
      <c r="AO141" s="17">
        <v>2.5570850475712593E-2</v>
      </c>
      <c r="AP141" s="17">
        <v>2.5338785674604583E-2</v>
      </c>
      <c r="AQ141" s="17">
        <v>2.499909661791026E-2</v>
      </c>
      <c r="AR141" s="17">
        <v>2.4619048465371059E-2</v>
      </c>
      <c r="AS141" s="17">
        <v>2.4195277958999919E-2</v>
      </c>
      <c r="AT141" s="17">
        <v>2.3821956322434862E-2</v>
      </c>
      <c r="AU141" s="17">
        <v>2.3431818395934452E-2</v>
      </c>
      <c r="AV141" s="17">
        <v>2.319639033683937E-2</v>
      </c>
      <c r="AW141" s="17">
        <v>2.3024864179498675E-2</v>
      </c>
      <c r="AX141" s="17">
        <v>2.0616435134956024E-2</v>
      </c>
      <c r="AY141" s="17">
        <v>2.2802889152351884E-2</v>
      </c>
      <c r="AZ141" s="92">
        <v>2.2604456931114597E-2</v>
      </c>
      <c r="BA141" s="92">
        <v>2.2449747063709266E-2</v>
      </c>
      <c r="BB141" s="92">
        <v>2.2231135294549551E-2</v>
      </c>
      <c r="BC141" s="92">
        <v>2.2103331491040792E-2</v>
      </c>
      <c r="BD141" s="92">
        <v>2.1884719721881073E-2</v>
      </c>
    </row>
    <row r="142" spans="1:56" s="1" customFormat="1">
      <c r="B142" s="1" t="str">
        <f t="shared" si="3"/>
        <v>MTMiniMartNew</v>
      </c>
      <c r="C142" s="1" t="s">
        <v>132</v>
      </c>
      <c r="D142" s="196" t="s">
        <v>60</v>
      </c>
      <c r="E142" s="1" t="s">
        <v>8</v>
      </c>
      <c r="H142" s="17">
        <v>2.5129410176465982E-2</v>
      </c>
      <c r="I142" s="17">
        <v>3.3740187090080198E-2</v>
      </c>
      <c r="J142" s="17">
        <v>3.9556854760297154E-2</v>
      </c>
      <c r="K142" s="17">
        <v>2.9865337478953799E-2</v>
      </c>
      <c r="L142" s="17">
        <v>2.5146983190575397E-2</v>
      </c>
      <c r="M142" s="17">
        <v>7.4122973513519944E-2</v>
      </c>
      <c r="N142" s="17">
        <v>5.3079289117493357E-2</v>
      </c>
      <c r="O142" s="17">
        <v>7.1320077763067966E-2</v>
      </c>
      <c r="P142" s="17">
        <v>3.1921380129755567E-2</v>
      </c>
      <c r="Q142" s="17">
        <v>3.0963650860792346E-2</v>
      </c>
      <c r="R142" s="17">
        <v>3.8959372280576977E-2</v>
      </c>
      <c r="S142" s="17">
        <v>5.6180926107805416E-2</v>
      </c>
      <c r="T142" s="17">
        <v>6.9510057309798035E-2</v>
      </c>
      <c r="U142" s="17">
        <v>9.8567036139718664E-2</v>
      </c>
      <c r="V142" s="17">
        <v>3.6964835179158176E-2</v>
      </c>
      <c r="W142" s="17">
        <v>1.3620526345790574E-2</v>
      </c>
      <c r="X142" s="17">
        <v>2.3395155341405505E-2</v>
      </c>
      <c r="Y142" s="17">
        <v>1.0780035868432387E-2</v>
      </c>
      <c r="Z142" s="17">
        <v>4.7600000000000003E-2</v>
      </c>
      <c r="AA142" s="17">
        <v>2.12E-2</v>
      </c>
      <c r="AB142" s="17">
        <v>3.7391982114600208E-2</v>
      </c>
      <c r="AC142" s="17">
        <v>3.8556202084216395E-2</v>
      </c>
      <c r="AD142" s="17">
        <v>3.9254739655337212E-2</v>
      </c>
      <c r="AE142" s="17">
        <v>3.9612886681477867E-2</v>
      </c>
      <c r="AF142" s="17">
        <v>3.9228819369136157E-2</v>
      </c>
      <c r="AG142" s="17">
        <v>0</v>
      </c>
      <c r="AH142" s="17">
        <v>1.2392321872285061E-2</v>
      </c>
      <c r="AI142" s="17">
        <v>3.9628370133225187E-3</v>
      </c>
      <c r="AJ142" s="17">
        <v>9.0420097970885446E-3</v>
      </c>
      <c r="AK142" s="17">
        <v>1.5781846221941832E-2</v>
      </c>
      <c r="AL142" s="17">
        <v>1.4895063738068037E-2</v>
      </c>
      <c r="AM142" s="17">
        <v>7.535407008152889E-3</v>
      </c>
      <c r="AN142" s="17">
        <v>8.4061566154431042E-3</v>
      </c>
      <c r="AO142" s="17">
        <v>9.0715954890989003E-3</v>
      </c>
      <c r="AP142" s="17">
        <v>6.8477875050025E-3</v>
      </c>
      <c r="AQ142" s="17">
        <v>2.9814563938797833E-3</v>
      </c>
      <c r="AR142" s="17">
        <v>2.9705007012971471E-3</v>
      </c>
      <c r="AS142" s="17">
        <v>5.0841328024370915E-3</v>
      </c>
      <c r="AT142" s="17">
        <v>5.092440139685914E-3</v>
      </c>
      <c r="AU142" s="17">
        <v>5.6555283521790584E-3</v>
      </c>
      <c r="AV142" s="17">
        <v>1.1357321590839801E-2</v>
      </c>
      <c r="AW142" s="17">
        <v>1.065703003214153E-2</v>
      </c>
      <c r="AX142" s="17">
        <v>1.1687717934316914E-2</v>
      </c>
      <c r="AY142" s="17">
        <v>1.1227503479450706E-2</v>
      </c>
      <c r="AZ142" s="92">
        <v>9.9824253087243808E-3</v>
      </c>
      <c r="BA142" s="92">
        <v>8.8430456570384505E-3</v>
      </c>
      <c r="BB142" s="92">
        <v>1.2450063669830046E-2</v>
      </c>
      <c r="BC142" s="92">
        <v>5.6310558189225837E-3</v>
      </c>
      <c r="BD142" s="92">
        <v>9.095404738353555E-3</v>
      </c>
    </row>
    <row r="143" spans="1:56" s="1" customFormat="1">
      <c r="B143" s="1" t="str">
        <f t="shared" si="3"/>
        <v>MTRestaurantNew</v>
      </c>
      <c r="C143" s="1" t="s">
        <v>133</v>
      </c>
      <c r="D143" s="196" t="s">
        <v>62</v>
      </c>
      <c r="E143" s="1" t="s">
        <v>8</v>
      </c>
      <c r="H143" s="17">
        <v>1.8200000000000001E-2</v>
      </c>
      <c r="I143" s="17">
        <v>2.7699999999999999E-2</v>
      </c>
      <c r="J143" s="17">
        <v>1.0199999999999999E-2</v>
      </c>
      <c r="K143" s="17">
        <v>7.4000000000000003E-3</v>
      </c>
      <c r="L143" s="17">
        <v>3.2199999999999999E-2</v>
      </c>
      <c r="M143" s="17">
        <v>1.3099999999999999E-2</v>
      </c>
      <c r="N143" s="17">
        <v>7.7200000000000005E-2</v>
      </c>
      <c r="O143" s="17">
        <v>4.1299999999999996E-2</v>
      </c>
      <c r="P143" s="17">
        <v>4.8000000000000001E-2</v>
      </c>
      <c r="Q143" s="17">
        <v>4.5499999999999999E-2</v>
      </c>
      <c r="R143" s="17">
        <v>5.1299999999999998E-2</v>
      </c>
      <c r="S143" s="17">
        <v>5.0299999999999997E-2</v>
      </c>
      <c r="T143" s="17">
        <v>2.52E-2</v>
      </c>
      <c r="U143" s="17">
        <v>3.0499999999999999E-2</v>
      </c>
      <c r="V143" s="17">
        <v>2.5999999999999999E-2</v>
      </c>
      <c r="W143" s="17">
        <v>6.9501599999999997E-2</v>
      </c>
      <c r="X143" s="17">
        <v>0.11937869999999999</v>
      </c>
      <c r="Y143" s="17">
        <v>5.5007399999999998E-2</v>
      </c>
      <c r="Z143" s="17">
        <v>0.3372</v>
      </c>
      <c r="AA143" s="17">
        <v>1.1285999999999998</v>
      </c>
      <c r="AB143" s="17">
        <v>0.74833557788539917</v>
      </c>
      <c r="AC143" s="17">
        <v>0.64686671791578354</v>
      </c>
      <c r="AD143" s="17">
        <v>0.63551037034466329</v>
      </c>
      <c r="AE143" s="17">
        <v>0.66337260331852244</v>
      </c>
      <c r="AF143" s="17">
        <v>0.70685971063086483</v>
      </c>
      <c r="AG143" s="17">
        <v>4.0000000000000002E-4</v>
      </c>
      <c r="AH143" s="17">
        <v>0.10620445633236632</v>
      </c>
      <c r="AI143" s="17">
        <v>0.17266650981216186</v>
      </c>
      <c r="AJ143" s="17">
        <v>8.180677010965548E-2</v>
      </c>
      <c r="AK143" s="17">
        <v>8.1806119137669803E-2</v>
      </c>
      <c r="AL143" s="17">
        <v>8.1673755675417736E-2</v>
      </c>
      <c r="AM143" s="17">
        <v>8.1643238772969376E-2</v>
      </c>
      <c r="AN143" s="17">
        <v>8.1250720954517186E-2</v>
      </c>
      <c r="AO143" s="17">
        <v>8.0899660257006012E-2</v>
      </c>
      <c r="AP143" s="17">
        <v>8.0189012657972208E-2</v>
      </c>
      <c r="AQ143" s="17">
        <v>7.9514313724695085E-2</v>
      </c>
      <c r="AR143" s="17">
        <v>7.8828273550339972E-2</v>
      </c>
      <c r="AS143" s="17">
        <v>7.809605552194665E-2</v>
      </c>
      <c r="AT143" s="17">
        <v>7.741219530003883E-2</v>
      </c>
      <c r="AU143" s="17">
        <v>7.6803518521178962E-2</v>
      </c>
      <c r="AV143" s="17">
        <v>7.6486796283378955E-2</v>
      </c>
      <c r="AW143" s="17">
        <v>9.7543320847501225E-2</v>
      </c>
      <c r="AX143" s="17">
        <v>9.4784494672085787E-2</v>
      </c>
      <c r="AY143" s="17">
        <v>9.1506355864234223E-2</v>
      </c>
      <c r="AZ143" s="92">
        <v>0.10800420534137163</v>
      </c>
      <c r="BA143" s="92">
        <v>0.11638375758637835</v>
      </c>
      <c r="BB143" s="92">
        <v>0.10840668418923803</v>
      </c>
      <c r="BC143" s="92">
        <v>9.1800830083167972E-2</v>
      </c>
      <c r="BD143" s="92">
        <v>0.10842758164322744</v>
      </c>
    </row>
    <row r="144" spans="1:56" s="1" customFormat="1">
      <c r="B144" s="1" t="str">
        <f t="shared" si="3"/>
        <v>MTLodgingNew</v>
      </c>
      <c r="C144" s="1" t="s">
        <v>134</v>
      </c>
      <c r="D144" s="196" t="s">
        <v>64</v>
      </c>
      <c r="E144" s="1" t="s">
        <v>8</v>
      </c>
      <c r="H144" s="17">
        <v>1.6199999999999999E-2</v>
      </c>
      <c r="I144" s="17">
        <v>7.2800000000000004E-2</v>
      </c>
      <c r="J144" s="17">
        <v>0.23139999999999999</v>
      </c>
      <c r="K144" s="17">
        <v>6.2899999999999998E-2</v>
      </c>
      <c r="L144" s="17">
        <v>8.0299999999999996E-2</v>
      </c>
      <c r="M144" s="17">
        <v>0.1036</v>
      </c>
      <c r="N144" s="17">
        <v>0.13750000000000001</v>
      </c>
      <c r="O144" s="17">
        <v>0.12790000000000001</v>
      </c>
      <c r="P144" s="17">
        <v>0.24299999999999999</v>
      </c>
      <c r="Q144" s="17">
        <v>0.21619999999999998</v>
      </c>
      <c r="R144" s="17">
        <v>0.15919999999999998</v>
      </c>
      <c r="S144" s="17">
        <v>0.2424</v>
      </c>
      <c r="T144" s="17">
        <v>0.153</v>
      </c>
      <c r="U144" s="17">
        <v>0.15630000000000002</v>
      </c>
      <c r="V144" s="17">
        <v>0.32839999999999997</v>
      </c>
      <c r="W144" s="17">
        <v>0.2853</v>
      </c>
      <c r="X144" s="17">
        <v>8.43E-2</v>
      </c>
      <c r="Y144" s="17">
        <v>0.13190000000000002</v>
      </c>
      <c r="Z144" s="17">
        <v>0.14849999999999999</v>
      </c>
      <c r="AA144" s="17">
        <v>0.33030000000000004</v>
      </c>
      <c r="AB144" s="17">
        <v>0.26767490999999999</v>
      </c>
      <c r="AC144" s="17">
        <v>0.22668945999999998</v>
      </c>
      <c r="AD144" s="17">
        <v>0.21574797999999998</v>
      </c>
      <c r="AE144" s="17">
        <v>0.248752</v>
      </c>
      <c r="AF144" s="17">
        <v>0.27003221999999999</v>
      </c>
      <c r="AG144" s="17">
        <v>0.27729999999999999</v>
      </c>
      <c r="AH144" s="17">
        <v>0.24506741867203186</v>
      </c>
      <c r="AI144" s="17">
        <v>0.42443733568672126</v>
      </c>
      <c r="AJ144" s="17">
        <v>0.33813234826585542</v>
      </c>
      <c r="AK144" s="17">
        <v>0.24335407338286041</v>
      </c>
      <c r="AL144" s="17">
        <v>0.22151132712183369</v>
      </c>
      <c r="AM144" s="17">
        <v>0.15474075160869474</v>
      </c>
      <c r="AN144" s="17">
        <v>0.17968573071270511</v>
      </c>
      <c r="AO144" s="17">
        <v>7.0790714444385894E-2</v>
      </c>
      <c r="AP144" s="17">
        <v>6.329039432755966E-2</v>
      </c>
      <c r="AQ144" s="17">
        <v>6.6289844249357827E-2</v>
      </c>
      <c r="AR144" s="17">
        <v>6.3264185230243603E-2</v>
      </c>
      <c r="AS144" s="17">
        <v>6.3110349315704695E-2</v>
      </c>
      <c r="AT144" s="17">
        <v>6.2970426353071873E-2</v>
      </c>
      <c r="AU144" s="17">
        <v>8.7901013376199877E-2</v>
      </c>
      <c r="AV144" s="17">
        <v>0.17190471956426318</v>
      </c>
      <c r="AW144" s="17">
        <v>0.2004619537807818</v>
      </c>
      <c r="AX144" s="17">
        <v>0.17480492767668218</v>
      </c>
      <c r="AY144" s="17">
        <v>0.18206171869554982</v>
      </c>
      <c r="AZ144" s="92">
        <v>0.21441127031901314</v>
      </c>
      <c r="BA144" s="92">
        <v>0.21419037003039082</v>
      </c>
      <c r="BB144" s="92">
        <v>0.20241807426112618</v>
      </c>
      <c r="BC144" s="92">
        <v>0.18052209293928911</v>
      </c>
      <c r="BD144" s="92">
        <v>0.19118448720585332</v>
      </c>
    </row>
    <row r="145" spans="2:57" s="1" customFormat="1">
      <c r="B145" s="1" t="str">
        <f t="shared" si="3"/>
        <v>MTHospitalNew</v>
      </c>
      <c r="C145" s="1" t="s">
        <v>135</v>
      </c>
      <c r="D145" s="196" t="s">
        <v>66</v>
      </c>
      <c r="E145" s="1" t="s">
        <v>8</v>
      </c>
      <c r="H145" s="17">
        <v>5.5926000000000003E-2</v>
      </c>
      <c r="I145" s="17">
        <v>7.7945400000000012E-2</v>
      </c>
      <c r="J145" s="17">
        <v>3.9616200000000004E-2</v>
      </c>
      <c r="K145" s="17">
        <v>3.7861200000000005E-2</v>
      </c>
      <c r="L145" s="17">
        <v>4.8601800000000001E-2</v>
      </c>
      <c r="M145" s="17">
        <v>4.8461400000000002E-2</v>
      </c>
      <c r="N145" s="17">
        <v>0.1010412</v>
      </c>
      <c r="O145" s="17">
        <v>5.0918399999999996E-2</v>
      </c>
      <c r="P145" s="17">
        <v>5.8921200000000007E-2</v>
      </c>
      <c r="Q145" s="17">
        <v>8.45442E-2</v>
      </c>
      <c r="R145" s="17">
        <v>9.3974400000000013E-2</v>
      </c>
      <c r="S145" s="17">
        <v>5.9202000000000005E-2</v>
      </c>
      <c r="T145" s="17">
        <v>7.4201400000000001E-2</v>
      </c>
      <c r="U145" s="17">
        <v>0.1071486</v>
      </c>
      <c r="V145" s="17">
        <v>0.11398140000000001</v>
      </c>
      <c r="W145" s="17">
        <v>9.4021200000000013E-2</v>
      </c>
      <c r="X145" s="17">
        <v>5.4498600000000001E-2</v>
      </c>
      <c r="Y145" s="17">
        <v>5.9061600000000006E-2</v>
      </c>
      <c r="Z145" s="17">
        <v>0.3604</v>
      </c>
      <c r="AA145" s="17">
        <v>0.33529999999999999</v>
      </c>
      <c r="AB145" s="17">
        <v>0.18800158000000008</v>
      </c>
      <c r="AC145" s="17">
        <v>0.1901061300000001</v>
      </c>
      <c r="AD145" s="17">
        <v>0.24725164000000002</v>
      </c>
      <c r="AE145" s="17">
        <v>0.28489977000000005</v>
      </c>
      <c r="AF145" s="17">
        <v>0.29366129999999996</v>
      </c>
      <c r="AG145" s="17">
        <v>0.10629999999999999</v>
      </c>
      <c r="AH145" s="17">
        <v>0.13265622807606833</v>
      </c>
      <c r="AI145" s="17">
        <v>0.31740333436027679</v>
      </c>
      <c r="AJ145" s="17">
        <v>0.3441174202597389</v>
      </c>
      <c r="AK145" s="17">
        <v>0.4808915268098431</v>
      </c>
      <c r="AL145" s="17">
        <v>0.41761592402923264</v>
      </c>
      <c r="AM145" s="17">
        <v>0.347194209486546</v>
      </c>
      <c r="AN145" s="17">
        <v>0.27364964148055443</v>
      </c>
      <c r="AO145" s="17">
        <v>0.19785101663163246</v>
      </c>
      <c r="AP145" s="17">
        <v>0.12513446819045099</v>
      </c>
      <c r="AQ145" s="17">
        <v>0.11981444000534584</v>
      </c>
      <c r="AR145" s="17">
        <v>8.0947135878965779E-2</v>
      </c>
      <c r="AS145" s="17">
        <v>7.9932128152986295E-2</v>
      </c>
      <c r="AT145" s="17">
        <v>0.11923689937694028</v>
      </c>
      <c r="AU145" s="17">
        <v>0.18187123658082061</v>
      </c>
      <c r="AV145" s="17">
        <v>0.16714897369347156</v>
      </c>
      <c r="AW145" s="17">
        <v>0.21723319720093182</v>
      </c>
      <c r="AX145" s="17">
        <v>0.19861305452095754</v>
      </c>
      <c r="AY145" s="17">
        <v>0.16802988830689619</v>
      </c>
      <c r="AZ145" s="92">
        <v>0.19335138547433606</v>
      </c>
      <c r="BA145" s="92">
        <v>0.1934367545071764</v>
      </c>
      <c r="BB145" s="92">
        <v>0.15123793509410294</v>
      </c>
      <c r="BC145" s="92">
        <v>0.13304465906859819</v>
      </c>
      <c r="BD145" s="92">
        <v>0.14590841831834145</v>
      </c>
    </row>
    <row r="146" spans="2:57" s="1" customFormat="1">
      <c r="B146" s="1" t="str">
        <f t="shared" si="3"/>
        <v>MTResidential CareNew</v>
      </c>
      <c r="C146" s="1" t="s">
        <v>136</v>
      </c>
      <c r="D146" s="197" t="s">
        <v>5469</v>
      </c>
      <c r="E146" s="1" t="s">
        <v>8</v>
      </c>
      <c r="H146" s="17">
        <v>0.18307400000000001</v>
      </c>
      <c r="I146" s="17">
        <v>0.25515460000000001</v>
      </c>
      <c r="J146" s="17">
        <v>0.12968380000000002</v>
      </c>
      <c r="K146" s="17">
        <v>0.12393880000000002</v>
      </c>
      <c r="L146" s="17">
        <v>0.1590982</v>
      </c>
      <c r="M146" s="17">
        <v>0.15863859999999999</v>
      </c>
      <c r="N146" s="17">
        <v>0.33075880000000002</v>
      </c>
      <c r="O146" s="17">
        <v>0.16668160000000001</v>
      </c>
      <c r="P146" s="17">
        <v>0.19287880000000002</v>
      </c>
      <c r="Q146" s="17">
        <v>0.2767558</v>
      </c>
      <c r="R146" s="17">
        <v>0.3076256</v>
      </c>
      <c r="S146" s="17">
        <v>0.193798</v>
      </c>
      <c r="T146" s="17">
        <v>0.24289860000000002</v>
      </c>
      <c r="U146" s="17">
        <v>0.35075139999999999</v>
      </c>
      <c r="V146" s="17">
        <v>0.37311860000000002</v>
      </c>
      <c r="W146" s="17">
        <v>0.30777879999999996</v>
      </c>
      <c r="X146" s="17">
        <v>0.17840139999999999</v>
      </c>
      <c r="Y146" s="17">
        <v>0.19333839999999999</v>
      </c>
      <c r="Z146" s="17">
        <v>0.3604</v>
      </c>
      <c r="AA146" s="17">
        <v>0.33529999999999999</v>
      </c>
      <c r="AB146" s="17">
        <v>0.18800158000000008</v>
      </c>
      <c r="AC146" s="17">
        <v>0.1901061300000001</v>
      </c>
      <c r="AD146" s="17">
        <v>0.24725164000000002</v>
      </c>
      <c r="AE146" s="17">
        <v>0.28489977000000005</v>
      </c>
      <c r="AF146" s="17">
        <v>0.29366129999999996</v>
      </c>
      <c r="AG146" s="17">
        <v>0.11209999999999999</v>
      </c>
      <c r="AH146" s="17">
        <v>6.3154588594737923E-2</v>
      </c>
      <c r="AI146" s="17">
        <v>0.15684897408773665</v>
      </c>
      <c r="AJ146" s="17">
        <v>0.18413947242716081</v>
      </c>
      <c r="AK146" s="17">
        <v>0.26914653049723075</v>
      </c>
      <c r="AL146" s="17">
        <v>0.25670463379392283</v>
      </c>
      <c r="AM146" s="17">
        <v>0.22092781744249004</v>
      </c>
      <c r="AN146" s="17">
        <v>0.19857593752559488</v>
      </c>
      <c r="AO146" s="17">
        <v>0.14654975192946607</v>
      </c>
      <c r="AP146" s="17">
        <v>0.1384923713378769</v>
      </c>
      <c r="AQ146" s="17">
        <v>0.13476231313627954</v>
      </c>
      <c r="AR146" s="17">
        <v>0.12794478513404584</v>
      </c>
      <c r="AS146" s="17">
        <v>0.12676233914040735</v>
      </c>
      <c r="AT146" s="17">
        <v>0.13916037339162324</v>
      </c>
      <c r="AU146" s="17">
        <v>0.14937779779360769</v>
      </c>
      <c r="AV146" s="17">
        <v>0.18750447803072243</v>
      </c>
      <c r="AW146" s="17">
        <v>0.20193243391345772</v>
      </c>
      <c r="AX146" s="17">
        <v>0.18162851357720744</v>
      </c>
      <c r="AY146" s="17">
        <v>0.19511854114044055</v>
      </c>
      <c r="AZ146" s="92">
        <v>0.18369114688056751</v>
      </c>
      <c r="BA146" s="92">
        <v>0.19083588821784109</v>
      </c>
      <c r="BB146" s="92">
        <v>0.18004368534490472</v>
      </c>
      <c r="BC146" s="92">
        <v>0.17115027737533506</v>
      </c>
      <c r="BD146" s="92">
        <v>0.15555263634707439</v>
      </c>
      <c r="BE146" s="17">
        <v>3.7400017243772559</v>
      </c>
    </row>
    <row r="147" spans="2:57" s="1" customFormat="1">
      <c r="B147" s="1" t="str">
        <f t="shared" si="3"/>
        <v>MTAssemblyNew</v>
      </c>
      <c r="C147" s="1" t="s">
        <v>137</v>
      </c>
      <c r="D147" s="196" t="s">
        <v>69</v>
      </c>
      <c r="E147" s="1" t="s">
        <v>8</v>
      </c>
      <c r="H147" s="17">
        <v>0.13889000000000001</v>
      </c>
      <c r="I147" s="17">
        <v>8.6394000000000026E-2</v>
      </c>
      <c r="J147" s="17">
        <v>8.9862000000000011E-2</v>
      </c>
      <c r="K147" s="17">
        <v>0.10047000000000002</v>
      </c>
      <c r="L147" s="17">
        <v>9.1595999999999997E-2</v>
      </c>
      <c r="M147" s="17">
        <v>5.3102692600000008E-2</v>
      </c>
      <c r="N147" s="17">
        <v>7.5077616799999997E-2</v>
      </c>
      <c r="O147" s="17">
        <v>0.14943000000000001</v>
      </c>
      <c r="P147" s="17">
        <v>0.19896800000000001</v>
      </c>
      <c r="Q147" s="17">
        <v>0.17751400000000001</v>
      </c>
      <c r="R147" s="17">
        <v>0.29961847200000008</v>
      </c>
      <c r="S147" s="17">
        <v>0.32215000000000005</v>
      </c>
      <c r="T147" s="17">
        <v>0.23167600000000005</v>
      </c>
      <c r="U147" s="17">
        <v>0.13569400000000001</v>
      </c>
      <c r="V147" s="17">
        <v>0.19543199999999999</v>
      </c>
      <c r="W147" s="17">
        <v>7.3900000000000007E-2</v>
      </c>
      <c r="X147" s="17">
        <v>0.19789999999999999</v>
      </c>
      <c r="Y147" s="17">
        <v>0.19040000000000001</v>
      </c>
      <c r="Z147" s="17">
        <v>0.27250000000000002</v>
      </c>
      <c r="AA147" s="17">
        <v>0.30969999999999998</v>
      </c>
      <c r="AB147" s="17">
        <v>0.14437921709174992</v>
      </c>
      <c r="AC147" s="17">
        <v>0.12593667786924057</v>
      </c>
      <c r="AD147" s="17">
        <v>0.11274781687252457</v>
      </c>
      <c r="AE147" s="17">
        <v>0.11357810546743598</v>
      </c>
      <c r="AF147" s="17">
        <v>0.10568301542511195</v>
      </c>
      <c r="AG147" s="17">
        <v>2.2100000000000002E-2</v>
      </c>
      <c r="AH147" s="17">
        <v>0.67977661425771374</v>
      </c>
      <c r="AI147" s="17">
        <v>0.61635345407678621</v>
      </c>
      <c r="AJ147" s="17">
        <v>0.22824635974773527</v>
      </c>
      <c r="AK147" s="17">
        <v>0.24002551974946812</v>
      </c>
      <c r="AL147" s="17">
        <v>0.2111079694217716</v>
      </c>
      <c r="AM147" s="17">
        <v>0.12188081910086968</v>
      </c>
      <c r="AN147" s="17">
        <v>0.18277515287228757</v>
      </c>
      <c r="AO147" s="17">
        <v>0.29771737575600293</v>
      </c>
      <c r="AP147" s="17">
        <v>0.31295509518553788</v>
      </c>
      <c r="AQ147" s="17">
        <v>0.12367022327781801</v>
      </c>
      <c r="AR147" s="17">
        <v>0.23813536260874807</v>
      </c>
      <c r="AS147" s="17">
        <v>0.30688003320968643</v>
      </c>
      <c r="AT147" s="17">
        <v>0.28226672124281249</v>
      </c>
      <c r="AU147" s="17">
        <v>0.57407787634720053</v>
      </c>
      <c r="AV147" s="17">
        <v>0.36376660696051721</v>
      </c>
      <c r="AW147" s="17">
        <v>0.66685871425107046</v>
      </c>
      <c r="AX147" s="17">
        <v>0.59243478701552499</v>
      </c>
      <c r="AY147" s="17">
        <v>0.51430528112448082</v>
      </c>
      <c r="AZ147" s="92">
        <v>0.821171786400273</v>
      </c>
      <c r="BA147" s="92">
        <v>0.5214992725294243</v>
      </c>
      <c r="BB147" s="92">
        <v>0.6154902667251978</v>
      </c>
      <c r="BC147" s="92">
        <v>0.74269919458068256</v>
      </c>
      <c r="BD147" s="92">
        <v>0.32370335180775323</v>
      </c>
      <c r="BE147" s="17">
        <v>8.2816677699148613</v>
      </c>
    </row>
    <row r="148" spans="2:57" s="1" customFormat="1">
      <c r="B148" s="1" t="str">
        <f t="shared" si="3"/>
        <v>MTOtherNew</v>
      </c>
      <c r="C148" s="1" t="s">
        <v>138</v>
      </c>
      <c r="D148" s="196" t="s">
        <v>71</v>
      </c>
      <c r="E148" s="1" t="s">
        <v>8</v>
      </c>
      <c r="H148" s="17">
        <v>0.26961000000000002</v>
      </c>
      <c r="I148" s="17">
        <v>0.16770600000000002</v>
      </c>
      <c r="J148" s="17">
        <v>0.17443800000000001</v>
      </c>
      <c r="K148" s="17">
        <v>0.19503000000000001</v>
      </c>
      <c r="L148" s="17">
        <v>0.17780399999999999</v>
      </c>
      <c r="M148" s="17">
        <v>0.10308169740000001</v>
      </c>
      <c r="N148" s="17">
        <v>0.14573890320000002</v>
      </c>
      <c r="O148" s="17">
        <v>0.29006999999999999</v>
      </c>
      <c r="P148" s="17">
        <v>0.38623200000000002</v>
      </c>
      <c r="Q148" s="17">
        <v>0.344586</v>
      </c>
      <c r="R148" s="17">
        <v>0.58161232800000007</v>
      </c>
      <c r="S148" s="17">
        <v>0.62535000000000007</v>
      </c>
      <c r="T148" s="17">
        <v>0.44972400000000012</v>
      </c>
      <c r="U148" s="17">
        <v>0.26340600000000003</v>
      </c>
      <c r="V148" s="17">
        <v>0.37936799999999998</v>
      </c>
      <c r="W148" s="17">
        <v>0.15509999999999999</v>
      </c>
      <c r="X148" s="17">
        <v>0.2155</v>
      </c>
      <c r="Y148" s="17">
        <v>0.21199999999999999</v>
      </c>
      <c r="Z148" s="17">
        <v>0.20980000000000001</v>
      </c>
      <c r="AA148" s="17">
        <v>0.19269999999999998</v>
      </c>
      <c r="AB148" s="17">
        <v>0.28119913349861531</v>
      </c>
      <c r="AC148" s="17">
        <v>0.25254892801661488</v>
      </c>
      <c r="AD148" s="17">
        <v>0.26806078039084402</v>
      </c>
      <c r="AE148" s="17">
        <v>0.28886737875496393</v>
      </c>
      <c r="AF148" s="17">
        <v>0.27116098440584874</v>
      </c>
      <c r="AG148" s="17">
        <v>0.69389999999999963</v>
      </c>
      <c r="AH148" s="17">
        <v>0.68493194712478211</v>
      </c>
      <c r="AI148" s="17">
        <v>0.68563076249335553</v>
      </c>
      <c r="AJ148" s="17">
        <v>0.42489984200587139</v>
      </c>
      <c r="AK148" s="17">
        <v>1.14720785773951</v>
      </c>
      <c r="AL148" s="17">
        <v>0.66708067925908765</v>
      </c>
      <c r="AM148" s="17">
        <v>0.5040802466409412</v>
      </c>
      <c r="AN148" s="17">
        <v>0.8317899704336148</v>
      </c>
      <c r="AO148" s="17">
        <v>0.58875387671086044</v>
      </c>
      <c r="AP148" s="17">
        <v>0.46336193294538364</v>
      </c>
      <c r="AQ148" s="17">
        <v>0.54504160606595597</v>
      </c>
      <c r="AR148" s="17">
        <v>0.81463414371679999</v>
      </c>
      <c r="AS148" s="17">
        <v>0.76677358424501396</v>
      </c>
      <c r="AT148" s="17">
        <v>0.8298312355295433</v>
      </c>
      <c r="AU148" s="17">
        <v>0.75227764528265251</v>
      </c>
      <c r="AV148" s="17">
        <v>0.77731083421858671</v>
      </c>
      <c r="AW148" s="17">
        <v>0.9687977463170937</v>
      </c>
      <c r="AX148" s="17">
        <v>0.88050094150146474</v>
      </c>
      <c r="AY148" s="17">
        <v>0.7887466440246057</v>
      </c>
      <c r="AZ148" s="92">
        <v>0.90205753332357896</v>
      </c>
      <c r="BA148" s="92">
        <v>0.75259046431235954</v>
      </c>
      <c r="BB148" s="92">
        <v>1.0227659668297933</v>
      </c>
      <c r="BC148" s="92">
        <v>0.68019869377010811</v>
      </c>
      <c r="BD148" s="92">
        <v>0.95378658667387306</v>
      </c>
    </row>
    <row r="149" spans="2:57" s="1" customFormat="1">
      <c r="B149" s="1" t="str">
        <f t="shared" si="3"/>
        <v>MTLarge OffStock 2016</v>
      </c>
      <c r="C149" s="1" t="s">
        <v>139</v>
      </c>
      <c r="D149" s="196" t="s">
        <v>43</v>
      </c>
      <c r="E149" s="1" t="s">
        <v>5456</v>
      </c>
      <c r="F149" s="1" t="s">
        <v>73</v>
      </c>
      <c r="AJ149" s="92"/>
      <c r="AK149" s="92">
        <v>22.848738734225392</v>
      </c>
      <c r="AL149" s="92">
        <v>22.780192518022716</v>
      </c>
      <c r="AM149" s="92">
        <v>22.711851940468648</v>
      </c>
      <c r="AN149" s="92">
        <v>22.643716384647242</v>
      </c>
      <c r="AO149" s="92">
        <v>22.575785235493299</v>
      </c>
      <c r="AP149" s="92">
        <v>22.508057879786818</v>
      </c>
      <c r="AQ149" s="92">
        <v>22.440533706147459</v>
      </c>
      <c r="AR149" s="92">
        <v>22.373212105029015</v>
      </c>
      <c r="AS149" s="92">
        <v>22.306092468713928</v>
      </c>
      <c r="AT149" s="92">
        <v>22.239174191307786</v>
      </c>
      <c r="AU149" s="92">
        <v>22.172456668733862</v>
      </c>
      <c r="AV149" s="92">
        <v>22.105939298727659</v>
      </c>
      <c r="AW149" s="92">
        <v>22.039621480831475</v>
      </c>
      <c r="AX149" s="92">
        <v>21.973502616388981</v>
      </c>
      <c r="AY149" s="92">
        <v>21.907582108539813</v>
      </c>
      <c r="AZ149" s="92">
        <v>21.841859362214194</v>
      </c>
      <c r="BA149" s="92">
        <v>21.776333784127551</v>
      </c>
      <c r="BB149" s="92">
        <v>21.71100478277517</v>
      </c>
      <c r="BC149" s="92">
        <v>21.645871768426844</v>
      </c>
      <c r="BD149" s="92">
        <v>21.580934153121564</v>
      </c>
    </row>
    <row r="150" spans="2:57" s="1" customFormat="1">
      <c r="B150" s="1" t="str">
        <f t="shared" si="3"/>
        <v>MTMedium OffStock 2016</v>
      </c>
      <c r="C150" s="1" t="s">
        <v>140</v>
      </c>
      <c r="D150" s="196" t="s">
        <v>45</v>
      </c>
      <c r="E150" s="1" t="s">
        <v>5456</v>
      </c>
      <c r="F150" s="1" t="s">
        <v>73</v>
      </c>
      <c r="AJ150" s="92"/>
      <c r="AK150" s="92">
        <v>12.307042608685105</v>
      </c>
      <c r="AL150" s="92">
        <v>12.27012148085905</v>
      </c>
      <c r="AM150" s="92">
        <v>12.233311116416473</v>
      </c>
      <c r="AN150" s="92">
        <v>12.196611183067224</v>
      </c>
      <c r="AO150" s="92">
        <v>12.160021349518022</v>
      </c>
      <c r="AP150" s="92">
        <v>12.123541285469468</v>
      </c>
      <c r="AQ150" s="92">
        <v>12.08717066161306</v>
      </c>
      <c r="AR150" s="92">
        <v>12.05090914962822</v>
      </c>
      <c r="AS150" s="92">
        <v>12.014756422179335</v>
      </c>
      <c r="AT150" s="92">
        <v>11.978712152912797</v>
      </c>
      <c r="AU150" s="92">
        <v>11.942776016454058</v>
      </c>
      <c r="AV150" s="92">
        <v>11.906947688404696</v>
      </c>
      <c r="AW150" s="92">
        <v>11.871226845339482</v>
      </c>
      <c r="AX150" s="92">
        <v>11.835613164803464</v>
      </c>
      <c r="AY150" s="92">
        <v>11.800106325309054</v>
      </c>
      <c r="AZ150" s="92">
        <v>11.764706006333126</v>
      </c>
      <c r="BA150" s="92">
        <v>11.729411888314127</v>
      </c>
      <c r="BB150" s="92">
        <v>11.694223652649185</v>
      </c>
      <c r="BC150" s="92">
        <v>11.659140981691237</v>
      </c>
      <c r="BD150" s="92">
        <v>11.624163558746163</v>
      </c>
    </row>
    <row r="151" spans="2:57" s="1" customFormat="1">
      <c r="B151" s="1" t="str">
        <f t="shared" si="3"/>
        <v>MTSmall OffStock 2016</v>
      </c>
      <c r="C151" s="1" t="s">
        <v>141</v>
      </c>
      <c r="D151" s="196" t="s">
        <v>47</v>
      </c>
      <c r="E151" s="1" t="s">
        <v>5456</v>
      </c>
      <c r="F151" s="1" t="s">
        <v>73</v>
      </c>
      <c r="AJ151" s="92"/>
      <c r="AK151" s="92">
        <v>12.299005914660791</v>
      </c>
      <c r="AL151" s="92">
        <v>12.262108896916809</v>
      </c>
      <c r="AM151" s="92">
        <v>12.225322570226059</v>
      </c>
      <c r="AN151" s="92">
        <v>12.18864660251538</v>
      </c>
      <c r="AO151" s="92">
        <v>12.152080662707833</v>
      </c>
      <c r="AP151" s="92">
        <v>12.11562442071971</v>
      </c>
      <c r="AQ151" s="92">
        <v>12.079277547457551</v>
      </c>
      <c r="AR151" s="92">
        <v>12.043039714815178</v>
      </c>
      <c r="AS151" s="92">
        <v>12.006910595670732</v>
      </c>
      <c r="AT151" s="92">
        <v>11.97088986388372</v>
      </c>
      <c r="AU151" s="92">
        <v>11.934977194292069</v>
      </c>
      <c r="AV151" s="92">
        <v>11.899172262709193</v>
      </c>
      <c r="AW151" s="92">
        <v>11.863474745921065</v>
      </c>
      <c r="AX151" s="92">
        <v>11.827884321683301</v>
      </c>
      <c r="AY151" s="92">
        <v>11.792400668718251</v>
      </c>
      <c r="AZ151" s="92">
        <v>11.757023466712097</v>
      </c>
      <c r="BA151" s="92">
        <v>11.72175239631196</v>
      </c>
      <c r="BB151" s="92">
        <v>11.686587139123024</v>
      </c>
      <c r="BC151" s="92">
        <v>11.651527377705655</v>
      </c>
      <c r="BD151" s="92">
        <v>11.616572795572537</v>
      </c>
    </row>
    <row r="152" spans="2:57" s="1" customFormat="1">
      <c r="B152" s="1" t="str">
        <f t="shared" si="3"/>
        <v>MTXLarge RetStock 2016</v>
      </c>
      <c r="C152" s="1" t="s">
        <v>124</v>
      </c>
      <c r="D152" s="197" t="s">
        <v>5467</v>
      </c>
      <c r="E152" s="1" t="s">
        <v>5456</v>
      </c>
      <c r="F152" s="1" t="s">
        <v>73</v>
      </c>
      <c r="AJ152" s="92"/>
      <c r="AK152" s="92">
        <v>15.450147850406525</v>
      </c>
      <c r="AL152" s="92">
        <v>15.379077170294654</v>
      </c>
      <c r="AM152" s="92">
        <v>15.308333415311298</v>
      </c>
      <c r="AN152" s="92">
        <v>15.237915081600866</v>
      </c>
      <c r="AO152" s="92">
        <v>15.167820672225501</v>
      </c>
      <c r="AP152" s="92">
        <v>15.098048697133263</v>
      </c>
      <c r="AQ152" s="92">
        <v>15.02859767312645</v>
      </c>
      <c r="AR152" s="92">
        <v>14.959466123830067</v>
      </c>
      <c r="AS152" s="92">
        <v>14.890652579660449</v>
      </c>
      <c r="AT152" s="92">
        <v>14.82215557779401</v>
      </c>
      <c r="AU152" s="92">
        <v>14.753973662136158</v>
      </c>
      <c r="AV152" s="92">
        <v>14.686105383290331</v>
      </c>
      <c r="AW152" s="92">
        <v>14.618549298527194</v>
      </c>
      <c r="AX152" s="92">
        <v>14.551303971753969</v>
      </c>
      <c r="AY152" s="92">
        <v>14.4843679734839</v>
      </c>
      <c r="AZ152" s="92">
        <v>14.417739880805874</v>
      </c>
      <c r="BA152" s="92">
        <v>14.351418277354165</v>
      </c>
      <c r="BB152" s="92">
        <v>14.285401753278336</v>
      </c>
      <c r="BC152" s="92">
        <v>14.219688905213255</v>
      </c>
      <c r="BD152" s="92">
        <v>14.154278336249273</v>
      </c>
    </row>
    <row r="153" spans="2:57" s="1" customFormat="1">
      <c r="B153" s="1" t="str">
        <f t="shared" si="3"/>
        <v>MTLarge RetStock 2016</v>
      </c>
      <c r="C153" s="1" t="s">
        <v>125</v>
      </c>
      <c r="D153" s="197" t="s">
        <v>5464</v>
      </c>
      <c r="E153" s="1" t="s">
        <v>5456</v>
      </c>
      <c r="F153" s="1" t="s">
        <v>73</v>
      </c>
      <c r="AJ153" s="92"/>
      <c r="AK153" s="92">
        <v>26.521807442450523</v>
      </c>
      <c r="AL153" s="92">
        <v>26.399807128215251</v>
      </c>
      <c r="AM153" s="92">
        <v>26.27836801542546</v>
      </c>
      <c r="AN153" s="92">
        <v>26.157487522554501</v>
      </c>
      <c r="AO153" s="92">
        <v>26.037163079950748</v>
      </c>
      <c r="AP153" s="92">
        <v>25.917392129782971</v>
      </c>
      <c r="AQ153" s="92">
        <v>25.798172125985968</v>
      </c>
      <c r="AR153" s="92">
        <v>25.679500534206429</v>
      </c>
      <c r="AS153" s="92">
        <v>25.561374831749077</v>
      </c>
      <c r="AT153" s="92">
        <v>25.443792507523032</v>
      </c>
      <c r="AU153" s="92">
        <v>25.326751061988425</v>
      </c>
      <c r="AV153" s="92">
        <v>25.210248007103278</v>
      </c>
      <c r="AW153" s="92">
        <v>25.094280866270601</v>
      </c>
      <c r="AX153" s="92">
        <v>24.978847174285754</v>
      </c>
      <c r="AY153" s="92">
        <v>24.86394447728404</v>
      </c>
      <c r="AZ153" s="92">
        <v>24.749570332688531</v>
      </c>
      <c r="BA153" s="92">
        <v>24.635722309158162</v>
      </c>
      <c r="BB153" s="92">
        <v>24.522397986536031</v>
      </c>
      <c r="BC153" s="92">
        <v>24.409594955797964</v>
      </c>
      <c r="BD153" s="92">
        <v>24.297310819001293</v>
      </c>
    </row>
    <row r="154" spans="2:57" s="1" customFormat="1">
      <c r="B154" s="1" t="str">
        <f t="shared" si="3"/>
        <v>MTMedium RetStock 2016</v>
      </c>
      <c r="C154" s="1" t="s">
        <v>126</v>
      </c>
      <c r="D154" s="197" t="s">
        <v>5465</v>
      </c>
      <c r="E154" s="1" t="s">
        <v>5456</v>
      </c>
      <c r="F154" s="1" t="s">
        <v>73</v>
      </c>
      <c r="AJ154" s="92"/>
      <c r="AK154" s="92">
        <v>10.4113543048817</v>
      </c>
      <c r="AL154" s="92">
        <v>10.363462075079243</v>
      </c>
      <c r="AM154" s="92">
        <v>10.315790149533878</v>
      </c>
      <c r="AN154" s="92">
        <v>10.268337514846023</v>
      </c>
      <c r="AO154" s="92">
        <v>10.22110316227773</v>
      </c>
      <c r="AP154" s="92">
        <v>10.174086087731252</v>
      </c>
      <c r="AQ154" s="92">
        <v>10.127285291727688</v>
      </c>
      <c r="AR154" s="92">
        <v>10.080699779385739</v>
      </c>
      <c r="AS154" s="92">
        <v>10.034328560400564</v>
      </c>
      <c r="AT154" s="92">
        <v>9.9881706490227202</v>
      </c>
      <c r="AU154" s="92">
        <v>9.9422250640372152</v>
      </c>
      <c r="AV154" s="92">
        <v>9.8964908287426443</v>
      </c>
      <c r="AW154" s="92">
        <v>9.8509669709304273</v>
      </c>
      <c r="AX154" s="92">
        <v>9.8056525228641469</v>
      </c>
      <c r="AY154" s="92">
        <v>9.7605465212589717</v>
      </c>
      <c r="AZ154" s="92">
        <v>9.7156480072611799</v>
      </c>
      <c r="BA154" s="92">
        <v>9.6709560264277776</v>
      </c>
      <c r="BB154" s="92">
        <v>9.626469628706209</v>
      </c>
      <c r="BC154" s="92">
        <v>9.5821878684141595</v>
      </c>
      <c r="BD154" s="92">
        <v>9.5381098042194541</v>
      </c>
    </row>
    <row r="155" spans="2:57" s="1" customFormat="1">
      <c r="B155" s="1" t="str">
        <f t="shared" si="3"/>
        <v>MTSmall RetStock 2016</v>
      </c>
      <c r="C155" s="1" t="s">
        <v>127</v>
      </c>
      <c r="D155" s="197" t="s">
        <v>5466</v>
      </c>
      <c r="E155" s="1" t="s">
        <v>5456</v>
      </c>
      <c r="F155" s="1" t="s">
        <v>73</v>
      </c>
      <c r="AJ155" s="92"/>
      <c r="AK155" s="92">
        <v>13.736666127589984</v>
      </c>
      <c r="AL155" s="92">
        <v>13.673477463403071</v>
      </c>
      <c r="AM155" s="92">
        <v>13.610579467071416</v>
      </c>
      <c r="AN155" s="92">
        <v>13.547970801522887</v>
      </c>
      <c r="AO155" s="92">
        <v>13.485650135835881</v>
      </c>
      <c r="AP155" s="92">
        <v>13.423616145211035</v>
      </c>
      <c r="AQ155" s="92">
        <v>13.361867510943064</v>
      </c>
      <c r="AR155" s="92">
        <v>13.300402920392726</v>
      </c>
      <c r="AS155" s="92">
        <v>13.239221066958919</v>
      </c>
      <c r="AT155" s="92">
        <v>13.178320650050907</v>
      </c>
      <c r="AU155" s="92">
        <v>13.117700375060672</v>
      </c>
      <c r="AV155" s="92">
        <v>13.057358953335392</v>
      </c>
      <c r="AW155" s="92">
        <v>12.997295102150048</v>
      </c>
      <c r="AX155" s="92">
        <v>12.937507544680157</v>
      </c>
      <c r="AY155" s="92">
        <v>12.877995009974628</v>
      </c>
      <c r="AZ155" s="92">
        <v>12.818756232928743</v>
      </c>
      <c r="BA155" s="92">
        <v>12.75978995425727</v>
      </c>
      <c r="BB155" s="92">
        <v>12.701094920467686</v>
      </c>
      <c r="BC155" s="92">
        <v>12.642669883833534</v>
      </c>
      <c r="BD155" s="92">
        <v>12.584513602367899</v>
      </c>
    </row>
    <row r="156" spans="2:57" s="1" customFormat="1">
      <c r="B156" s="1" t="str">
        <f t="shared" si="3"/>
        <v>MTSchool K-12Stock 2016</v>
      </c>
      <c r="C156" s="1" t="s">
        <v>128</v>
      </c>
      <c r="D156" s="197" t="s">
        <v>5468</v>
      </c>
      <c r="E156" s="1" t="s">
        <v>5456</v>
      </c>
      <c r="F156" s="1" t="s">
        <v>73</v>
      </c>
      <c r="AJ156" s="92"/>
      <c r="AK156" s="92">
        <v>11.161648333049648</v>
      </c>
      <c r="AL156" s="92">
        <v>11.115885574884144</v>
      </c>
      <c r="AM156" s="92">
        <v>11.07031044402712</v>
      </c>
      <c r="AN156" s="92">
        <v>11.024922171206608</v>
      </c>
      <c r="AO156" s="92">
        <v>10.979719990304661</v>
      </c>
      <c r="AP156" s="92">
        <v>10.934703138344412</v>
      </c>
      <c r="AQ156" s="92">
        <v>10.8898708554772</v>
      </c>
      <c r="AR156" s="92">
        <v>10.845222384969745</v>
      </c>
      <c r="AS156" s="92">
        <v>10.800756973191369</v>
      </c>
      <c r="AT156" s="92">
        <v>10.756473869601285</v>
      </c>
      <c r="AU156" s="92">
        <v>10.71237232673592</v>
      </c>
      <c r="AV156" s="92">
        <v>10.668451600196303</v>
      </c>
      <c r="AW156" s="92">
        <v>10.624710948635498</v>
      </c>
      <c r="AX156" s="92">
        <v>10.581149633746092</v>
      </c>
      <c r="AY156" s="92">
        <v>10.537766920247734</v>
      </c>
      <c r="AZ156" s="92">
        <v>10.494562075874718</v>
      </c>
      <c r="BA156" s="92">
        <v>10.451534371363632</v>
      </c>
      <c r="BB156" s="92">
        <v>10.40868308044104</v>
      </c>
      <c r="BC156" s="92">
        <v>10.366007479811232</v>
      </c>
      <c r="BD156" s="92">
        <v>10.323506849144007</v>
      </c>
    </row>
    <row r="157" spans="2:57" s="1" customFormat="1">
      <c r="B157" s="1" t="str">
        <f t="shared" si="3"/>
        <v>MTUniversityStock 2016</v>
      </c>
      <c r="C157" s="1" t="s">
        <v>129</v>
      </c>
      <c r="D157" s="196" t="s">
        <v>54</v>
      </c>
      <c r="E157" s="1" t="s">
        <v>5456</v>
      </c>
      <c r="F157" s="1" t="s">
        <v>73</v>
      </c>
      <c r="AJ157" s="92"/>
      <c r="AK157" s="92">
        <v>8.5433239222388444</v>
      </c>
      <c r="AL157" s="92">
        <v>8.508296294157665</v>
      </c>
      <c r="AM157" s="92">
        <v>8.4734122793516189</v>
      </c>
      <c r="AN157" s="92">
        <v>8.4386712890062778</v>
      </c>
      <c r="AO157" s="92">
        <v>8.4040727367213517</v>
      </c>
      <c r="AP157" s="92">
        <v>8.3696160385007943</v>
      </c>
      <c r="AQ157" s="92">
        <v>8.335300612742941</v>
      </c>
      <c r="AR157" s="92">
        <v>8.3011258802306944</v>
      </c>
      <c r="AS157" s="92">
        <v>8.2670912641217491</v>
      </c>
      <c r="AT157" s="92">
        <v>8.2331961899388499</v>
      </c>
      <c r="AU157" s="92">
        <v>8.1994400855601004</v>
      </c>
      <c r="AV157" s="92">
        <v>8.1658223812093045</v>
      </c>
      <c r="AW157" s="92">
        <v>8.132342509446346</v>
      </c>
      <c r="AX157" s="92">
        <v>8.0989999051576156</v>
      </c>
      <c r="AY157" s="92">
        <v>8.0657940055464703</v>
      </c>
      <c r="AZ157" s="92">
        <v>8.0327242501237297</v>
      </c>
      <c r="BA157" s="92">
        <v>7.9997900806982223</v>
      </c>
      <c r="BB157" s="92">
        <v>7.9669909413673592</v>
      </c>
      <c r="BC157" s="92">
        <v>7.9343262785077533</v>
      </c>
      <c r="BD157" s="92">
        <v>7.901795540765872</v>
      </c>
    </row>
    <row r="158" spans="2:57" s="1" customFormat="1">
      <c r="B158" s="1" t="str">
        <f t="shared" si="3"/>
        <v>MTWarehouseStock 2016</v>
      </c>
      <c r="C158" s="1" t="s">
        <v>130</v>
      </c>
      <c r="D158" s="196" t="s">
        <v>56</v>
      </c>
      <c r="E158" s="1" t="s">
        <v>5456</v>
      </c>
      <c r="F158" s="1" t="s">
        <v>73</v>
      </c>
      <c r="AJ158" s="92"/>
      <c r="AK158" s="92">
        <v>32.976703430059537</v>
      </c>
      <c r="AL158" s="92">
        <v>32.854689627368316</v>
      </c>
      <c r="AM158" s="92">
        <v>32.733127275747051</v>
      </c>
      <c r="AN158" s="92">
        <v>32.612014704826784</v>
      </c>
      <c r="AO158" s="92">
        <v>32.491350250418925</v>
      </c>
      <c r="AP158" s="92">
        <v>32.371132254492373</v>
      </c>
      <c r="AQ158" s="92">
        <v>32.251359065150751</v>
      </c>
      <c r="AR158" s="92">
        <v>32.132029036609694</v>
      </c>
      <c r="AS158" s="92">
        <v>32.013140529174237</v>
      </c>
      <c r="AT158" s="92">
        <v>31.894691909216291</v>
      </c>
      <c r="AU158" s="92">
        <v>31.77668154915219</v>
      </c>
      <c r="AV158" s="92">
        <v>31.659107827420325</v>
      </c>
      <c r="AW158" s="92">
        <v>31.54196912845887</v>
      </c>
      <c r="AX158" s="92">
        <v>31.42526384268357</v>
      </c>
      <c r="AY158" s="92">
        <v>31.30899036646564</v>
      </c>
      <c r="AZ158" s="92">
        <v>31.193147102109716</v>
      </c>
      <c r="BA158" s="92">
        <v>31.07773245783191</v>
      </c>
      <c r="BB158" s="92">
        <v>30.96274484773793</v>
      </c>
      <c r="BC158" s="92">
        <v>30.848182691801298</v>
      </c>
      <c r="BD158" s="92">
        <v>30.734044415841634</v>
      </c>
    </row>
    <row r="159" spans="2:57" s="1" customFormat="1">
      <c r="B159" s="1" t="str">
        <f t="shared" si="3"/>
        <v>MTSupermarketStock 2016</v>
      </c>
      <c r="C159" s="1" t="s">
        <v>131</v>
      </c>
      <c r="D159" s="196" t="s">
        <v>58</v>
      </c>
      <c r="E159" s="1" t="s">
        <v>5456</v>
      </c>
      <c r="F159" s="1" t="s">
        <v>73</v>
      </c>
      <c r="AJ159" s="92"/>
      <c r="AK159" s="92">
        <v>4.9197638140999844</v>
      </c>
      <c r="AL159" s="92">
        <v>4.8754859397730845</v>
      </c>
      <c r="AM159" s="92">
        <v>4.8316065663151271</v>
      </c>
      <c r="AN159" s="92">
        <v>4.7881221072182907</v>
      </c>
      <c r="AO159" s="92">
        <v>4.7450290082533257</v>
      </c>
      <c r="AP159" s="92">
        <v>4.7023237471790456</v>
      </c>
      <c r="AQ159" s="92">
        <v>4.6600028334544339</v>
      </c>
      <c r="AR159" s="92">
        <v>4.6180628079533443</v>
      </c>
      <c r="AS159" s="92">
        <v>4.5765002426817638</v>
      </c>
      <c r="AT159" s="92">
        <v>4.5353117404976278</v>
      </c>
      <c r="AU159" s="92">
        <v>4.494493934833149</v>
      </c>
      <c r="AV159" s="92">
        <v>4.454043489419651</v>
      </c>
      <c r="AW159" s="92">
        <v>4.4139570980148743</v>
      </c>
      <c r="AX159" s="92">
        <v>4.3742314841327401</v>
      </c>
      <c r="AY159" s="92">
        <v>4.3348634007755455</v>
      </c>
      <c r="AZ159" s="92">
        <v>4.2958496301685658</v>
      </c>
      <c r="BA159" s="92">
        <v>4.257186983497049</v>
      </c>
      <c r="BB159" s="92">
        <v>4.2188723006455753</v>
      </c>
      <c r="BC159" s="92">
        <v>4.1809024499397651</v>
      </c>
      <c r="BD159" s="92">
        <v>4.1432743278903068</v>
      </c>
    </row>
    <row r="160" spans="2:57" s="1" customFormat="1">
      <c r="B160" s="1" t="str">
        <f t="shared" si="3"/>
        <v>MTMiniMartStock 2016</v>
      </c>
      <c r="C160" s="1" t="s">
        <v>132</v>
      </c>
      <c r="D160" s="196" t="s">
        <v>60</v>
      </c>
      <c r="E160" s="1" t="s">
        <v>5456</v>
      </c>
      <c r="F160" s="1" t="s">
        <v>73</v>
      </c>
      <c r="AJ160" s="92"/>
      <c r="AK160" s="92">
        <v>2.0546236877338786</v>
      </c>
      <c r="AL160" s="92">
        <v>2.0449258639277748</v>
      </c>
      <c r="AM160" s="92">
        <v>2.0352738138500359</v>
      </c>
      <c r="AN160" s="92">
        <v>2.025667321448664</v>
      </c>
      <c r="AO160" s="92">
        <v>2.0161061716914266</v>
      </c>
      <c r="AP160" s="92">
        <v>2.0065901505610433</v>
      </c>
      <c r="AQ160" s="92">
        <v>1.9971190450503953</v>
      </c>
      <c r="AR160" s="92">
        <v>1.9876926431577575</v>
      </c>
      <c r="AS160" s="92">
        <v>1.9783107338820529</v>
      </c>
      <c r="AT160" s="92">
        <v>1.9689731072181298</v>
      </c>
      <c r="AU160" s="92">
        <v>1.9596795541520604</v>
      </c>
      <c r="AV160" s="92">
        <v>1.9504298666564628</v>
      </c>
      <c r="AW160" s="92">
        <v>1.9412238376858444</v>
      </c>
      <c r="AX160" s="92">
        <v>1.9320612611719674</v>
      </c>
      <c r="AY160" s="92">
        <v>1.9229419320192358</v>
      </c>
      <c r="AZ160" s="92">
        <v>1.9138656461001051</v>
      </c>
      <c r="BA160" s="92">
        <v>1.9048322002505127</v>
      </c>
      <c r="BB160" s="92">
        <v>1.8958413922653303</v>
      </c>
      <c r="BC160" s="92">
        <v>1.8868930208938381</v>
      </c>
      <c r="BD160" s="92">
        <v>1.8779868858352193</v>
      </c>
    </row>
    <row r="161" spans="1:76" s="1" customFormat="1">
      <c r="B161" s="1" t="str">
        <f t="shared" si="3"/>
        <v>MTRestaurantStock 2016</v>
      </c>
      <c r="C161" s="1" t="s">
        <v>133</v>
      </c>
      <c r="D161" s="196" t="s">
        <v>62</v>
      </c>
      <c r="E161" s="1" t="s">
        <v>5456</v>
      </c>
      <c r="F161" s="1" t="s">
        <v>73</v>
      </c>
      <c r="AJ161" s="92"/>
      <c r="AK161" s="92">
        <v>9.3144612034412333</v>
      </c>
      <c r="AL161" s="92">
        <v>9.270496946560991</v>
      </c>
      <c r="AM161" s="92">
        <v>9.2267402009732233</v>
      </c>
      <c r="AN161" s="92">
        <v>9.1831899872246296</v>
      </c>
      <c r="AO161" s="92">
        <v>9.1398453304849294</v>
      </c>
      <c r="AP161" s="92">
        <v>9.0967052605250416</v>
      </c>
      <c r="AQ161" s="92">
        <v>9.0537688116953632</v>
      </c>
      <c r="AR161" s="92">
        <v>9.0110350229041618</v>
      </c>
      <c r="AS161" s="92">
        <v>8.968502937596055</v>
      </c>
      <c r="AT161" s="92">
        <v>8.9261716037306016</v>
      </c>
      <c r="AU161" s="92">
        <v>8.8840400737609944</v>
      </c>
      <c r="AV161" s="92">
        <v>8.8421074046128432</v>
      </c>
      <c r="AW161" s="92">
        <v>8.8003726576630719</v>
      </c>
      <c r="AX161" s="92">
        <v>8.7588348987189022</v>
      </c>
      <c r="AY161" s="92">
        <v>8.7174931979969497</v>
      </c>
      <c r="AZ161" s="92">
        <v>8.6763466301024046</v>
      </c>
      <c r="BA161" s="92">
        <v>8.6353942740083216</v>
      </c>
      <c r="BB161" s="92">
        <v>8.5946352130350032</v>
      </c>
      <c r="BC161" s="92">
        <v>8.5540685348294776</v>
      </c>
      <c r="BD161" s="92">
        <v>8.5136933313450829</v>
      </c>
    </row>
    <row r="162" spans="1:76" s="1" customFormat="1">
      <c r="B162" s="1" t="str">
        <f t="shared" si="3"/>
        <v>MTLodgingStock 2016</v>
      </c>
      <c r="C162" s="1" t="s">
        <v>134</v>
      </c>
      <c r="D162" s="196" t="s">
        <v>64</v>
      </c>
      <c r="E162" s="1" t="s">
        <v>5456</v>
      </c>
      <c r="F162" s="1" t="s">
        <v>73</v>
      </c>
      <c r="AJ162" s="92"/>
      <c r="AK162" s="92">
        <v>16.870653412609105</v>
      </c>
      <c r="AL162" s="92">
        <v>16.830163844418845</v>
      </c>
      <c r="AM162" s="92">
        <v>16.789771451192241</v>
      </c>
      <c r="AN162" s="92">
        <v>16.749475999709379</v>
      </c>
      <c r="AO162" s="92">
        <v>16.709277257310077</v>
      </c>
      <c r="AP162" s="92">
        <v>16.669174991892532</v>
      </c>
      <c r="AQ162" s="92">
        <v>16.629168971911991</v>
      </c>
      <c r="AR162" s="92">
        <v>16.589258966379404</v>
      </c>
      <c r="AS162" s="92">
        <v>16.549444744860093</v>
      </c>
      <c r="AT162" s="92">
        <v>16.509726077472429</v>
      </c>
      <c r="AU162" s="92">
        <v>16.470102734886495</v>
      </c>
      <c r="AV162" s="92">
        <v>16.430574488322769</v>
      </c>
      <c r="AW162" s="92">
        <v>16.391141109550794</v>
      </c>
      <c r="AX162" s="92">
        <v>16.351802370887874</v>
      </c>
      <c r="AY162" s="92">
        <v>16.312558045197743</v>
      </c>
      <c r="AZ162" s="92">
        <v>16.273407905889268</v>
      </c>
      <c r="BA162" s="92">
        <v>16.234351726915136</v>
      </c>
      <c r="BB162" s="92">
        <v>16.195389282770542</v>
      </c>
      <c r="BC162" s="92">
        <v>16.156520348491892</v>
      </c>
      <c r="BD162" s="92">
        <v>16.11774469965551</v>
      </c>
    </row>
    <row r="163" spans="1:76" s="1" customFormat="1">
      <c r="B163" s="1" t="str">
        <f t="shared" si="3"/>
        <v>MTHospitalStock 2016</v>
      </c>
      <c r="C163" s="1" t="s">
        <v>135</v>
      </c>
      <c r="D163" s="196" t="s">
        <v>66</v>
      </c>
      <c r="E163" s="1" t="s">
        <v>5456</v>
      </c>
      <c r="F163" s="1" t="s">
        <v>73</v>
      </c>
      <c r="AJ163" s="92"/>
      <c r="AK163" s="92">
        <v>14.275005386132422</v>
      </c>
      <c r="AL163" s="92">
        <v>14.245027874821544</v>
      </c>
      <c r="AM163" s="92">
        <v>14.215113316284418</v>
      </c>
      <c r="AN163" s="92">
        <v>14.185261578320221</v>
      </c>
      <c r="AO163" s="92">
        <v>14.155472529005749</v>
      </c>
      <c r="AP163" s="92">
        <v>14.125746036694837</v>
      </c>
      <c r="AQ163" s="92">
        <v>14.096081970017778</v>
      </c>
      <c r="AR163" s="92">
        <v>14.066480197880741</v>
      </c>
      <c r="AS163" s="92">
        <v>14.036940589465193</v>
      </c>
      <c r="AT163" s="92">
        <v>14.007463014227316</v>
      </c>
      <c r="AU163" s="92">
        <v>13.978047341897438</v>
      </c>
      <c r="AV163" s="92">
        <v>13.948693442479454</v>
      </c>
      <c r="AW163" s="92">
        <v>13.919401186250248</v>
      </c>
      <c r="AX163" s="92">
        <v>13.890170443759123</v>
      </c>
      <c r="AY163" s="92">
        <v>13.86100108582723</v>
      </c>
      <c r="AZ163" s="92">
        <v>13.831892983546993</v>
      </c>
      <c r="BA163" s="92">
        <v>13.802846008281545</v>
      </c>
      <c r="BB163" s="92">
        <v>13.773860031664153</v>
      </c>
      <c r="BC163" s="92">
        <v>13.744934925597658</v>
      </c>
      <c r="BD163" s="92">
        <v>13.716070562253902</v>
      </c>
    </row>
    <row r="164" spans="1:76" s="1" customFormat="1">
      <c r="B164" s="1" t="str">
        <f t="shared" si="3"/>
        <v>MTResidential CareStock 2016</v>
      </c>
      <c r="C164" s="1" t="s">
        <v>136</v>
      </c>
      <c r="D164" s="197" t="s">
        <v>5469</v>
      </c>
      <c r="E164" s="1" t="s">
        <v>5456</v>
      </c>
      <c r="F164" s="1" t="s">
        <v>73</v>
      </c>
      <c r="AJ164" s="92"/>
      <c r="AK164" s="92">
        <v>7.1381636207291459</v>
      </c>
      <c r="AL164" s="92">
        <v>7.1210320280393962</v>
      </c>
      <c r="AM164" s="92">
        <v>7.1039415511721016</v>
      </c>
      <c r="AN164" s="92">
        <v>7.0868920914492888</v>
      </c>
      <c r="AO164" s="92">
        <v>7.069883550429811</v>
      </c>
      <c r="AP164" s="92">
        <v>7.0529158299087795</v>
      </c>
      <c r="AQ164" s="92">
        <v>7.035988831916999</v>
      </c>
      <c r="AR164" s="92">
        <v>7.0191024587203987</v>
      </c>
      <c r="AS164" s="92">
        <v>7.0022566128194699</v>
      </c>
      <c r="AT164" s="92">
        <v>6.9854511969487039</v>
      </c>
      <c r="AU164" s="92">
        <v>6.9686861140760277</v>
      </c>
      <c r="AV164" s="92">
        <v>6.9519612674022451</v>
      </c>
      <c r="AW164" s="92">
        <v>6.9352765603604798</v>
      </c>
      <c r="AX164" s="92">
        <v>6.9186318966156151</v>
      </c>
      <c r="AY164" s="92">
        <v>6.9020271800637376</v>
      </c>
      <c r="AZ164" s="92">
        <v>6.8854623148315852</v>
      </c>
      <c r="BA164" s="92">
        <v>6.8689372052759898</v>
      </c>
      <c r="BB164" s="92">
        <v>6.8524517559833278</v>
      </c>
      <c r="BC164" s="92">
        <v>6.8360058717689682</v>
      </c>
      <c r="BD164" s="92">
        <v>6.8195994576767234</v>
      </c>
    </row>
    <row r="165" spans="1:76" s="1" customFormat="1">
      <c r="B165" s="1" t="str">
        <f t="shared" si="3"/>
        <v>MTAssemblyStock 2016</v>
      </c>
      <c r="C165" s="1" t="s">
        <v>137</v>
      </c>
      <c r="D165" s="196" t="s">
        <v>69</v>
      </c>
      <c r="E165" s="1" t="s">
        <v>5456</v>
      </c>
      <c r="F165" s="1" t="s">
        <v>73</v>
      </c>
      <c r="AJ165" s="92"/>
      <c r="AK165" s="92">
        <v>27.749803349456354</v>
      </c>
      <c r="AL165" s="92">
        <v>27.625299231761794</v>
      </c>
      <c r="AM165" s="92">
        <v>27.501353722541957</v>
      </c>
      <c r="AN165" s="92">
        <v>27.377964315506819</v>
      </c>
      <c r="AO165" s="92">
        <v>27.255128515611247</v>
      </c>
      <c r="AP165" s="92">
        <v>27.13284383900454</v>
      </c>
      <c r="AQ165" s="92">
        <v>27.011107812980207</v>
      </c>
      <c r="AR165" s="92">
        <v>26.889917975925968</v>
      </c>
      <c r="AS165" s="92">
        <v>26.769271877273979</v>
      </c>
      <c r="AT165" s="92">
        <v>26.649167077451278</v>
      </c>
      <c r="AU165" s="92">
        <v>26.529601147830448</v>
      </c>
      <c r="AV165" s="92">
        <v>26.410571670680515</v>
      </c>
      <c r="AW165" s="92">
        <v>26.292076239118064</v>
      </c>
      <c r="AX165" s="92">
        <v>26.174112457058555</v>
      </c>
      <c r="AY165" s="92">
        <v>26.056677939167887</v>
      </c>
      <c r="AZ165" s="92">
        <v>25.939770310814154</v>
      </c>
      <c r="BA165" s="92">
        <v>25.823387208019636</v>
      </c>
      <c r="BB165" s="92">
        <v>25.707526277412988</v>
      </c>
      <c r="BC165" s="92">
        <v>25.592185176181662</v>
      </c>
      <c r="BD165" s="92">
        <v>25.477361572024527</v>
      </c>
    </row>
    <row r="166" spans="1:76" s="1" customFormat="1">
      <c r="B166" s="1" t="str">
        <f t="shared" si="3"/>
        <v>MTOtherStock 2016</v>
      </c>
      <c r="C166" s="1" t="s">
        <v>138</v>
      </c>
      <c r="D166" s="196" t="s">
        <v>71</v>
      </c>
      <c r="E166" s="1" t="s">
        <v>5456</v>
      </c>
      <c r="F166" s="1" t="s">
        <v>73</v>
      </c>
      <c r="AJ166" s="92"/>
      <c r="AK166" s="92">
        <v>27.857968910782279</v>
      </c>
      <c r="AL166" s="92">
        <v>27.607247190585237</v>
      </c>
      <c r="AM166" s="92">
        <v>27.358781965869969</v>
      </c>
      <c r="AN166" s="92">
        <v>27.112552928177138</v>
      </c>
      <c r="AO166" s="92">
        <v>26.868539951823543</v>
      </c>
      <c r="AP166" s="92">
        <v>26.62672309225713</v>
      </c>
      <c r="AQ166" s="92">
        <v>26.387082584426814</v>
      </c>
      <c r="AR166" s="92">
        <v>26.149598841166974</v>
      </c>
      <c r="AS166" s="92">
        <v>25.914252451596472</v>
      </c>
      <c r="AT166" s="92">
        <v>25.681024179532102</v>
      </c>
      <c r="AU166" s="92">
        <v>25.449894961916314</v>
      </c>
      <c r="AV166" s="92">
        <v>25.220845907259068</v>
      </c>
      <c r="AW166" s="92">
        <v>24.993858294093737</v>
      </c>
      <c r="AX166" s="92">
        <v>24.768913569446894</v>
      </c>
      <c r="AY166" s="92">
        <v>24.545993347321872</v>
      </c>
      <c r="AZ166" s="92">
        <v>24.325079407195975</v>
      </c>
      <c r="BA166" s="92">
        <v>24.106153692531212</v>
      </c>
      <c r="BB166" s="92">
        <v>23.889198309298429</v>
      </c>
      <c r="BC166" s="92">
        <v>23.674195524514744</v>
      </c>
      <c r="BD166" s="92">
        <v>23.46112776479411</v>
      </c>
    </row>
    <row r="167" spans="1:76" s="62" customFormat="1">
      <c r="AZ167" s="8"/>
      <c r="BA167" s="8"/>
      <c r="BB167" s="8"/>
      <c r="BC167" s="8"/>
      <c r="BD167" s="8"/>
      <c r="BF167" s="120" t="s">
        <v>5494</v>
      </c>
      <c r="BG167" s="121"/>
      <c r="BH167" s="121"/>
      <c r="BI167" s="121"/>
      <c r="BJ167" s="121"/>
      <c r="BK167" s="121"/>
    </row>
    <row r="168" spans="1:76" s="8" customFormat="1">
      <c r="A168" s="62"/>
      <c r="B168" s="62"/>
      <c r="C168" s="121"/>
      <c r="D168" s="4" t="s">
        <v>5414</v>
      </c>
      <c r="E168" s="122"/>
      <c r="F168" s="123">
        <v>0.56999999999999995</v>
      </c>
      <c r="G168" s="122" t="s">
        <v>5450</v>
      </c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4"/>
      <c r="BA168" s="124"/>
      <c r="BB168" s="124"/>
      <c r="BC168" s="124"/>
      <c r="BD168" s="124"/>
      <c r="BE168" s="124"/>
      <c r="BF168" s="125" t="s">
        <v>5495</v>
      </c>
      <c r="BG168" s="125" t="s">
        <v>5496</v>
      </c>
      <c r="BH168" s="125" t="s">
        <v>5497</v>
      </c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</row>
    <row r="169" spans="1:76" s="8" customFormat="1">
      <c r="A169" s="62"/>
      <c r="B169" s="1" t="str">
        <f>CONCATENATE("Region",D169,E169)</f>
        <v>RegionLarge OffNew</v>
      </c>
      <c r="C169" s="62"/>
      <c r="D169" s="196" t="s">
        <v>43</v>
      </c>
      <c r="E169" s="62" t="s">
        <v>8</v>
      </c>
      <c r="F169" s="62"/>
      <c r="G169" s="62"/>
      <c r="H169" s="74">
        <v>5.8452515664333813</v>
      </c>
      <c r="I169" s="74">
        <v>2.3942560490388454</v>
      </c>
      <c r="J169" s="74">
        <v>3.2535508684892789</v>
      </c>
      <c r="K169" s="74">
        <v>3.8808061249763441</v>
      </c>
      <c r="L169" s="74">
        <v>2.6785158945721284</v>
      </c>
      <c r="M169" s="74">
        <v>2.1289433230787926</v>
      </c>
      <c r="N169" s="74">
        <v>1.9047034050448099</v>
      </c>
      <c r="O169" s="74">
        <v>2.9945048391710078</v>
      </c>
      <c r="P169" s="74">
        <v>3.7348996623363648</v>
      </c>
      <c r="Q169" s="74">
        <v>4.3096744291447084</v>
      </c>
      <c r="R169" s="74">
        <v>4.6932151602156393</v>
      </c>
      <c r="S169" s="74">
        <v>6.7040926655271003</v>
      </c>
      <c r="T169" s="74">
        <v>8.0155996509731651</v>
      </c>
      <c r="U169" s="74">
        <v>8.5121404979223296</v>
      </c>
      <c r="V169" s="74">
        <v>5.7106188925677364</v>
      </c>
      <c r="W169" s="74">
        <v>3.9531865469773946</v>
      </c>
      <c r="X169" s="74">
        <v>3.613957014984337</v>
      </c>
      <c r="Y169" s="74">
        <v>4.2577960031375479</v>
      </c>
      <c r="Z169" s="74">
        <v>2.9053730099999999</v>
      </c>
      <c r="AA169" s="74">
        <v>5.76397475</v>
      </c>
      <c r="AB169" s="74">
        <v>4.1477159651255757</v>
      </c>
      <c r="AC169" s="74">
        <v>4.3042855770003277</v>
      </c>
      <c r="AD169" s="74">
        <v>3.9757692712668407</v>
      </c>
      <c r="AE169" s="74">
        <v>3.9080659306945158</v>
      </c>
      <c r="AF169" s="74">
        <v>4.0980848656823774</v>
      </c>
      <c r="AG169" s="74">
        <v>2.7870796200000001</v>
      </c>
      <c r="AH169" s="74">
        <v>4.8775106468453204</v>
      </c>
      <c r="AI169" s="74">
        <v>8.8400262381172627</v>
      </c>
      <c r="AJ169" s="74">
        <v>7.7488837996995636</v>
      </c>
      <c r="AK169" s="74">
        <v>7.8066550111953834</v>
      </c>
      <c r="AL169" s="74">
        <v>5.9496992573140863</v>
      </c>
      <c r="AM169" s="74">
        <v>5.890903545908837</v>
      </c>
      <c r="AN169" s="74">
        <v>6.8915688291332424</v>
      </c>
      <c r="AO169" s="74">
        <v>6.6410191533148355</v>
      </c>
      <c r="AP169" s="74">
        <v>5.4382226791221893</v>
      </c>
      <c r="AQ169" s="74">
        <v>6.9236851515846078</v>
      </c>
      <c r="AR169" s="74">
        <v>6.040566884985755</v>
      </c>
      <c r="AS169" s="74">
        <v>5.8620040343764588</v>
      </c>
      <c r="AT169" s="74">
        <v>6.6048352977963205</v>
      </c>
      <c r="AU169" s="74">
        <v>6.6081856774849808</v>
      </c>
      <c r="AV169" s="74">
        <v>7.2276230030590352</v>
      </c>
      <c r="AW169" s="74">
        <v>7.9321378463678132</v>
      </c>
      <c r="AX169" s="74">
        <v>7.2590370336019197</v>
      </c>
      <c r="AY169" s="74">
        <v>7.9122271387396417</v>
      </c>
      <c r="AZ169" s="74">
        <v>7.7623340380974311</v>
      </c>
      <c r="BA169" s="74">
        <v>7.6402299023279152</v>
      </c>
      <c r="BB169" s="74">
        <v>7.1724831299946894</v>
      </c>
      <c r="BC169" s="74">
        <v>7.0810470955732994</v>
      </c>
      <c r="BD169" s="74">
        <v>7.4281005850341701</v>
      </c>
      <c r="BF169" s="8" t="str">
        <f>D169</f>
        <v>Large Off</v>
      </c>
      <c r="BG169" s="8">
        <f t="shared" ref="BG169:BG186" si="4">SUM(AK169:BE169)</f>
        <v>138.07256529501262</v>
      </c>
      <c r="BH169" s="126">
        <f>BG169/$BE$207</f>
        <v>0.15073291148870363</v>
      </c>
    </row>
    <row r="170" spans="1:76" s="8" customFormat="1">
      <c r="A170" s="62"/>
      <c r="B170" s="1" t="str">
        <f t="shared" ref="B170:B204" si="5">CONCATENATE("Region",D170,E170)</f>
        <v>RegionMedium OffNew</v>
      </c>
      <c r="C170" s="62"/>
      <c r="D170" s="196" t="s">
        <v>45</v>
      </c>
      <c r="E170" s="62" t="s">
        <v>8</v>
      </c>
      <c r="F170" s="62"/>
      <c r="G170" s="62"/>
      <c r="H170" s="74">
        <v>2.6335253613638385</v>
      </c>
      <c r="I170" s="74">
        <v>1.0787104635412517</v>
      </c>
      <c r="J170" s="74">
        <v>1.4658579924699486</v>
      </c>
      <c r="K170" s="74">
        <v>1.7484621896089618</v>
      </c>
      <c r="L170" s="74">
        <v>1.2067811725468609</v>
      </c>
      <c r="M170" s="74">
        <v>0.95917620833130801</v>
      </c>
      <c r="N170" s="74">
        <v>0.85814693620145599</v>
      </c>
      <c r="O170" s="74">
        <v>1.3491471408980753</v>
      </c>
      <c r="P170" s="74">
        <v>1.6827253491356049</v>
      </c>
      <c r="Q170" s="74">
        <v>1.9416849350932321</v>
      </c>
      <c r="R170" s="74">
        <v>2.1144857514330568</v>
      </c>
      <c r="S170" s="74">
        <v>3.0204684706789751</v>
      </c>
      <c r="T170" s="74">
        <v>3.6113561114457378</v>
      </c>
      <c r="U170" s="74">
        <v>3.8350681105841429</v>
      </c>
      <c r="V170" s="74">
        <v>2.5728678247182866</v>
      </c>
      <c r="W170" s="74">
        <v>1.7810725357744892</v>
      </c>
      <c r="X170" s="74">
        <v>1.628235730433635</v>
      </c>
      <c r="Y170" s="74">
        <v>1.9183115782676574</v>
      </c>
      <c r="Z170" s="74">
        <v>2.52049922</v>
      </c>
      <c r="AA170" s="74">
        <v>4.3866505</v>
      </c>
      <c r="AB170" s="74">
        <v>3.3467175863389964</v>
      </c>
      <c r="AC170" s="74">
        <v>3.4921085643107492</v>
      </c>
      <c r="AD170" s="74">
        <v>3.2325006595168051</v>
      </c>
      <c r="AE170" s="74">
        <v>3.2055077433563333</v>
      </c>
      <c r="AF170" s="74">
        <v>3.3582837286033809</v>
      </c>
      <c r="AG170" s="74">
        <v>3.5017154199999996</v>
      </c>
      <c r="AH170" s="74">
        <v>3.8009442973788423</v>
      </c>
      <c r="AI170" s="74">
        <v>6.749362449046564</v>
      </c>
      <c r="AJ170" s="74">
        <v>5.9952951563986474</v>
      </c>
      <c r="AK170" s="74">
        <v>6.3306892326899415</v>
      </c>
      <c r="AL170" s="74">
        <v>4.6245517962703104</v>
      </c>
      <c r="AM170" s="74">
        <v>4.6954401235311058</v>
      </c>
      <c r="AN170" s="74">
        <v>5.5561738496820645</v>
      </c>
      <c r="AO170" s="74">
        <v>5.2903315868283292</v>
      </c>
      <c r="AP170" s="74">
        <v>4.0954748538564614</v>
      </c>
      <c r="AQ170" s="74">
        <v>5.6166455086822502</v>
      </c>
      <c r="AR170" s="74">
        <v>4.8928421056079552</v>
      </c>
      <c r="AS170" s="74">
        <v>4.6489885594062974</v>
      </c>
      <c r="AT170" s="74">
        <v>5.3600762751998365</v>
      </c>
      <c r="AU170" s="74">
        <v>5.3451061612370649</v>
      </c>
      <c r="AV170" s="74">
        <v>5.7169042762389006</v>
      </c>
      <c r="AW170" s="74">
        <v>6.1644080859749115</v>
      </c>
      <c r="AX170" s="74">
        <v>5.8003829082546376</v>
      </c>
      <c r="AY170" s="74">
        <v>6.4331999103991837</v>
      </c>
      <c r="AZ170" s="74">
        <v>6.1077443299386847</v>
      </c>
      <c r="BA170" s="74">
        <v>6.3133258324543373</v>
      </c>
      <c r="BB170" s="74">
        <v>5.5403053352108875</v>
      </c>
      <c r="BC170" s="74">
        <v>5.5266028757425794</v>
      </c>
      <c r="BD170" s="74">
        <v>5.9833355534459063</v>
      </c>
      <c r="BF170" s="8" t="s">
        <v>45</v>
      </c>
      <c r="BG170" s="8">
        <f t="shared" si="4"/>
        <v>110.04252916065165</v>
      </c>
      <c r="BH170" s="126">
        <f t="shared" ref="BH170:BH186" si="6">BG170/$BE$207</f>
        <v>0.12013270538231059</v>
      </c>
    </row>
    <row r="171" spans="1:76" s="8" customFormat="1">
      <c r="A171" s="62"/>
      <c r="B171" s="1" t="str">
        <f t="shared" si="5"/>
        <v>RegionSmall OffNew</v>
      </c>
      <c r="C171" s="62"/>
      <c r="D171" s="196" t="s">
        <v>47</v>
      </c>
      <c r="E171" s="62" t="s">
        <v>8</v>
      </c>
      <c r="F171" s="62"/>
      <c r="G171" s="62"/>
      <c r="H171" s="74">
        <v>3.0901020722027819</v>
      </c>
      <c r="I171" s="74">
        <v>1.2657274874199036</v>
      </c>
      <c r="J171" s="74">
        <v>1.7199951390407733</v>
      </c>
      <c r="K171" s="74">
        <v>2.0515946854146958</v>
      </c>
      <c r="L171" s="74">
        <v>1.4160019328810107</v>
      </c>
      <c r="M171" s="74">
        <v>1.1254694685898994</v>
      </c>
      <c r="N171" s="74">
        <v>1.0069246587537342</v>
      </c>
      <c r="O171" s="74">
        <v>1.5830500199309174</v>
      </c>
      <c r="P171" s="74">
        <v>1.9744609885280306</v>
      </c>
      <c r="Q171" s="74">
        <v>2.2783166357620592</v>
      </c>
      <c r="R171" s="74">
        <v>2.4810760883513034</v>
      </c>
      <c r="S171" s="74">
        <v>3.5441298637939256</v>
      </c>
      <c r="T171" s="74">
        <v>4.2374602375810966</v>
      </c>
      <c r="U171" s="74">
        <v>4.4999573914935276</v>
      </c>
      <c r="V171" s="74">
        <v>3.0189282827139783</v>
      </c>
      <c r="W171" s="74">
        <v>2.0898587172481164</v>
      </c>
      <c r="X171" s="74">
        <v>1.9105244545820284</v>
      </c>
      <c r="Y171" s="74">
        <v>2.2508910185947957</v>
      </c>
      <c r="Z171" s="74">
        <v>0.65600877000000002</v>
      </c>
      <c r="AA171" s="74">
        <v>1.1345497499999999</v>
      </c>
      <c r="AB171" s="74">
        <v>0.87002001760199665</v>
      </c>
      <c r="AC171" s="74">
        <v>0.90846325570362163</v>
      </c>
      <c r="AD171" s="74">
        <v>0.8416976698075469</v>
      </c>
      <c r="AE171" s="74">
        <v>0.83495356000334453</v>
      </c>
      <c r="AF171" s="74">
        <v>0.87499135178242149</v>
      </c>
      <c r="AG171" s="74">
        <v>0.8575629600000001</v>
      </c>
      <c r="AH171" s="74">
        <v>0.99416931486549465</v>
      </c>
      <c r="AI171" s="74">
        <v>1.7688287972245933</v>
      </c>
      <c r="AJ171" s="74">
        <v>1.5722642319863536</v>
      </c>
      <c r="AK171" s="74">
        <v>1.6621196768024407</v>
      </c>
      <c r="AL171" s="74">
        <v>1.2170657423442173</v>
      </c>
      <c r="AM171" s="74">
        <v>1.2444333527444498</v>
      </c>
      <c r="AN171" s="74">
        <v>1.4586094503549032</v>
      </c>
      <c r="AO171" s="74">
        <v>1.4004070058555529</v>
      </c>
      <c r="AP171" s="74">
        <v>1.0787722980410579</v>
      </c>
      <c r="AQ171" s="74">
        <v>1.4747976167420549</v>
      </c>
      <c r="AR171" s="74">
        <v>1.2896357804774434</v>
      </c>
      <c r="AS171" s="74">
        <v>1.2239291307589197</v>
      </c>
      <c r="AT171" s="74">
        <v>1.4012443744673324</v>
      </c>
      <c r="AU171" s="74">
        <v>1.3991315932028052</v>
      </c>
      <c r="AV171" s="74">
        <v>1.4996248899933684</v>
      </c>
      <c r="AW171" s="74">
        <v>1.6197763904689295</v>
      </c>
      <c r="AX171" s="74">
        <v>1.5187400891362097</v>
      </c>
      <c r="AY171" s="74">
        <v>1.6890757136254622</v>
      </c>
      <c r="AZ171" s="74">
        <v>1.5972356158259797</v>
      </c>
      <c r="BA171" s="74">
        <v>1.640465747141107</v>
      </c>
      <c r="BB171" s="74">
        <v>1.4565955217811706</v>
      </c>
      <c r="BC171" s="74">
        <v>1.4531741906643101</v>
      </c>
      <c r="BD171" s="74">
        <v>1.5648660344158036</v>
      </c>
      <c r="BF171" s="8" t="s">
        <v>47</v>
      </c>
      <c r="BG171" s="8">
        <f t="shared" si="4"/>
        <v>28.889700214843518</v>
      </c>
      <c r="BH171" s="126">
        <f t="shared" si="6"/>
        <v>3.1538695729415013E-2</v>
      </c>
    </row>
    <row r="172" spans="1:76" s="8" customFormat="1">
      <c r="A172" s="62"/>
      <c r="B172" s="1" t="str">
        <f t="shared" si="5"/>
        <v>RegionXLarge RetNew</v>
      </c>
      <c r="C172" s="62"/>
      <c r="D172" s="197" t="s">
        <v>5467</v>
      </c>
      <c r="E172" s="62" t="s">
        <v>8</v>
      </c>
      <c r="F172" s="62"/>
      <c r="G172" s="62"/>
      <c r="H172" s="74">
        <v>1.9601639052244866</v>
      </c>
      <c r="I172" s="74">
        <v>1.8139548177464644</v>
      </c>
      <c r="J172" s="74">
        <v>1.5990745699068862</v>
      </c>
      <c r="K172" s="74">
        <v>1.2830229881440107</v>
      </c>
      <c r="L172" s="74">
        <v>0.979871173680254</v>
      </c>
      <c r="M172" s="74">
        <v>1.241660719000097</v>
      </c>
      <c r="N172" s="74">
        <v>1.8848305823635303</v>
      </c>
      <c r="O172" s="74">
        <v>2.4988567954738619</v>
      </c>
      <c r="P172" s="74">
        <v>2.288456066580165</v>
      </c>
      <c r="Q172" s="74">
        <v>1.2544054066975698</v>
      </c>
      <c r="R172" s="74">
        <v>1.5651299718837426</v>
      </c>
      <c r="S172" s="74">
        <v>2.1687149616138099</v>
      </c>
      <c r="T172" s="74">
        <v>2.726992850636329</v>
      </c>
      <c r="U172" s="74">
        <v>2.3639545922978495</v>
      </c>
      <c r="V172" s="74">
        <v>2.12134434059036</v>
      </c>
      <c r="W172" s="74">
        <v>1.7332075021200439</v>
      </c>
      <c r="X172" s="74">
        <v>1.6498023915828299</v>
      </c>
      <c r="Y172" s="74">
        <v>1.7728331175696301</v>
      </c>
      <c r="Z172" s="74">
        <v>3.0494837200000005</v>
      </c>
      <c r="AA172" s="74">
        <v>3.9300753599999996</v>
      </c>
      <c r="AB172" s="74">
        <v>3.2949268651724135</v>
      </c>
      <c r="AC172" s="74">
        <v>3.0804508752407767</v>
      </c>
      <c r="AD172" s="74">
        <v>2.9901146137661283</v>
      </c>
      <c r="AE172" s="74">
        <v>3.1209850609635708</v>
      </c>
      <c r="AF172" s="74">
        <v>3.2744251967106117</v>
      </c>
      <c r="AG172" s="74">
        <v>5.6972607384000007</v>
      </c>
      <c r="AH172" s="74">
        <v>1.6247221284865005</v>
      </c>
      <c r="AI172" s="74">
        <v>1.621355042172387</v>
      </c>
      <c r="AJ172" s="74">
        <v>0.89046181776413369</v>
      </c>
      <c r="AK172" s="74">
        <v>1.799418169017593</v>
      </c>
      <c r="AL172" s="74">
        <v>1.485755176968429</v>
      </c>
      <c r="AM172" s="74">
        <v>0.89794362681754358</v>
      </c>
      <c r="AN172" s="74">
        <v>0.91201694404352718</v>
      </c>
      <c r="AO172" s="74">
        <v>0.85125423267540556</v>
      </c>
      <c r="AP172" s="74">
        <v>0.73204497427617965</v>
      </c>
      <c r="AQ172" s="74">
        <v>0.73428349109996394</v>
      </c>
      <c r="AR172" s="74">
        <v>0.71341173425108251</v>
      </c>
      <c r="AS172" s="74">
        <v>0.89455902577447755</v>
      </c>
      <c r="AT172" s="74">
        <v>1.032083805968905</v>
      </c>
      <c r="AU172" s="74">
        <v>1.0963398187475875</v>
      </c>
      <c r="AV172" s="74">
        <v>1.617287860192538</v>
      </c>
      <c r="AW172" s="74">
        <v>1.8239074921539626</v>
      </c>
      <c r="AX172" s="74">
        <v>1.6267354909009817</v>
      </c>
      <c r="AY172" s="74">
        <v>1.5970323938843554</v>
      </c>
      <c r="AZ172" s="74">
        <v>1.5393396581386409</v>
      </c>
      <c r="BA172" s="74">
        <v>1.2960530677092543</v>
      </c>
      <c r="BB172" s="74">
        <v>1.3176455108269955</v>
      </c>
      <c r="BC172" s="74">
        <v>1.2469979474733393</v>
      </c>
      <c r="BD172" s="74">
        <v>1.3540449607593745</v>
      </c>
      <c r="BF172" s="8" t="s">
        <v>5467</v>
      </c>
      <c r="BG172" s="8">
        <f t="shared" si="4"/>
        <v>24.568155381680135</v>
      </c>
      <c r="BH172" s="126">
        <f t="shared" si="6"/>
        <v>2.6820893655991742E-2</v>
      </c>
    </row>
    <row r="173" spans="1:76" s="8" customFormat="1">
      <c r="A173" s="62"/>
      <c r="B173" s="1" t="str">
        <f t="shared" si="5"/>
        <v>RegionLarge RetNew</v>
      </c>
      <c r="C173" s="62"/>
      <c r="D173" s="197" t="s">
        <v>5464</v>
      </c>
      <c r="E173" s="62" t="s">
        <v>8</v>
      </c>
      <c r="F173" s="62"/>
      <c r="G173" s="62"/>
      <c r="H173" s="74">
        <v>3.620390059325949</v>
      </c>
      <c r="I173" s="74">
        <v>3.3503443118873304</v>
      </c>
      <c r="J173" s="74">
        <v>2.9534640759282804</v>
      </c>
      <c r="K173" s="74">
        <v>2.3697220726198811</v>
      </c>
      <c r="L173" s="74">
        <v>1.8098057244890269</v>
      </c>
      <c r="M173" s="74">
        <v>2.2933266509713843</v>
      </c>
      <c r="N173" s="74">
        <v>3.4812506677195292</v>
      </c>
      <c r="O173" s="74">
        <v>4.6153468482405211</v>
      </c>
      <c r="P173" s="74">
        <v>4.2267402091062101</v>
      </c>
      <c r="Q173" s="74">
        <v>2.3168658767096826</v>
      </c>
      <c r="R173" s="74">
        <v>2.8907689691960035</v>
      </c>
      <c r="S173" s="74">
        <v>4.0055803841765441</v>
      </c>
      <c r="T173" s="74">
        <v>5.0367103393662491</v>
      </c>
      <c r="U173" s="74">
        <v>4.366184727635269</v>
      </c>
      <c r="V173" s="74">
        <v>3.9180876367586932</v>
      </c>
      <c r="W173" s="74">
        <v>3.2012053658879802</v>
      </c>
      <c r="X173" s="74">
        <v>3.0471575169907066</v>
      </c>
      <c r="Y173" s="74">
        <v>3.2743932171110264</v>
      </c>
      <c r="Z173" s="74">
        <v>1.21717136</v>
      </c>
      <c r="AA173" s="74">
        <v>1.5786711799999997</v>
      </c>
      <c r="AB173" s="74">
        <v>1.3199722007364803</v>
      </c>
      <c r="AC173" s="74">
        <v>1.2300279538780112</v>
      </c>
      <c r="AD173" s="74">
        <v>1.196371930895225</v>
      </c>
      <c r="AE173" s="74">
        <v>1.248350009064233</v>
      </c>
      <c r="AF173" s="74">
        <v>1.3097074647404454</v>
      </c>
      <c r="AG173" s="74">
        <v>2.6451567714000004</v>
      </c>
      <c r="AH173" s="74">
        <v>0.63458059776260167</v>
      </c>
      <c r="AI173" s="74">
        <v>0.62586649403749295</v>
      </c>
      <c r="AJ173" s="74">
        <v>0.3567039409637372</v>
      </c>
      <c r="AK173" s="74">
        <v>0.71960427219664069</v>
      </c>
      <c r="AL173" s="74">
        <v>0.59647847099566831</v>
      </c>
      <c r="AM173" s="74">
        <v>0.36611838042447359</v>
      </c>
      <c r="AN173" s="74">
        <v>0.3731768350638246</v>
      </c>
      <c r="AO173" s="74">
        <v>0.34504559304633386</v>
      </c>
      <c r="AP173" s="74">
        <v>0.2928623587115301</v>
      </c>
      <c r="AQ173" s="74">
        <v>0.29376294298921468</v>
      </c>
      <c r="AR173" s="74">
        <v>0.28416308329236456</v>
      </c>
      <c r="AS173" s="74">
        <v>0.36455471421578001</v>
      </c>
      <c r="AT173" s="74">
        <v>0.42646627810709853</v>
      </c>
      <c r="AU173" s="74">
        <v>0.44956380488737768</v>
      </c>
      <c r="AV173" s="74">
        <v>0.65213839834683018</v>
      </c>
      <c r="AW173" s="74">
        <v>0.73353807331773047</v>
      </c>
      <c r="AX173" s="74">
        <v>0.65560780242911365</v>
      </c>
      <c r="AY173" s="74">
        <v>0.64604928436358278</v>
      </c>
      <c r="AZ173" s="74">
        <v>0.62178261445398098</v>
      </c>
      <c r="BA173" s="74">
        <v>0.52554853465709617</v>
      </c>
      <c r="BB173" s="74">
        <v>0.53266253778165396</v>
      </c>
      <c r="BC173" s="74">
        <v>0.50454130308386236</v>
      </c>
      <c r="BD173" s="74">
        <v>0.54553111610891503</v>
      </c>
      <c r="BF173" s="8" t="s">
        <v>5464</v>
      </c>
      <c r="BG173" s="8">
        <f t="shared" si="4"/>
        <v>9.9291963984730724</v>
      </c>
      <c r="BH173" s="126">
        <f t="shared" si="6"/>
        <v>1.0839638408159987E-2</v>
      </c>
    </row>
    <row r="174" spans="1:76" s="8" customFormat="1">
      <c r="A174" s="62"/>
      <c r="B174" s="1" t="str">
        <f t="shared" si="5"/>
        <v>RegionMedium RetNew</v>
      </c>
      <c r="C174" s="62"/>
      <c r="D174" s="197" t="s">
        <v>5465</v>
      </c>
      <c r="E174" s="62" t="s">
        <v>8</v>
      </c>
      <c r="F174" s="62"/>
      <c r="G174" s="62"/>
      <c r="H174" s="74">
        <v>0.90509751483148726</v>
      </c>
      <c r="I174" s="74">
        <v>0.8375860779718326</v>
      </c>
      <c r="J174" s="74">
        <v>0.7383660189820701</v>
      </c>
      <c r="K174" s="74">
        <v>0.59243051815497028</v>
      </c>
      <c r="L174" s="74">
        <v>0.45245143112225672</v>
      </c>
      <c r="M174" s="74">
        <v>0.57333166274284608</v>
      </c>
      <c r="N174" s="74">
        <v>0.87031266692988229</v>
      </c>
      <c r="O174" s="74">
        <v>1.1538367120601303</v>
      </c>
      <c r="P174" s="74">
        <v>1.0566850522765525</v>
      </c>
      <c r="Q174" s="74">
        <v>0.57921646917742065</v>
      </c>
      <c r="R174" s="74">
        <v>0.72269224229900086</v>
      </c>
      <c r="S174" s="74">
        <v>1.001395096044136</v>
      </c>
      <c r="T174" s="74">
        <v>1.2591775848415623</v>
      </c>
      <c r="U174" s="74">
        <v>1.0915461819088172</v>
      </c>
      <c r="V174" s="74">
        <v>0.9795219091896733</v>
      </c>
      <c r="W174" s="74">
        <v>0.80030134147199505</v>
      </c>
      <c r="X174" s="74">
        <v>0.76178937924767665</v>
      </c>
      <c r="Y174" s="74">
        <v>0.81859830427775659</v>
      </c>
      <c r="Z174" s="74">
        <v>4.4185782000000007</v>
      </c>
      <c r="AA174" s="74">
        <v>5.8084251000000009</v>
      </c>
      <c r="AB174" s="74">
        <v>4.8341193729503171</v>
      </c>
      <c r="AC174" s="74">
        <v>4.4973948910402894</v>
      </c>
      <c r="AD174" s="74">
        <v>4.3749492047650769</v>
      </c>
      <c r="AE174" s="74">
        <v>4.5648201170153557</v>
      </c>
      <c r="AF174" s="74">
        <v>4.7897113964924092</v>
      </c>
      <c r="AG174" s="74">
        <v>9.1563119010000005</v>
      </c>
      <c r="AH174" s="74">
        <v>2.344666810916233</v>
      </c>
      <c r="AI174" s="74">
        <v>2.2921355877718002</v>
      </c>
      <c r="AJ174" s="74">
        <v>1.3432446364579429</v>
      </c>
      <c r="AK174" s="74">
        <v>2.7275899469990224</v>
      </c>
      <c r="AL174" s="74">
        <v>2.2451802625726844</v>
      </c>
      <c r="AM174" s="74">
        <v>1.3846551620328988</v>
      </c>
      <c r="AN174" s="74">
        <v>1.414332931216091</v>
      </c>
      <c r="AO174" s="74">
        <v>1.3048976182463843</v>
      </c>
      <c r="AP174" s="74">
        <v>1.1035456427042536</v>
      </c>
      <c r="AQ174" s="74">
        <v>1.0932193385059683</v>
      </c>
      <c r="AR174" s="74">
        <v>1.0602010304011045</v>
      </c>
      <c r="AS174" s="74">
        <v>1.3687417218066935</v>
      </c>
      <c r="AT174" s="74">
        <v>1.6102119957699914</v>
      </c>
      <c r="AU174" s="74">
        <v>1.7014476793012303</v>
      </c>
      <c r="AV174" s="74">
        <v>2.4475448442766612</v>
      </c>
      <c r="AW174" s="74">
        <v>2.7642584104961641</v>
      </c>
      <c r="AX174" s="74">
        <v>2.4645092385842489</v>
      </c>
      <c r="AY174" s="74">
        <v>2.435211674558635</v>
      </c>
      <c r="AZ174" s="74">
        <v>2.3436666024455817</v>
      </c>
      <c r="BA174" s="74">
        <v>1.9970991421399598</v>
      </c>
      <c r="BB174" s="74">
        <v>2.0220850932468024</v>
      </c>
      <c r="BC174" s="74">
        <v>1.9074632582746243</v>
      </c>
      <c r="BD174" s="74">
        <v>2.0633846520749657</v>
      </c>
      <c r="BF174" s="8" t="s">
        <v>5465</v>
      </c>
      <c r="BG174" s="8">
        <f t="shared" si="4"/>
        <v>37.459246245653958</v>
      </c>
      <c r="BH174" s="126">
        <f t="shared" si="6"/>
        <v>4.0894012773033235E-2</v>
      </c>
    </row>
    <row r="175" spans="1:76" s="8" customFormat="1">
      <c r="A175" s="62"/>
      <c r="B175" s="1" t="str">
        <f t="shared" si="5"/>
        <v>RegionSmall RetNew</v>
      </c>
      <c r="C175" s="62"/>
      <c r="D175" s="197" t="s">
        <v>5466</v>
      </c>
      <c r="E175" s="62" t="s">
        <v>8</v>
      </c>
      <c r="F175" s="62"/>
      <c r="G175" s="62"/>
      <c r="H175" s="74">
        <v>1.7474878206180771</v>
      </c>
      <c r="I175" s="74">
        <v>1.6171422923943721</v>
      </c>
      <c r="J175" s="74">
        <v>1.4255763651827631</v>
      </c>
      <c r="K175" s="74">
        <v>1.1438161060811387</v>
      </c>
      <c r="L175" s="74">
        <v>0.87355600070846262</v>
      </c>
      <c r="M175" s="74">
        <v>1.1069416072856728</v>
      </c>
      <c r="N175" s="74">
        <v>1.6803280979870585</v>
      </c>
      <c r="O175" s="74">
        <v>2.2277329992254882</v>
      </c>
      <c r="P175" s="74">
        <v>2.0401605670370717</v>
      </c>
      <c r="Q175" s="74">
        <v>1.1183035074153274</v>
      </c>
      <c r="R175" s="74">
        <v>1.3953147266212531</v>
      </c>
      <c r="S175" s="74">
        <v>1.9334112681655102</v>
      </c>
      <c r="T175" s="74">
        <v>2.4311164901558593</v>
      </c>
      <c r="U175" s="74">
        <v>2.1074675681580644</v>
      </c>
      <c r="V175" s="74">
        <v>1.8911803184612741</v>
      </c>
      <c r="W175" s="74">
        <v>1.5451559905199812</v>
      </c>
      <c r="X175" s="74">
        <v>1.4708002621787872</v>
      </c>
      <c r="Y175" s="74">
        <v>1.580482261041587</v>
      </c>
      <c r="Z175" s="74">
        <v>1.38987072</v>
      </c>
      <c r="AA175" s="74">
        <v>1.8173303599999999</v>
      </c>
      <c r="AB175" s="74">
        <v>1.5136049433773811</v>
      </c>
      <c r="AC175" s="74">
        <v>1.4027949732052674</v>
      </c>
      <c r="AD175" s="74">
        <v>1.3671049082637361</v>
      </c>
      <c r="AE175" s="74">
        <v>1.4256651163527188</v>
      </c>
      <c r="AF175" s="74">
        <v>1.4946127688834872</v>
      </c>
      <c r="AG175" s="74">
        <v>2.8486303692000003</v>
      </c>
      <c r="AH175" s="74">
        <v>0.72521200415511566</v>
      </c>
      <c r="AI175" s="74">
        <v>0.70030743182080113</v>
      </c>
      <c r="AJ175" s="74">
        <v>0.42474203674104466</v>
      </c>
      <c r="AK175" s="74">
        <v>0.86249938561661099</v>
      </c>
      <c r="AL175" s="74">
        <v>0.71243811393533818</v>
      </c>
      <c r="AM175" s="74">
        <v>0.43988135050703958</v>
      </c>
      <c r="AN175" s="74">
        <v>0.44879648252082133</v>
      </c>
      <c r="AO175" s="74">
        <v>0.41374173801952452</v>
      </c>
      <c r="AP175" s="74">
        <v>0.34301620014224921</v>
      </c>
      <c r="AQ175" s="74">
        <v>0.33946657261656726</v>
      </c>
      <c r="AR175" s="74">
        <v>0.32965754978673117</v>
      </c>
      <c r="AS175" s="74">
        <v>0.43689232903555525</v>
      </c>
      <c r="AT175" s="74">
        <v>0.51886957722704219</v>
      </c>
      <c r="AU175" s="74">
        <v>0.54817313334918127</v>
      </c>
      <c r="AV175" s="74">
        <v>0.77969532117377649</v>
      </c>
      <c r="AW175" s="74">
        <v>0.87858644381951334</v>
      </c>
      <c r="AX175" s="74">
        <v>0.78420074698109388</v>
      </c>
      <c r="AY175" s="74">
        <v>0.77728841592354081</v>
      </c>
      <c r="AZ175" s="74">
        <v>0.74886674252534069</v>
      </c>
      <c r="BA175" s="74">
        <v>0.63964179951326661</v>
      </c>
      <c r="BB175" s="74">
        <v>0.64714740319049269</v>
      </c>
      <c r="BC175" s="74">
        <v>0.61166389038687663</v>
      </c>
      <c r="BD175" s="74">
        <v>0.66242443593788758</v>
      </c>
      <c r="BF175" s="8" t="s">
        <v>5466</v>
      </c>
      <c r="BG175" s="8">
        <f t="shared" si="4"/>
        <v>11.92294763220845</v>
      </c>
      <c r="BH175" s="126">
        <f t="shared" si="6"/>
        <v>1.3016203517984767E-2</v>
      </c>
    </row>
    <row r="176" spans="1:76" s="8" customFormat="1">
      <c r="A176" s="62"/>
      <c r="B176" s="1" t="str">
        <f t="shared" si="5"/>
        <v>RegionSchool K-12New</v>
      </c>
      <c r="C176" s="62"/>
      <c r="D176" s="197" t="s">
        <v>5468</v>
      </c>
      <c r="E176" s="62" t="s">
        <v>8</v>
      </c>
      <c r="F176" s="62"/>
      <c r="G176" s="62"/>
      <c r="H176" s="74">
        <v>2.3326221600000001</v>
      </c>
      <c r="I176" s="74">
        <v>2.1343561800000002</v>
      </c>
      <c r="J176" s="74">
        <v>2.7849274200000003</v>
      </c>
      <c r="K176" s="74">
        <v>3.7213380599999999</v>
      </c>
      <c r="L176" s="74">
        <v>3.8396688000000001</v>
      </c>
      <c r="M176" s="74">
        <v>4.5304399799999997</v>
      </c>
      <c r="N176" s="74">
        <v>3.8655843599999997</v>
      </c>
      <c r="O176" s="74">
        <v>3.7622019600000001</v>
      </c>
      <c r="P176" s="74">
        <v>4.9317826799999995</v>
      </c>
      <c r="Q176" s="74">
        <v>3.5256144000000003</v>
      </c>
      <c r="R176" s="74">
        <v>4.1166087600000001</v>
      </c>
      <c r="S176" s="74">
        <v>3.6865428600000003</v>
      </c>
      <c r="T176" s="74">
        <v>4.4936060400000004</v>
      </c>
      <c r="U176" s="74">
        <v>4.0552175400000001</v>
      </c>
      <c r="V176" s="74">
        <v>4.7025844800000005</v>
      </c>
      <c r="W176" s="74">
        <v>5.7826820000000012</v>
      </c>
      <c r="X176" s="74">
        <v>6.4745300000000006</v>
      </c>
      <c r="Y176" s="74">
        <v>4.3306040000000001</v>
      </c>
      <c r="Z176" s="74">
        <v>5.0644289999999996</v>
      </c>
      <c r="AA176" s="74">
        <v>4.8802399999999997</v>
      </c>
      <c r="AB176" s="74">
        <v>5.314560624425317</v>
      </c>
      <c r="AC176" s="74">
        <v>5.8392883922912757</v>
      </c>
      <c r="AD176" s="74">
        <v>5.5907307068579604</v>
      </c>
      <c r="AE176" s="74">
        <v>5.3970025110934667</v>
      </c>
      <c r="AF176" s="74">
        <v>5.2520288707852059</v>
      </c>
      <c r="AG176" s="74">
        <v>1.513577</v>
      </c>
      <c r="AH176" s="74">
        <v>0.49029076218052137</v>
      </c>
      <c r="AI176" s="74">
        <v>0.50922769409156987</v>
      </c>
      <c r="AJ176" s="74">
        <v>0.50322888648933484</v>
      </c>
      <c r="AK176" s="74">
        <v>0.49337113702797691</v>
      </c>
      <c r="AL176" s="74">
        <v>1.1029723159217257</v>
      </c>
      <c r="AM176" s="74">
        <v>0.94992456965043459</v>
      </c>
      <c r="AN176" s="74">
        <v>0.71720701164062661</v>
      </c>
      <c r="AO176" s="74">
        <v>0.7442281187428561</v>
      </c>
      <c r="AP176" s="74">
        <v>0.85140099810585501</v>
      </c>
      <c r="AQ176" s="74">
        <v>0.99139466996200198</v>
      </c>
      <c r="AR176" s="74">
        <v>1.5014629353162949</v>
      </c>
      <c r="AS176" s="74">
        <v>1.8697826256608596</v>
      </c>
      <c r="AT176" s="74">
        <v>1.6452707482432332</v>
      </c>
      <c r="AU176" s="74">
        <v>1.6753181172445872</v>
      </c>
      <c r="AV176" s="74">
        <v>1.7943041099264481</v>
      </c>
      <c r="AW176" s="74">
        <v>1.8624299937819393</v>
      </c>
      <c r="AX176" s="74">
        <v>1.7489264522150836</v>
      </c>
      <c r="AY176" s="74">
        <v>1.7975598556031414</v>
      </c>
      <c r="AZ176" s="74">
        <v>1.6195220459723754</v>
      </c>
      <c r="BA176" s="74">
        <v>1.8221433074925411</v>
      </c>
      <c r="BB176" s="74">
        <v>1.6336676691608698</v>
      </c>
      <c r="BC176" s="74">
        <v>1.7826242149357872</v>
      </c>
      <c r="BD176" s="74">
        <v>1.6891002859244486</v>
      </c>
      <c r="BF176" s="8" t="s">
        <v>5468</v>
      </c>
      <c r="BG176" s="8">
        <f t="shared" si="4"/>
        <v>28.292611182529082</v>
      </c>
      <c r="BH176" s="126">
        <f t="shared" si="6"/>
        <v>3.0886857559635036E-2</v>
      </c>
    </row>
    <row r="177" spans="1:60" s="8" customFormat="1">
      <c r="A177" s="62"/>
      <c r="B177" s="1" t="str">
        <f t="shared" si="5"/>
        <v>RegionUniversityNew</v>
      </c>
      <c r="C177" s="62"/>
      <c r="D177" s="196" t="s">
        <v>54</v>
      </c>
      <c r="E177" s="62" t="s">
        <v>8</v>
      </c>
      <c r="F177" s="62"/>
      <c r="G177" s="62"/>
      <c r="H177" s="74">
        <v>1.2016538399999999</v>
      </c>
      <c r="I177" s="74">
        <v>1.0995168200000001</v>
      </c>
      <c r="J177" s="74">
        <v>1.4346595800000002</v>
      </c>
      <c r="K177" s="74">
        <v>1.91705294</v>
      </c>
      <c r="L177" s="74">
        <v>1.9780112000000001</v>
      </c>
      <c r="M177" s="74">
        <v>2.3338630200000003</v>
      </c>
      <c r="N177" s="74">
        <v>1.99136164</v>
      </c>
      <c r="O177" s="74">
        <v>1.93810404</v>
      </c>
      <c r="P177" s="74">
        <v>2.5406153199999997</v>
      </c>
      <c r="Q177" s="74">
        <v>1.8162256000000001</v>
      </c>
      <c r="R177" s="74">
        <v>2.12067724</v>
      </c>
      <c r="S177" s="74">
        <v>1.8991281399999997</v>
      </c>
      <c r="T177" s="74">
        <v>2.3148879600000005</v>
      </c>
      <c r="U177" s="74">
        <v>2.0890514600000003</v>
      </c>
      <c r="V177" s="74">
        <v>2.4225435200000001</v>
      </c>
      <c r="W177" s="74">
        <v>2.7598760000000002</v>
      </c>
      <c r="X177" s="74">
        <v>3.2231519999999998</v>
      </c>
      <c r="Y177" s="74">
        <v>1.711967</v>
      </c>
      <c r="Z177" s="74">
        <v>2.2422549999999997</v>
      </c>
      <c r="AA177" s="74">
        <v>1.9980939999999998</v>
      </c>
      <c r="AB177" s="74">
        <v>2.2146394799898173</v>
      </c>
      <c r="AC177" s="74">
        <v>2.4529568455976025</v>
      </c>
      <c r="AD177" s="74">
        <v>2.3252751304701671</v>
      </c>
      <c r="AE177" s="74">
        <v>2.2545756506342292</v>
      </c>
      <c r="AF177" s="74">
        <v>2.2121944652028378</v>
      </c>
      <c r="AG177" s="74">
        <v>1.513577</v>
      </c>
      <c r="AH177" s="74">
        <v>0.86475691505534946</v>
      </c>
      <c r="AI177" s="74">
        <v>0.78056162858028511</v>
      </c>
      <c r="AJ177" s="74">
        <v>0.63957928675752418</v>
      </c>
      <c r="AK177" s="74">
        <v>0.2800209986196866</v>
      </c>
      <c r="AL177" s="74">
        <v>0.29719871383536939</v>
      </c>
      <c r="AM177" s="74">
        <v>0.58203115602335975</v>
      </c>
      <c r="AN177" s="74">
        <v>0.83189457735737737</v>
      </c>
      <c r="AO177" s="74">
        <v>0.66610454718876777</v>
      </c>
      <c r="AP177" s="74">
        <v>0.73648247778559484</v>
      </c>
      <c r="AQ177" s="74">
        <v>0.64334185638367225</v>
      </c>
      <c r="AR177" s="74">
        <v>0.97289424291238524</v>
      </c>
      <c r="AS177" s="74">
        <v>1.1820978013224126</v>
      </c>
      <c r="AT177" s="74">
        <v>1.1785313924254113</v>
      </c>
      <c r="AU177" s="74">
        <v>1.2952038876416079</v>
      </c>
      <c r="AV177" s="74">
        <v>1.3229243736280945</v>
      </c>
      <c r="AW177" s="74">
        <v>1.422909455419719</v>
      </c>
      <c r="AX177" s="74">
        <v>1.4430187909981058</v>
      </c>
      <c r="AY177" s="74">
        <v>1.2923971403480323</v>
      </c>
      <c r="AZ177" s="74">
        <v>1.1785050733908478</v>
      </c>
      <c r="BA177" s="74">
        <v>1.3433889489273994</v>
      </c>
      <c r="BB177" s="74">
        <v>1.2265545990556588</v>
      </c>
      <c r="BC177" s="74">
        <v>1.2571458643971927</v>
      </c>
      <c r="BD177" s="74">
        <v>1.2979913333963795</v>
      </c>
      <c r="BF177" s="8" t="s">
        <v>54</v>
      </c>
      <c r="BG177" s="8">
        <f t="shared" si="4"/>
        <v>20.450637231057076</v>
      </c>
      <c r="BH177" s="126">
        <f t="shared" si="6"/>
        <v>2.2325826170102026E-2</v>
      </c>
    </row>
    <row r="178" spans="1:60" s="8" customFormat="1">
      <c r="A178" s="62"/>
      <c r="B178" s="1" t="str">
        <f t="shared" si="5"/>
        <v>RegionWarehouseNew</v>
      </c>
      <c r="C178" s="62"/>
      <c r="D178" s="196" t="s">
        <v>56</v>
      </c>
      <c r="E178" s="62" t="s">
        <v>8</v>
      </c>
      <c r="F178" s="62"/>
      <c r="G178" s="62"/>
      <c r="H178" s="74">
        <v>7.7681670999999994</v>
      </c>
      <c r="I178" s="74">
        <v>6.1909778999999991</v>
      </c>
      <c r="J178" s="74">
        <v>6.2494579999999997</v>
      </c>
      <c r="K178" s="74">
        <v>6.6152219000000008</v>
      </c>
      <c r="L178" s="74">
        <v>5.5810154000000001</v>
      </c>
      <c r="M178" s="74">
        <v>5.2429889000000003</v>
      </c>
      <c r="N178" s="74">
        <v>4.4018980000000001</v>
      </c>
      <c r="O178" s="74">
        <v>6.0446849999999994</v>
      </c>
      <c r="P178" s="74">
        <v>9.751614</v>
      </c>
      <c r="Q178" s="74">
        <v>11.116424999999998</v>
      </c>
      <c r="R178" s="74">
        <v>11.370925</v>
      </c>
      <c r="S178" s="74">
        <v>11.869458999999999</v>
      </c>
      <c r="T178" s="74">
        <v>10.888947</v>
      </c>
      <c r="U178" s="74">
        <v>9.4940550000000012</v>
      </c>
      <c r="V178" s="74">
        <v>10.433181000000001</v>
      </c>
      <c r="W178" s="74">
        <v>5.9005559999999999</v>
      </c>
      <c r="X178" s="74">
        <v>6.8123880000000003</v>
      </c>
      <c r="Y178" s="74">
        <v>6.1123589999999997</v>
      </c>
      <c r="Z178" s="74">
        <v>9.229140000000001</v>
      </c>
      <c r="AA178" s="74">
        <v>8.458632999999999</v>
      </c>
      <c r="AB178" s="74">
        <v>8.0452519383000087</v>
      </c>
      <c r="AC178" s="74">
        <v>7.6519041966999959</v>
      </c>
      <c r="AD178" s="74">
        <v>7.4193123636000031</v>
      </c>
      <c r="AE178" s="74">
        <v>7.7886886725999984</v>
      </c>
      <c r="AF178" s="74">
        <v>8.2631958338000029</v>
      </c>
      <c r="AG178" s="74">
        <v>1.23E-2</v>
      </c>
      <c r="AH178" s="74">
        <v>6.8660754747456778</v>
      </c>
      <c r="AI178" s="74">
        <v>6.8865695710315471</v>
      </c>
      <c r="AJ178" s="74">
        <v>7.9301406957527112</v>
      </c>
      <c r="AK178" s="74">
        <v>7.6586609772993617</v>
      </c>
      <c r="AL178" s="74">
        <v>7.5774552212762423</v>
      </c>
      <c r="AM178" s="74">
        <v>5.6453939930651131</v>
      </c>
      <c r="AN178" s="74">
        <v>4.800793231843981</v>
      </c>
      <c r="AO178" s="74">
        <v>3.5881391412601156</v>
      </c>
      <c r="AP178" s="74">
        <v>3.1529819033971824</v>
      </c>
      <c r="AQ178" s="74">
        <v>4.0691744688008198</v>
      </c>
      <c r="AR178" s="74">
        <v>4.5400289951106014</v>
      </c>
      <c r="AS178" s="74">
        <v>4.8555474587969272</v>
      </c>
      <c r="AT178" s="74">
        <v>4.6966359797376018</v>
      </c>
      <c r="AU178" s="74">
        <v>4.8557170740974245</v>
      </c>
      <c r="AV178" s="74">
        <v>4.451750056135543</v>
      </c>
      <c r="AW178" s="74">
        <v>3.8657972013430704</v>
      </c>
      <c r="AX178" s="74">
        <v>3.9817445148405937</v>
      </c>
      <c r="AY178" s="74">
        <v>3.9951806948216846</v>
      </c>
      <c r="AZ178" s="74">
        <v>4.4738164673360306</v>
      </c>
      <c r="BA178" s="74">
        <v>4.2737219736102183</v>
      </c>
      <c r="BB178" s="74">
        <v>4.0870251812551333</v>
      </c>
      <c r="BC178" s="74">
        <v>4.137725578117939</v>
      </c>
      <c r="BD178" s="74">
        <v>3.6922064696454697</v>
      </c>
      <c r="BF178" s="8" t="s">
        <v>56</v>
      </c>
      <c r="BG178" s="8">
        <f t="shared" si="4"/>
        <v>92.399496581791055</v>
      </c>
      <c r="BH178" s="126">
        <f t="shared" si="6"/>
        <v>0.10087192274660353</v>
      </c>
    </row>
    <row r="179" spans="1:60" s="8" customFormat="1">
      <c r="A179" s="62"/>
      <c r="B179" s="1" t="str">
        <f t="shared" si="5"/>
        <v>RegionSupermarketNew</v>
      </c>
      <c r="C179" s="62"/>
      <c r="D179" s="196" t="s">
        <v>58</v>
      </c>
      <c r="E179" s="62" t="s">
        <v>8</v>
      </c>
      <c r="F179" s="62"/>
      <c r="G179" s="62"/>
      <c r="H179" s="74">
        <v>0.94562667569891845</v>
      </c>
      <c r="I179" s="74">
        <v>0.87797440847584418</v>
      </c>
      <c r="J179" s="74">
        <v>0.76896588931383225</v>
      </c>
      <c r="K179" s="74">
        <v>0.63948110135578418</v>
      </c>
      <c r="L179" s="74">
        <v>0.43394926096228958</v>
      </c>
      <c r="M179" s="74">
        <v>0.70856563684818685</v>
      </c>
      <c r="N179" s="74">
        <v>0.99833300111063006</v>
      </c>
      <c r="O179" s="74">
        <v>1.2788148464054281</v>
      </c>
      <c r="P179" s="74">
        <v>1.1413744588863326</v>
      </c>
      <c r="Q179" s="74">
        <v>0.71823731071012475</v>
      </c>
      <c r="R179" s="74">
        <v>0.84101134433644587</v>
      </c>
      <c r="S179" s="74">
        <v>1.2251082266483837</v>
      </c>
      <c r="T179" s="74">
        <v>1.5651012636603874</v>
      </c>
      <c r="U179" s="74">
        <v>1.2759510039866273</v>
      </c>
      <c r="V179" s="74">
        <v>1.107505460703968</v>
      </c>
      <c r="W179" s="74">
        <v>0.63798485303363595</v>
      </c>
      <c r="X179" s="74">
        <v>0.62624539967892912</v>
      </c>
      <c r="Y179" s="74">
        <v>0.67166554183832972</v>
      </c>
      <c r="Z179" s="74">
        <v>0.492732</v>
      </c>
      <c r="AA179" s="74">
        <v>0.49918399999999996</v>
      </c>
      <c r="AB179" s="74">
        <v>0.51242220696340901</v>
      </c>
      <c r="AC179" s="74">
        <v>0.56820095103565071</v>
      </c>
      <c r="AD179" s="74">
        <v>0.49314781500982674</v>
      </c>
      <c r="AE179" s="74">
        <v>0.5050087559041242</v>
      </c>
      <c r="AF179" s="74">
        <v>0.53237464527304901</v>
      </c>
      <c r="AG179" s="74">
        <v>2.5148422200000002</v>
      </c>
      <c r="AH179" s="74">
        <v>0.9185915041684255</v>
      </c>
      <c r="AI179" s="74">
        <v>0.90821139662343564</v>
      </c>
      <c r="AJ179" s="74">
        <v>0.30110367185511056</v>
      </c>
      <c r="AK179" s="74">
        <v>0.38924897939746522</v>
      </c>
      <c r="AL179" s="74">
        <v>0.34341311895347121</v>
      </c>
      <c r="AM179" s="74">
        <v>0.29927348040561341</v>
      </c>
      <c r="AN179" s="74">
        <v>0.29688874456634085</v>
      </c>
      <c r="AO179" s="74">
        <v>0.29379933994281465</v>
      </c>
      <c r="AP179" s="74">
        <v>0.29041766271303127</v>
      </c>
      <c r="AQ179" s="74">
        <v>0.28614144770449462</v>
      </c>
      <c r="AR179" s="74">
        <v>0.28163861967746157</v>
      </c>
      <c r="AS179" s="74">
        <v>0.27688800876616482</v>
      </c>
      <c r="AT179" s="74">
        <v>0.27357754310134663</v>
      </c>
      <c r="AU179" s="74">
        <v>0.27063184585003941</v>
      </c>
      <c r="AV179" s="74">
        <v>0.26801411864303953</v>
      </c>
      <c r="AW179" s="74">
        <v>0.26660240614409092</v>
      </c>
      <c r="AX179" s="74">
        <v>0.25138198684402913</v>
      </c>
      <c r="AY179" s="74">
        <v>0.26455339135243683</v>
      </c>
      <c r="AZ179" s="74">
        <v>0.26299167309250365</v>
      </c>
      <c r="BA179" s="74">
        <v>0.26140909607327911</v>
      </c>
      <c r="BB179" s="74">
        <v>0.25947687815142023</v>
      </c>
      <c r="BC179" s="74">
        <v>0.25750619496776178</v>
      </c>
      <c r="BD179" s="74">
        <v>0.25562560804995926</v>
      </c>
      <c r="BF179" s="8" t="s">
        <v>58</v>
      </c>
      <c r="BG179" s="8">
        <f t="shared" si="4"/>
        <v>5.6494801443967644</v>
      </c>
      <c r="BH179" s="126">
        <f t="shared" si="6"/>
        <v>6.1675003194375045E-3</v>
      </c>
    </row>
    <row r="180" spans="1:60" s="8" customFormat="1">
      <c r="A180" s="62"/>
      <c r="B180" s="1" t="str">
        <f t="shared" si="5"/>
        <v>RegionMiniMartNew</v>
      </c>
      <c r="C180" s="62"/>
      <c r="D180" s="196" t="s">
        <v>60</v>
      </c>
      <c r="E180" s="62" t="s">
        <v>8</v>
      </c>
      <c r="F180" s="62"/>
      <c r="G180" s="62"/>
      <c r="H180" s="74">
        <v>0.38265402430108175</v>
      </c>
      <c r="I180" s="74">
        <v>0.35527809152415585</v>
      </c>
      <c r="J180" s="74">
        <v>0.31116708068616789</v>
      </c>
      <c r="K180" s="74">
        <v>0.25877021364421587</v>
      </c>
      <c r="L180" s="74">
        <v>0.17560040903771046</v>
      </c>
      <c r="M180" s="74">
        <v>0.28672572315181322</v>
      </c>
      <c r="N180" s="74">
        <v>0.4039819838893699</v>
      </c>
      <c r="O180" s="74">
        <v>0.51748079859457219</v>
      </c>
      <c r="P180" s="74">
        <v>0.46186464611366751</v>
      </c>
      <c r="Q180" s="74">
        <v>0.29063942928987535</v>
      </c>
      <c r="R180" s="74">
        <v>0.34032074566355414</v>
      </c>
      <c r="S180" s="74">
        <v>0.49574806335161636</v>
      </c>
      <c r="T180" s="74">
        <v>0.63332847133961268</v>
      </c>
      <c r="U180" s="74">
        <v>0.51632192601337268</v>
      </c>
      <c r="V180" s="74">
        <v>0.44815933429603194</v>
      </c>
      <c r="W180" s="74">
        <v>0.25816474696636388</v>
      </c>
      <c r="X180" s="74">
        <v>0.25341430032107087</v>
      </c>
      <c r="Y180" s="74">
        <v>0.27179385816167018</v>
      </c>
      <c r="Z180" s="74">
        <v>0.492732</v>
      </c>
      <c r="AA180" s="74">
        <v>0.49918399999999996</v>
      </c>
      <c r="AB180" s="74">
        <v>0.51242220696340901</v>
      </c>
      <c r="AC180" s="74">
        <v>0.56820095103565071</v>
      </c>
      <c r="AD180" s="74">
        <v>0.49314781500982674</v>
      </c>
      <c r="AE180" s="74">
        <v>0.5050087559041242</v>
      </c>
      <c r="AF180" s="74">
        <v>0.53237464527304901</v>
      </c>
      <c r="AG180" s="74">
        <v>0</v>
      </c>
      <c r="AH180" s="74">
        <v>0.16181677435650518</v>
      </c>
      <c r="AI180" s="74">
        <v>0.22377553365145114</v>
      </c>
      <c r="AJ180" s="74">
        <v>0.1534457254274641</v>
      </c>
      <c r="AK180" s="74">
        <v>0.19765540078516197</v>
      </c>
      <c r="AL180" s="74">
        <v>0.18600542935034625</v>
      </c>
      <c r="AM180" s="74">
        <v>9.5760802585072302E-2</v>
      </c>
      <c r="AN180" s="74">
        <v>0.10062051473914659</v>
      </c>
      <c r="AO180" s="74">
        <v>8.5646792534183808E-2</v>
      </c>
      <c r="AP180" s="74">
        <v>6.5415041923045286E-2</v>
      </c>
      <c r="AQ180" s="74">
        <v>5.7242996146950373E-2</v>
      </c>
      <c r="AR180" s="74">
        <v>5.5087150941189433E-2</v>
      </c>
      <c r="AS180" s="74">
        <v>7.3916214299540497E-2</v>
      </c>
      <c r="AT180" s="74">
        <v>9.2056169088318471E-2</v>
      </c>
      <c r="AU180" s="74">
        <v>0.10393709432109566</v>
      </c>
      <c r="AV180" s="74">
        <v>0.15172170448022598</v>
      </c>
      <c r="AW180" s="74">
        <v>0.15706997726929292</v>
      </c>
      <c r="AX180" s="74">
        <v>0.14510580631504899</v>
      </c>
      <c r="AY180" s="74">
        <v>0.15272706829792246</v>
      </c>
      <c r="AZ180" s="74">
        <v>0.14104647748606622</v>
      </c>
      <c r="BA180" s="74">
        <v>0.11700741064540764</v>
      </c>
      <c r="BB180" s="74">
        <v>0.1200067315077773</v>
      </c>
      <c r="BC180" s="74">
        <v>0.11457442878633581</v>
      </c>
      <c r="BD180" s="74">
        <v>0.1211768182439132</v>
      </c>
      <c r="BF180" s="8" t="s">
        <v>60</v>
      </c>
      <c r="BG180" s="8">
        <f t="shared" si="4"/>
        <v>2.3337800297460412</v>
      </c>
      <c r="BH180" s="127">
        <f t="shared" si="6"/>
        <v>2.5477723102065148E-3</v>
      </c>
    </row>
    <row r="181" spans="1:60" s="8" customFormat="1">
      <c r="A181" s="62"/>
      <c r="B181" s="1" t="str">
        <f t="shared" si="5"/>
        <v>RegionRestaurantNew</v>
      </c>
      <c r="C181" s="62"/>
      <c r="D181" s="196" t="s">
        <v>62</v>
      </c>
      <c r="E181" s="62" t="s">
        <v>8</v>
      </c>
      <c r="F181" s="62"/>
      <c r="G181" s="62"/>
      <c r="H181" s="74">
        <v>0.40274807407407415</v>
      </c>
      <c r="I181" s="74">
        <v>0.37036307407407404</v>
      </c>
      <c r="J181" s="74">
        <v>0.48768807407407411</v>
      </c>
      <c r="K181" s="74">
        <v>0.46379207407407413</v>
      </c>
      <c r="L181" s="74">
        <v>0.53812807407407393</v>
      </c>
      <c r="M181" s="74">
        <v>0.42164107407407414</v>
      </c>
      <c r="N181" s="74">
        <v>0.43037807407407414</v>
      </c>
      <c r="O181" s="74">
        <v>0.50291507407407388</v>
      </c>
      <c r="P181" s="74">
        <v>0.48163407407407416</v>
      </c>
      <c r="Q181" s="74">
        <v>0.45580907407407417</v>
      </c>
      <c r="R181" s="74">
        <v>0.6205150740740738</v>
      </c>
      <c r="S181" s="74">
        <v>0.56234507407407419</v>
      </c>
      <c r="T181" s="74">
        <v>0.58473807407407419</v>
      </c>
      <c r="U181" s="74">
        <v>0.5404590740740739</v>
      </c>
      <c r="V181" s="74">
        <v>0.42069407407407394</v>
      </c>
      <c r="W181" s="74">
        <v>1.2428048860740741</v>
      </c>
      <c r="X181" s="74">
        <v>1.1604115330740739</v>
      </c>
      <c r="Y181" s="74">
        <v>1.2477731920740742</v>
      </c>
      <c r="Z181" s="74">
        <v>8.7690780740740752</v>
      </c>
      <c r="AA181" s="74">
        <v>11.037976074074074</v>
      </c>
      <c r="AB181" s="74">
        <v>9.3237041313177169</v>
      </c>
      <c r="AC181" s="74">
        <v>8.7162296123734357</v>
      </c>
      <c r="AD181" s="74">
        <v>8.4335868012343536</v>
      </c>
      <c r="AE181" s="74">
        <v>8.7947699601225242</v>
      </c>
      <c r="AF181" s="74">
        <v>9.1969362436011277</v>
      </c>
      <c r="AG181" s="74">
        <v>0.10520207407407393</v>
      </c>
      <c r="AH181" s="74">
        <v>0.86402258783077479</v>
      </c>
      <c r="AI181" s="74">
        <v>1.2402151109483464</v>
      </c>
      <c r="AJ181" s="74">
        <v>0.65647802514629705</v>
      </c>
      <c r="AK181" s="74">
        <v>0.46894871790011039</v>
      </c>
      <c r="AL181" s="74">
        <v>0.47387410836125871</v>
      </c>
      <c r="AM181" s="74">
        <v>0.45144590813821411</v>
      </c>
      <c r="AN181" s="74">
        <v>0.4505136151455652</v>
      </c>
      <c r="AO181" s="74">
        <v>0.44778046039172248</v>
      </c>
      <c r="AP181" s="74">
        <v>0.44523396067124349</v>
      </c>
      <c r="AQ181" s="74">
        <v>0.44273536313864043</v>
      </c>
      <c r="AR181" s="74">
        <v>0.4399078135546039</v>
      </c>
      <c r="AS181" s="74">
        <v>0.43708606600163591</v>
      </c>
      <c r="AT181" s="74">
        <v>0.43513915585550955</v>
      </c>
      <c r="AU181" s="74">
        <v>0.43580404899906589</v>
      </c>
      <c r="AV181" s="74">
        <v>0.59161866303702282</v>
      </c>
      <c r="AW181" s="74">
        <v>0.66467702134516005</v>
      </c>
      <c r="AX181" s="74">
        <v>0.65353995366480533</v>
      </c>
      <c r="AY181" s="74">
        <v>0.676060915960916</v>
      </c>
      <c r="AZ181" s="74">
        <v>0.70559825286541389</v>
      </c>
      <c r="BA181" s="74">
        <v>0.63206878506691044</v>
      </c>
      <c r="BB181" s="74">
        <v>0.63726309269471215</v>
      </c>
      <c r="BC181" s="74">
        <v>0.5828366650853003</v>
      </c>
      <c r="BD181" s="74">
        <v>0.63928201324113043</v>
      </c>
      <c r="BF181" s="8" t="s">
        <v>62</v>
      </c>
      <c r="BG181" s="8">
        <f t="shared" si="4"/>
        <v>10.711414581118939</v>
      </c>
      <c r="BH181" s="126">
        <f t="shared" si="6"/>
        <v>1.1693580853842011E-2</v>
      </c>
    </row>
    <row r="182" spans="1:60" s="8" customFormat="1">
      <c r="A182" s="62"/>
      <c r="B182" s="1" t="str">
        <f t="shared" si="5"/>
        <v>RegionLodgingNew</v>
      </c>
      <c r="C182" s="62"/>
      <c r="D182" s="196" t="s">
        <v>64</v>
      </c>
      <c r="E182" s="62" t="s">
        <v>8</v>
      </c>
      <c r="F182" s="62"/>
      <c r="G182" s="62"/>
      <c r="H182" s="74">
        <v>1.2680339999999999</v>
      </c>
      <c r="I182" s="74">
        <v>3.2701959999999999</v>
      </c>
      <c r="J182" s="74">
        <v>2.1934979999999999</v>
      </c>
      <c r="K182" s="74">
        <v>2.1689530000000001</v>
      </c>
      <c r="L182" s="74">
        <v>1.452771</v>
      </c>
      <c r="M182" s="74">
        <v>0.90405199999999997</v>
      </c>
      <c r="N182" s="74">
        <v>1.359175</v>
      </c>
      <c r="O182" s="74">
        <v>1.5139029999999998</v>
      </c>
      <c r="P182" s="74">
        <v>2.30301</v>
      </c>
      <c r="Q182" s="74">
        <v>2.7516340000000001</v>
      </c>
      <c r="R182" s="74">
        <v>4.7814439999999996</v>
      </c>
      <c r="S182" s="74">
        <v>4.4062680000000007</v>
      </c>
      <c r="T182" s="74">
        <v>3.36571</v>
      </c>
      <c r="U182" s="74">
        <v>3.4345909999999997</v>
      </c>
      <c r="V182" s="74">
        <v>2.0285880000000001</v>
      </c>
      <c r="W182" s="74">
        <v>0.95992100000000002</v>
      </c>
      <c r="X182" s="74">
        <v>1.6628509999999999</v>
      </c>
      <c r="Y182" s="74">
        <v>1.8797829999999998</v>
      </c>
      <c r="Z182" s="74">
        <v>2.3661449999999999</v>
      </c>
      <c r="AA182" s="74">
        <v>3.0826709999999999</v>
      </c>
      <c r="AB182" s="74">
        <v>3.0169681880581578</v>
      </c>
      <c r="AC182" s="74">
        <v>2.5401827085011996</v>
      </c>
      <c r="AD182" s="74">
        <v>2.2922556070064219</v>
      </c>
      <c r="AE182" s="74">
        <v>2.6029925645564869</v>
      </c>
      <c r="AF182" s="74">
        <v>2.7303601113138414</v>
      </c>
      <c r="AG182" s="74">
        <v>0.92476100000000006</v>
      </c>
      <c r="AH182" s="74">
        <v>2.0956039569473086</v>
      </c>
      <c r="AI182" s="74">
        <v>2.8400690165322358</v>
      </c>
      <c r="AJ182" s="74">
        <v>1.4231904443967454</v>
      </c>
      <c r="AK182" s="74">
        <v>1.0326774321313152</v>
      </c>
      <c r="AL182" s="74">
        <v>1.0158776160943388</v>
      </c>
      <c r="AM182" s="74">
        <v>0.74304915446037911</v>
      </c>
      <c r="AN182" s="74">
        <v>0.76054102414226543</v>
      </c>
      <c r="AO182" s="74">
        <v>0.65616402459427536</v>
      </c>
      <c r="AP182" s="74">
        <v>0.62755023267601961</v>
      </c>
      <c r="AQ182" s="74">
        <v>0.61023293273354484</v>
      </c>
      <c r="AR182" s="74">
        <v>0.60571699788717037</v>
      </c>
      <c r="AS182" s="74">
        <v>0.65097903457434547</v>
      </c>
      <c r="AT182" s="74">
        <v>0.69319811486407867</v>
      </c>
      <c r="AU182" s="74">
        <v>0.78843795894088464</v>
      </c>
      <c r="AV182" s="74">
        <v>1.3645659476947984</v>
      </c>
      <c r="AW182" s="74">
        <v>1.6032227373726178</v>
      </c>
      <c r="AX182" s="74">
        <v>1.6412696995684901</v>
      </c>
      <c r="AY182" s="74">
        <v>1.670283030615213</v>
      </c>
      <c r="AZ182" s="74">
        <v>1.755661848186447</v>
      </c>
      <c r="BA182" s="74">
        <v>1.4871375295645746</v>
      </c>
      <c r="BB182" s="74">
        <v>1.4400033906080374</v>
      </c>
      <c r="BC182" s="74">
        <v>1.3499648074414823</v>
      </c>
      <c r="BD182" s="74">
        <v>1.4487057151095009</v>
      </c>
      <c r="BF182" s="8" t="s">
        <v>64</v>
      </c>
      <c r="BG182" s="8">
        <f t="shared" si="4"/>
        <v>21.945239229259773</v>
      </c>
      <c r="BH182" s="126">
        <f t="shared" si="6"/>
        <v>2.3957473342185561E-2</v>
      </c>
    </row>
    <row r="183" spans="1:60" s="8" customFormat="1">
      <c r="A183" s="62"/>
      <c r="B183" s="1" t="str">
        <f t="shared" si="5"/>
        <v>RegionHospitalNew</v>
      </c>
      <c r="C183" s="62"/>
      <c r="D183" s="196" t="s">
        <v>66</v>
      </c>
      <c r="E183" s="62" t="s">
        <v>8</v>
      </c>
      <c r="F183" s="62"/>
      <c r="G183" s="62"/>
      <c r="H183" s="74">
        <v>0.75905672000000002</v>
      </c>
      <c r="I183" s="74">
        <v>0.75352307799999996</v>
      </c>
      <c r="J183" s="74">
        <v>1.0492427340000001</v>
      </c>
      <c r="K183" s="74">
        <v>0.82287268399999991</v>
      </c>
      <c r="L183" s="74">
        <v>0.67738382599999991</v>
      </c>
      <c r="M183" s="74">
        <v>1.2262085980000001</v>
      </c>
      <c r="N183" s="74">
        <v>0.94672238399999986</v>
      </c>
      <c r="O183" s="74">
        <v>0.94664478799999996</v>
      </c>
      <c r="P183" s="74">
        <v>0.89970378400000006</v>
      </c>
      <c r="Q183" s="74">
        <v>0.77038129399999988</v>
      </c>
      <c r="R183" s="74">
        <v>1.1871685080000001</v>
      </c>
      <c r="S183" s="74">
        <v>1.3819149399999999</v>
      </c>
      <c r="T183" s="74">
        <v>2.1635749979999996</v>
      </c>
      <c r="U183" s="74">
        <v>1.9397220020000001</v>
      </c>
      <c r="V183" s="74">
        <v>1.5831111979999999</v>
      </c>
      <c r="W183" s="74">
        <v>1.026218284</v>
      </c>
      <c r="X183" s="74">
        <v>1.045345602</v>
      </c>
      <c r="Y183" s="74">
        <v>1.134643912</v>
      </c>
      <c r="Z183" s="74">
        <v>7.6951280000000004</v>
      </c>
      <c r="AA183" s="74">
        <v>4.5313210000000002</v>
      </c>
      <c r="AB183" s="74">
        <v>4.4960725606</v>
      </c>
      <c r="AC183" s="74">
        <v>4.5696217040999993</v>
      </c>
      <c r="AD183" s="74">
        <v>4.8413475147999998</v>
      </c>
      <c r="AE183" s="74">
        <v>5.1556288689000001</v>
      </c>
      <c r="AF183" s="74">
        <v>5.2352342909999985</v>
      </c>
      <c r="AG183" s="74">
        <v>0.72659099999999988</v>
      </c>
      <c r="AH183" s="74">
        <v>1.4875606306688305</v>
      </c>
      <c r="AI183" s="74">
        <v>2.834210680854905</v>
      </c>
      <c r="AJ183" s="74">
        <v>2.9843729551074403</v>
      </c>
      <c r="AK183" s="74">
        <v>4.1336070304911159</v>
      </c>
      <c r="AL183" s="74">
        <v>3.5601449453189118</v>
      </c>
      <c r="AM183" s="74">
        <v>3.2007770264658664</v>
      </c>
      <c r="AN183" s="74">
        <v>2.6531465767673241</v>
      </c>
      <c r="AO183" s="74">
        <v>1.8730082465149496</v>
      </c>
      <c r="AP183" s="74">
        <v>1.6467285324389391</v>
      </c>
      <c r="AQ183" s="74">
        <v>1.5196240263467067</v>
      </c>
      <c r="AR183" s="74">
        <v>1.3328145698119136</v>
      </c>
      <c r="AS183" s="74">
        <v>1.3372342578617185</v>
      </c>
      <c r="AT183" s="74">
        <v>1.4086686461757902</v>
      </c>
      <c r="AU183" s="74">
        <v>1.6725933548501446</v>
      </c>
      <c r="AV183" s="74">
        <v>2.0158466086985318</v>
      </c>
      <c r="AW183" s="74">
        <v>2.3033709594417431</v>
      </c>
      <c r="AX183" s="74">
        <v>2.063930246052466</v>
      </c>
      <c r="AY183" s="74">
        <v>1.9880083370090949</v>
      </c>
      <c r="AZ183" s="74">
        <v>1.9342270452860566</v>
      </c>
      <c r="BA183" s="74">
        <v>1.774507966199161</v>
      </c>
      <c r="BB183" s="74">
        <v>1.6723841845019074</v>
      </c>
      <c r="BC183" s="74">
        <v>1.5414284807799123</v>
      </c>
      <c r="BD183" s="74">
        <v>1.5563040522680198</v>
      </c>
      <c r="BF183" s="8" t="s">
        <v>66</v>
      </c>
      <c r="BG183" s="8">
        <f t="shared" si="4"/>
        <v>41.188355093280272</v>
      </c>
      <c r="BH183" s="126">
        <f t="shared" si="6"/>
        <v>4.4965056377242296E-2</v>
      </c>
    </row>
    <row r="184" spans="1:60" s="8" customFormat="1">
      <c r="A184" s="62"/>
      <c r="B184" s="1" t="str">
        <f t="shared" si="5"/>
        <v>RegionResidential CareNew</v>
      </c>
      <c r="C184" s="62"/>
      <c r="D184" s="197" t="s">
        <v>5469</v>
      </c>
      <c r="E184" s="62" t="s">
        <v>8</v>
      </c>
      <c r="F184" s="62"/>
      <c r="G184" s="62"/>
      <c r="H184" s="74">
        <v>1.5868732800000001</v>
      </c>
      <c r="I184" s="74">
        <v>1.5850439220000003</v>
      </c>
      <c r="J184" s="74">
        <v>2.1840582660000001</v>
      </c>
      <c r="K184" s="74">
        <v>1.6983533159999999</v>
      </c>
      <c r="L184" s="74">
        <v>1.4102051739999999</v>
      </c>
      <c r="M184" s="74">
        <v>2.5247384019999997</v>
      </c>
      <c r="N184" s="74">
        <v>1.9978036160000001</v>
      </c>
      <c r="O184" s="74">
        <v>1.9580872119999999</v>
      </c>
      <c r="P184" s="74">
        <v>1.839522216</v>
      </c>
      <c r="Q184" s="74">
        <v>1.601259706</v>
      </c>
      <c r="R184" s="74">
        <v>2.454743492</v>
      </c>
      <c r="S184" s="74">
        <v>2.82329506</v>
      </c>
      <c r="T184" s="74">
        <v>4.3995720020000002</v>
      </c>
      <c r="U184" s="74">
        <v>3.9502809980000002</v>
      </c>
      <c r="V184" s="74">
        <v>3.2548358020000001</v>
      </c>
      <c r="W184" s="74">
        <v>3.1835925159999996</v>
      </c>
      <c r="X184" s="74">
        <v>3.2696349979999999</v>
      </c>
      <c r="Y184" s="74">
        <v>3.3710648879999998</v>
      </c>
      <c r="Z184" s="74">
        <v>7.6951280000000004</v>
      </c>
      <c r="AA184" s="74">
        <v>4.5313210000000002</v>
      </c>
      <c r="AB184" s="74">
        <v>4.4960725606</v>
      </c>
      <c r="AC184" s="74">
        <v>4.5696217040999993</v>
      </c>
      <c r="AD184" s="74">
        <v>4.8413475147999998</v>
      </c>
      <c r="AE184" s="74">
        <v>5.1556288689000001</v>
      </c>
      <c r="AF184" s="74">
        <v>5.2352342909999985</v>
      </c>
      <c r="AG184" s="74">
        <v>1.3778969999999999</v>
      </c>
      <c r="AH184" s="74">
        <v>1.2199100267365817</v>
      </c>
      <c r="AI184" s="74">
        <v>2.5988429040487264</v>
      </c>
      <c r="AJ184" s="74">
        <v>2.9815730429100533</v>
      </c>
      <c r="AK184" s="74">
        <v>4.5029406937179912</v>
      </c>
      <c r="AL184" s="74">
        <v>4.0786070344439063</v>
      </c>
      <c r="AM184" s="74">
        <v>3.5919834720533679</v>
      </c>
      <c r="AN184" s="74">
        <v>3.0400934926407626</v>
      </c>
      <c r="AO184" s="74">
        <v>2.3018670718031324</v>
      </c>
      <c r="AP184" s="74">
        <v>2.1321468422073435</v>
      </c>
      <c r="AQ184" s="74">
        <v>1.9771504564110642</v>
      </c>
      <c r="AR184" s="74">
        <v>1.8096072137015302</v>
      </c>
      <c r="AS184" s="74">
        <v>1.9023478055732992</v>
      </c>
      <c r="AT184" s="74">
        <v>2.0129777404511922</v>
      </c>
      <c r="AU184" s="74">
        <v>2.304026079874093</v>
      </c>
      <c r="AV184" s="74">
        <v>2.7992417645016405</v>
      </c>
      <c r="AW184" s="74">
        <v>3.0682339807477179</v>
      </c>
      <c r="AX184" s="74">
        <v>2.7441690138981158</v>
      </c>
      <c r="AY184" s="74">
        <v>2.8046561391012603</v>
      </c>
      <c r="AZ184" s="74">
        <v>2.7282838662201567</v>
      </c>
      <c r="BA184" s="74">
        <v>2.4959637785038216</v>
      </c>
      <c r="BB184" s="74">
        <v>2.4392052334479857</v>
      </c>
      <c r="BC184" s="74">
        <v>2.3386950979959957</v>
      </c>
      <c r="BD184" s="74">
        <v>2.3103955399373803</v>
      </c>
      <c r="BF184" s="8" t="s">
        <v>5469</v>
      </c>
      <c r="BG184" s="8">
        <f t="shared" si="4"/>
        <v>53.382592317231762</v>
      </c>
      <c r="BH184" s="126">
        <f t="shared" si="6"/>
        <v>5.827742495837801E-2</v>
      </c>
    </row>
    <row r="185" spans="1:60" s="8" customFormat="1">
      <c r="A185" s="62"/>
      <c r="B185" s="1" t="str">
        <f t="shared" si="5"/>
        <v>RegionAssemblyNew</v>
      </c>
      <c r="C185" s="62"/>
      <c r="D185" s="196" t="s">
        <v>69</v>
      </c>
      <c r="E185" s="62" t="s">
        <v>8</v>
      </c>
      <c r="F185" s="62"/>
      <c r="G185" s="62"/>
      <c r="H185" s="74">
        <v>2.0197172999999999</v>
      </c>
      <c r="I185" s="74">
        <v>2.4033025800000001</v>
      </c>
      <c r="J185" s="74">
        <v>1.6100873399999998</v>
      </c>
      <c r="K185" s="74">
        <v>2.2882799</v>
      </c>
      <c r="L185" s="74">
        <v>2.8939977200000002</v>
      </c>
      <c r="M185" s="74">
        <v>2.6208346827820002</v>
      </c>
      <c r="N185" s="74">
        <v>2.808180909576</v>
      </c>
      <c r="O185" s="74">
        <v>2.4410076620000001</v>
      </c>
      <c r="P185" s="74">
        <v>3.4118360120000002</v>
      </c>
      <c r="Q185" s="74">
        <v>4.6980795400000002</v>
      </c>
      <c r="R185" s="74">
        <v>5.0203619890400004</v>
      </c>
      <c r="S185" s="74">
        <v>6.1223928520000008</v>
      </c>
      <c r="T185" s="74">
        <v>6.8415446340000008</v>
      </c>
      <c r="U185" s="74">
        <v>6.7605348059999999</v>
      </c>
      <c r="V185" s="74">
        <v>5.2803142400000009</v>
      </c>
      <c r="W185" s="74">
        <v>4.7062230000000014</v>
      </c>
      <c r="X185" s="74">
        <v>4.0795029999999999</v>
      </c>
      <c r="Y185" s="74">
        <v>5.6370279999999999</v>
      </c>
      <c r="Z185" s="74">
        <v>3.2726250000000001</v>
      </c>
      <c r="AA185" s="74">
        <v>4.1234289999999998</v>
      </c>
      <c r="AB185" s="74">
        <v>4.1990751697822688</v>
      </c>
      <c r="AC185" s="74">
        <v>3.9559845486033547</v>
      </c>
      <c r="AD185" s="74">
        <v>4.2245626971251937</v>
      </c>
      <c r="AE185" s="74">
        <v>4.3471217789162413</v>
      </c>
      <c r="AF185" s="74">
        <v>4.1660864881761857</v>
      </c>
      <c r="AG185" s="74">
        <v>2.2409969999999997</v>
      </c>
      <c r="AH185" s="74">
        <v>7.0801794523899666</v>
      </c>
      <c r="AI185" s="74">
        <v>8.7104413228639359</v>
      </c>
      <c r="AJ185" s="74">
        <v>4.2644375966469603</v>
      </c>
      <c r="AK185" s="74">
        <v>3.1854829351393543</v>
      </c>
      <c r="AL185" s="74">
        <v>3.1699057451518957</v>
      </c>
      <c r="AM185" s="74">
        <v>2.2628528186826316</v>
      </c>
      <c r="AN185" s="74">
        <v>2.6023617076700645</v>
      </c>
      <c r="AO185" s="74">
        <v>2.2919684786454506</v>
      </c>
      <c r="AP185" s="74">
        <v>2.1556450092355899</v>
      </c>
      <c r="AQ185" s="74">
        <v>1.4820394508668711</v>
      </c>
      <c r="AR185" s="74">
        <v>1.5603361472368396</v>
      </c>
      <c r="AS185" s="74">
        <v>2.3546097038898557</v>
      </c>
      <c r="AT185" s="74">
        <v>3.2740386396924066</v>
      </c>
      <c r="AU185" s="74">
        <v>3.6241751874536021</v>
      </c>
      <c r="AV185" s="74">
        <v>4.4420137300219826</v>
      </c>
      <c r="AW185" s="74">
        <v>5.8224273473135861</v>
      </c>
      <c r="AX185" s="74">
        <v>6.4604400946422142</v>
      </c>
      <c r="AY185" s="74">
        <v>6.9014803298142597</v>
      </c>
      <c r="AZ185" s="74">
        <v>6.748515751490312</v>
      </c>
      <c r="BA185" s="74">
        <v>6.4364694734288266</v>
      </c>
      <c r="BB185" s="74">
        <v>6.3053235195290611</v>
      </c>
      <c r="BC185" s="74">
        <v>6.2236620394663484</v>
      </c>
      <c r="BD185" s="74">
        <v>6.0386522880717726</v>
      </c>
      <c r="BF185" s="8" t="s">
        <v>69</v>
      </c>
      <c r="BG185" s="8">
        <f t="shared" si="4"/>
        <v>83.34240039744293</v>
      </c>
      <c r="BH185" s="126">
        <f t="shared" si="6"/>
        <v>9.0984350406775827E-2</v>
      </c>
    </row>
    <row r="186" spans="1:60" s="8" customFormat="1">
      <c r="A186" s="62"/>
      <c r="B186" s="1" t="str">
        <f t="shared" si="5"/>
        <v>RegionOtherNew</v>
      </c>
      <c r="C186" s="62"/>
      <c r="D186" s="196" t="s">
        <v>71</v>
      </c>
      <c r="E186" s="62" t="s">
        <v>8</v>
      </c>
      <c r="F186" s="62"/>
      <c r="G186" s="62"/>
      <c r="H186" s="74">
        <v>3.9206276999999998</v>
      </c>
      <c r="I186" s="74">
        <v>5.0675564199999998</v>
      </c>
      <c r="J186" s="74">
        <v>3.3396976600000001</v>
      </c>
      <c r="K186" s="74">
        <v>4.6083171000000016</v>
      </c>
      <c r="L186" s="74">
        <v>5.7593702800000006</v>
      </c>
      <c r="M186" s="74">
        <v>5.3036676835180003</v>
      </c>
      <c r="N186" s="74">
        <v>5.8835187068239998</v>
      </c>
      <c r="O186" s="74">
        <v>5.0332471999999999</v>
      </c>
      <c r="P186" s="74">
        <v>6.8259360000000013</v>
      </c>
      <c r="Q186" s="74">
        <v>9.5154594599999989</v>
      </c>
      <c r="R186" s="74">
        <v>10.112064566960001</v>
      </c>
      <c r="S186" s="74">
        <v>12.42666404</v>
      </c>
      <c r="T186" s="74">
        <v>13.837188780000002</v>
      </c>
      <c r="U186" s="74">
        <v>13.824212319999997</v>
      </c>
      <c r="V186" s="74">
        <v>10.725069760000002</v>
      </c>
      <c r="W186" s="74">
        <v>7.2359570000000009</v>
      </c>
      <c r="X186" s="74">
        <v>9.5127849999999992</v>
      </c>
      <c r="Y186" s="74">
        <v>8.7675900000000002</v>
      </c>
      <c r="Z186" s="74">
        <v>3.607186</v>
      </c>
      <c r="AA186" s="74">
        <v>4.0182390000000003</v>
      </c>
      <c r="AB186" s="74">
        <v>4.2711939641417151</v>
      </c>
      <c r="AC186" s="74">
        <v>4.5946027044206739</v>
      </c>
      <c r="AD186" s="74">
        <v>4.429112704129059</v>
      </c>
      <c r="AE186" s="74">
        <v>4.328169119778071</v>
      </c>
      <c r="AF186" s="74">
        <v>4.1834530407094137</v>
      </c>
      <c r="AG186" s="74">
        <v>6.2913229999999949</v>
      </c>
      <c r="AH186" s="74">
        <v>6.7740064121194923</v>
      </c>
      <c r="AI186" s="74">
        <v>7.4745486748761074</v>
      </c>
      <c r="AJ186" s="74">
        <v>9.3943869595092213</v>
      </c>
      <c r="AK186" s="74">
        <v>12.863107129152304</v>
      </c>
      <c r="AL186" s="74">
        <v>10.7220378193485</v>
      </c>
      <c r="AM186" s="74">
        <v>10.142128438066296</v>
      </c>
      <c r="AN186" s="74">
        <v>9.4611923499879236</v>
      </c>
      <c r="AO186" s="74">
        <v>7.3638556881373223</v>
      </c>
      <c r="AP186" s="74">
        <v>8.1591439254269407</v>
      </c>
      <c r="AQ186" s="74">
        <v>7.9603673258815011</v>
      </c>
      <c r="AR186" s="74">
        <v>8.6026166911432824</v>
      </c>
      <c r="AS186" s="74">
        <v>9.3207800366095146</v>
      </c>
      <c r="AT186" s="74">
        <v>9.0572786632714859</v>
      </c>
      <c r="AU186" s="74">
        <v>10.184423730877143</v>
      </c>
      <c r="AV186" s="74">
        <v>10.787657533789663</v>
      </c>
      <c r="AW186" s="74">
        <v>11.005378574708409</v>
      </c>
      <c r="AX186" s="74">
        <v>10.267063981307951</v>
      </c>
      <c r="AY186" s="74">
        <v>11.027475862918971</v>
      </c>
      <c r="AZ186" s="74">
        <v>9.9609233822623686</v>
      </c>
      <c r="BA186" s="74">
        <v>10.340047869658916</v>
      </c>
      <c r="BB186" s="74">
        <v>9.8383849729989699</v>
      </c>
      <c r="BC186" s="74">
        <v>9.3282989614436094</v>
      </c>
      <c r="BD186" s="74">
        <v>9.0355729282982153</v>
      </c>
      <c r="BF186" s="8" t="s">
        <v>71</v>
      </c>
      <c r="BG186" s="8">
        <f t="shared" si="4"/>
        <v>195.42773586528929</v>
      </c>
      <c r="BH186" s="126">
        <f t="shared" si="6"/>
        <v>0.21334717399999265</v>
      </c>
    </row>
    <row r="187" spans="1:60">
      <c r="A187" s="62"/>
      <c r="B187" s="1" t="str">
        <f t="shared" si="5"/>
        <v>RegionLarge OffStock 2016</v>
      </c>
      <c r="C187" s="62"/>
      <c r="D187" s="196" t="s">
        <v>43</v>
      </c>
      <c r="E187" s="62" t="s">
        <v>5456</v>
      </c>
      <c r="F187" s="62" t="s">
        <v>73</v>
      </c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77" t="s">
        <v>43</v>
      </c>
      <c r="AH187" s="81">
        <v>324</v>
      </c>
      <c r="AK187" s="76">
        <v>380.08828477966154</v>
      </c>
      <c r="AL187" s="76">
        <v>378.94801992532251</v>
      </c>
      <c r="AM187" s="76">
        <v>377.81117586554655</v>
      </c>
      <c r="AN187" s="76">
        <v>376.67774233794995</v>
      </c>
      <c r="AO187" s="76">
        <v>375.54770911093607</v>
      </c>
      <c r="AP187" s="76">
        <v>374.42106598360328</v>
      </c>
      <c r="AQ187" s="76">
        <v>373.29780278565244</v>
      </c>
      <c r="AR187" s="76">
        <v>372.17790937729552</v>
      </c>
      <c r="AS187" s="76">
        <v>371.06137564916361</v>
      </c>
      <c r="AT187" s="76">
        <v>369.94819152221612</v>
      </c>
      <c r="AU187" s="76">
        <v>368.83834694764948</v>
      </c>
      <c r="AV187" s="76">
        <v>367.73183190680658</v>
      </c>
      <c r="AW187" s="76">
        <v>366.62863641108612</v>
      </c>
      <c r="AX187" s="76">
        <v>365.52875050185287</v>
      </c>
      <c r="AY187" s="76">
        <v>364.43216425034728</v>
      </c>
      <c r="AZ187" s="76">
        <v>363.33886775759629</v>
      </c>
      <c r="BA187" s="76">
        <v>362.24885115432346</v>
      </c>
      <c r="BB187" s="76">
        <v>361.16210460086046</v>
      </c>
      <c r="BC187" s="76">
        <v>360.07861828705791</v>
      </c>
      <c r="BD187" s="76">
        <v>358.99838243219671</v>
      </c>
    </row>
    <row r="188" spans="1:60">
      <c r="A188" s="62"/>
      <c r="B188" s="1" t="str">
        <f t="shared" si="5"/>
        <v>RegionMedium OffStock 2016</v>
      </c>
      <c r="C188" s="62"/>
      <c r="D188" s="196" t="s">
        <v>45</v>
      </c>
      <c r="E188" s="62" t="s">
        <v>5456</v>
      </c>
      <c r="F188" s="62" t="s">
        <v>73</v>
      </c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77" t="s">
        <v>45</v>
      </c>
      <c r="AH188" s="82">
        <v>316</v>
      </c>
      <c r="AK188" s="76">
        <v>190.73687138333023</v>
      </c>
      <c r="AL188" s="76">
        <v>190.16466076918024</v>
      </c>
      <c r="AM188" s="76">
        <v>189.59416678687271</v>
      </c>
      <c r="AN188" s="76">
        <v>189.02538428651209</v>
      </c>
      <c r="AO188" s="76">
        <v>188.45830813365254</v>
      </c>
      <c r="AP188" s="76">
        <v>187.89293320925157</v>
      </c>
      <c r="AQ188" s="76">
        <v>187.32925440962381</v>
      </c>
      <c r="AR188" s="76">
        <v>186.76726664639497</v>
      </c>
      <c r="AS188" s="76">
        <v>186.20696484645578</v>
      </c>
      <c r="AT188" s="76">
        <v>185.64834395191642</v>
      </c>
      <c r="AU188" s="76">
        <v>185.09139892006067</v>
      </c>
      <c r="AV188" s="76">
        <v>184.5361247233005</v>
      </c>
      <c r="AW188" s="76">
        <v>183.98251634913058</v>
      </c>
      <c r="AX188" s="76">
        <v>183.43056880008319</v>
      </c>
      <c r="AY188" s="76">
        <v>182.88027709368296</v>
      </c>
      <c r="AZ188" s="76">
        <v>182.33163626240187</v>
      </c>
      <c r="BA188" s="76">
        <v>181.78464135361469</v>
      </c>
      <c r="BB188" s="76">
        <v>181.23928742955383</v>
      </c>
      <c r="BC188" s="76">
        <v>180.69556956726515</v>
      </c>
      <c r="BD188" s="76">
        <v>180.15348285856339</v>
      </c>
    </row>
    <row r="189" spans="1:60">
      <c r="A189" s="62"/>
      <c r="B189" s="1" t="str">
        <f t="shared" si="5"/>
        <v>RegionSmall OffStock 2016</v>
      </c>
      <c r="C189" s="62"/>
      <c r="D189" s="196" t="s">
        <v>47</v>
      </c>
      <c r="E189" s="62" t="s">
        <v>5456</v>
      </c>
      <c r="F189" s="62" t="s">
        <v>73</v>
      </c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77" t="s">
        <v>47</v>
      </c>
      <c r="AH189" s="83">
        <v>95</v>
      </c>
      <c r="AI189" s="84">
        <f>SUM(AH187:AH189)</f>
        <v>735</v>
      </c>
      <c r="AJ189" s="84">
        <f>SUM(AK187:AK189)</f>
        <v>754.91651176792959</v>
      </c>
      <c r="AK189" s="76">
        <v>184.0913556049378</v>
      </c>
      <c r="AL189" s="76">
        <v>183.53908153812301</v>
      </c>
      <c r="AM189" s="76">
        <v>182.98846429350866</v>
      </c>
      <c r="AN189" s="76">
        <v>182.43949890062811</v>
      </c>
      <c r="AO189" s="76">
        <v>181.89218040392623</v>
      </c>
      <c r="AP189" s="76">
        <v>181.34650386271446</v>
      </c>
      <c r="AQ189" s="76">
        <v>180.80246435112633</v>
      </c>
      <c r="AR189" s="76">
        <v>180.26005695807294</v>
      </c>
      <c r="AS189" s="76">
        <v>179.71927678719871</v>
      </c>
      <c r="AT189" s="76">
        <v>179.18011895683713</v>
      </c>
      <c r="AU189" s="76">
        <v>178.64257859996661</v>
      </c>
      <c r="AV189" s="76">
        <v>178.10665086416668</v>
      </c>
      <c r="AW189" s="76">
        <v>177.57233091157423</v>
      </c>
      <c r="AX189" s="76">
        <v>177.03961391883951</v>
      </c>
      <c r="AY189" s="76">
        <v>176.50849507708296</v>
      </c>
      <c r="AZ189" s="76">
        <v>175.97896959185172</v>
      </c>
      <c r="BA189" s="76">
        <v>175.45103268307616</v>
      </c>
      <c r="BB189" s="76">
        <v>174.92467958502692</v>
      </c>
      <c r="BC189" s="76">
        <v>174.39990554627184</v>
      </c>
      <c r="BD189" s="76">
        <v>173.87670582963304</v>
      </c>
    </row>
    <row r="190" spans="1:60">
      <c r="A190" s="62"/>
      <c r="B190" s="1" t="str">
        <f t="shared" si="5"/>
        <v>RegionXLarge RetStock 2016</v>
      </c>
      <c r="C190" s="62"/>
      <c r="D190" s="197" t="s">
        <v>5467</v>
      </c>
      <c r="E190" s="62" t="s">
        <v>5456</v>
      </c>
      <c r="F190" s="62" t="s">
        <v>73</v>
      </c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79" t="s">
        <v>5467</v>
      </c>
      <c r="AH190" s="81">
        <v>135</v>
      </c>
      <c r="AK190" s="76">
        <v>138.35734062238015</v>
      </c>
      <c r="AL190" s="76">
        <v>137.7208968555172</v>
      </c>
      <c r="AM190" s="76">
        <v>137.08738072998179</v>
      </c>
      <c r="AN190" s="76">
        <v>136.45677877862389</v>
      </c>
      <c r="AO190" s="76">
        <v>135.8290775962422</v>
      </c>
      <c r="AP190" s="76">
        <v>135.20426383929947</v>
      </c>
      <c r="AQ190" s="76">
        <v>134.5823242256387</v>
      </c>
      <c r="AR190" s="76">
        <v>133.96324553420075</v>
      </c>
      <c r="AS190" s="76">
        <v>133.34701460474344</v>
      </c>
      <c r="AT190" s="76">
        <v>132.73361833756161</v>
      </c>
      <c r="AU190" s="76">
        <v>132.12304369320884</v>
      </c>
      <c r="AV190" s="76">
        <v>131.51527769222005</v>
      </c>
      <c r="AW190" s="76">
        <v>130.91030741483584</v>
      </c>
      <c r="AX190" s="76">
        <v>130.3081200007276</v>
      </c>
      <c r="AY190" s="76">
        <v>129.70870264872423</v>
      </c>
      <c r="AZ190" s="76">
        <v>129.11204261654012</v>
      </c>
      <c r="BA190" s="76">
        <v>128.51812722050403</v>
      </c>
      <c r="BB190" s="76">
        <v>127.92694383528971</v>
      </c>
      <c r="BC190" s="76">
        <v>127.33847989364737</v>
      </c>
      <c r="BD190" s="76">
        <v>126.75272288613657</v>
      </c>
    </row>
    <row r="191" spans="1:60">
      <c r="A191" s="62"/>
      <c r="B191" s="1" t="str">
        <f t="shared" si="5"/>
        <v>RegionLarge RetStock 2016</v>
      </c>
      <c r="C191" s="62"/>
      <c r="D191" s="197" t="s">
        <v>5464</v>
      </c>
      <c r="E191" s="62" t="s">
        <v>5456</v>
      </c>
      <c r="F191" s="62" t="s">
        <v>73</v>
      </c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79" t="s">
        <v>5464</v>
      </c>
      <c r="AH191" s="82">
        <v>191</v>
      </c>
      <c r="AK191" s="76">
        <v>208.9574509880029</v>
      </c>
      <c r="AL191" s="76">
        <v>207.99624671345808</v>
      </c>
      <c r="AM191" s="76">
        <v>207.03946397857615</v>
      </c>
      <c r="AN191" s="76">
        <v>206.0870824442747</v>
      </c>
      <c r="AO191" s="76">
        <v>205.13908186503102</v>
      </c>
      <c r="AP191" s="76">
        <v>204.1954420884519</v>
      </c>
      <c r="AQ191" s="76">
        <v>203.25614305484498</v>
      </c>
      <c r="AR191" s="76">
        <v>202.32116479679266</v>
      </c>
      <c r="AS191" s="76">
        <v>201.3904874387274</v>
      </c>
      <c r="AT191" s="76">
        <v>200.46409119650929</v>
      </c>
      <c r="AU191" s="76">
        <v>199.54195637700533</v>
      </c>
      <c r="AV191" s="76">
        <v>198.62406337767112</v>
      </c>
      <c r="AW191" s="76">
        <v>197.71039268613379</v>
      </c>
      <c r="AX191" s="76">
        <v>196.8009248797776</v>
      </c>
      <c r="AY191" s="76">
        <v>195.8956406253306</v>
      </c>
      <c r="AZ191" s="76">
        <v>194.99452067845405</v>
      </c>
      <c r="BA191" s="76">
        <v>194.09754588333314</v>
      </c>
      <c r="BB191" s="76">
        <v>193.20469717226982</v>
      </c>
      <c r="BC191" s="76">
        <v>192.31595556527733</v>
      </c>
      <c r="BD191" s="76">
        <v>191.43130216967708</v>
      </c>
    </row>
    <row r="192" spans="1:60">
      <c r="A192" s="62"/>
      <c r="B192" s="1" t="str">
        <f t="shared" si="5"/>
        <v>RegionMedium RetStock 2016</v>
      </c>
      <c r="C192" s="62"/>
      <c r="D192" s="197" t="s">
        <v>5465</v>
      </c>
      <c r="E192" s="62" t="s">
        <v>5456</v>
      </c>
      <c r="F192" s="62" t="s">
        <v>73</v>
      </c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79" t="s">
        <v>5465</v>
      </c>
      <c r="AH192" s="82">
        <v>186</v>
      </c>
      <c r="AK192" s="76">
        <v>97.115689913224898</v>
      </c>
      <c r="AL192" s="76">
        <v>96.668957739624062</v>
      </c>
      <c r="AM192" s="76">
        <v>96.224280534021787</v>
      </c>
      <c r="AN192" s="76">
        <v>95.781648843565293</v>
      </c>
      <c r="AO192" s="76">
        <v>95.34105325888487</v>
      </c>
      <c r="AP192" s="76">
        <v>94.902484413894001</v>
      </c>
      <c r="AQ192" s="76">
        <v>94.465932985590086</v>
      </c>
      <c r="AR192" s="76">
        <v>94.031389693856369</v>
      </c>
      <c r="AS192" s="76">
        <v>93.598845301264618</v>
      </c>
      <c r="AT192" s="76">
        <v>93.168290612878806</v>
      </c>
      <c r="AU192" s="76">
        <v>92.739716476059556</v>
      </c>
      <c r="AV192" s="76">
        <v>92.313113780269674</v>
      </c>
      <c r="AW192" s="76">
        <v>91.888473456880433</v>
      </c>
      <c r="AX192" s="76">
        <v>91.465786478978771</v>
      </c>
      <c r="AY192" s="76">
        <v>91.045043861175472</v>
      </c>
      <c r="AZ192" s="76">
        <v>90.626236659414062</v>
      </c>
      <c r="BA192" s="76">
        <v>90.209355970780734</v>
      </c>
      <c r="BB192" s="76">
        <v>89.794392933315152</v>
      </c>
      <c r="BC192" s="76">
        <v>89.381338725821905</v>
      </c>
      <c r="BD192" s="76">
        <v>88.97018456768312</v>
      </c>
    </row>
    <row r="193" spans="1:57">
      <c r="A193" s="62"/>
      <c r="B193" s="1" t="str">
        <f t="shared" si="5"/>
        <v>RegionSmall RetStock 2016</v>
      </c>
      <c r="C193" s="62"/>
      <c r="D193" s="197" t="s">
        <v>5466</v>
      </c>
      <c r="E193" s="62" t="s">
        <v>5456</v>
      </c>
      <c r="F193" s="62" t="s">
        <v>73</v>
      </c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79" t="s">
        <v>5466</v>
      </c>
      <c r="AH193" s="83">
        <v>59</v>
      </c>
      <c r="AI193" s="84">
        <f>SUM(AH190:AH193)</f>
        <v>571</v>
      </c>
      <c r="AJ193" s="84">
        <f>SUM(AK190:AK193)</f>
        <v>553.91014245129156</v>
      </c>
      <c r="AK193" s="76">
        <v>109.47966092768364</v>
      </c>
      <c r="AL193" s="76">
        <v>108.97605448741629</v>
      </c>
      <c r="AM193" s="76">
        <v>108.47476463677417</v>
      </c>
      <c r="AN193" s="76">
        <v>107.975780719445</v>
      </c>
      <c r="AO193" s="76">
        <v>107.47909212813555</v>
      </c>
      <c r="AP193" s="76">
        <v>106.98468830434612</v>
      </c>
      <c r="AQ193" s="76">
        <v>106.49255873814613</v>
      </c>
      <c r="AR193" s="76">
        <v>106.00269296795065</v>
      </c>
      <c r="AS193" s="76">
        <v>105.51508058029808</v>
      </c>
      <c r="AT193" s="76">
        <v>105.0297112096287</v>
      </c>
      <c r="AU193" s="76">
        <v>104.54657453806439</v>
      </c>
      <c r="AV193" s="76">
        <v>104.0656602951893</v>
      </c>
      <c r="AW193" s="76">
        <v>103.58695825783141</v>
      </c>
      <c r="AX193" s="76">
        <v>103.11045824984539</v>
      </c>
      <c r="AY193" s="76">
        <v>102.6361501418961</v>
      </c>
      <c r="AZ193" s="76">
        <v>102.16402385124337</v>
      </c>
      <c r="BA193" s="76">
        <v>101.69406934152764</v>
      </c>
      <c r="BB193" s="76">
        <v>101.2262766225566</v>
      </c>
      <c r="BC193" s="76">
        <v>100.76063575009285</v>
      </c>
      <c r="BD193" s="76">
        <v>100.29713682564241</v>
      </c>
    </row>
    <row r="194" spans="1:57">
      <c r="A194" s="62"/>
      <c r="B194" s="1" t="str">
        <f t="shared" si="5"/>
        <v>RegionSchool K-12Stock 2016</v>
      </c>
      <c r="C194" s="62"/>
      <c r="D194" s="197" t="s">
        <v>5468</v>
      </c>
      <c r="E194" s="62" t="s">
        <v>5456</v>
      </c>
      <c r="F194" s="62" t="s">
        <v>73</v>
      </c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77" t="s">
        <v>5468</v>
      </c>
      <c r="AH194" s="78">
        <v>245</v>
      </c>
      <c r="AK194" s="76">
        <v>241.11763975818661</v>
      </c>
      <c r="AL194" s="76">
        <v>240.12905743517803</v>
      </c>
      <c r="AM194" s="76">
        <v>239.14452829969383</v>
      </c>
      <c r="AN194" s="76">
        <v>238.16403573366509</v>
      </c>
      <c r="AO194" s="76">
        <v>237.18756318715711</v>
      </c>
      <c r="AP194" s="76">
        <v>236.21509417808971</v>
      </c>
      <c r="AQ194" s="76">
        <v>235.24661229195956</v>
      </c>
      <c r="AR194" s="76">
        <v>234.28210118156252</v>
      </c>
      <c r="AS194" s="76">
        <v>233.32154456671807</v>
      </c>
      <c r="AT194" s="76">
        <v>232.36492623399457</v>
      </c>
      <c r="AU194" s="76">
        <v>231.41223003643518</v>
      </c>
      <c r="AV194" s="76">
        <v>230.46343989328579</v>
      </c>
      <c r="AW194" s="76">
        <v>229.51853978972335</v>
      </c>
      <c r="AX194" s="76">
        <v>228.57751377658545</v>
      </c>
      <c r="AY194" s="76">
        <v>227.64034597010144</v>
      </c>
      <c r="AZ194" s="76">
        <v>226.70702055162403</v>
      </c>
      <c r="BA194" s="76">
        <v>225.77752176736234</v>
      </c>
      <c r="BB194" s="76">
        <v>224.85183392811618</v>
      </c>
      <c r="BC194" s="76">
        <v>223.92994140901092</v>
      </c>
      <c r="BD194" s="76">
        <v>223.01182864923393</v>
      </c>
    </row>
    <row r="195" spans="1:57">
      <c r="A195" s="62"/>
      <c r="B195" s="1" t="str">
        <f t="shared" si="5"/>
        <v>RegionUniversityStock 2016</v>
      </c>
      <c r="C195" s="62"/>
      <c r="D195" s="196" t="s">
        <v>54</v>
      </c>
      <c r="E195" s="62" t="s">
        <v>5456</v>
      </c>
      <c r="F195" s="62" t="s">
        <v>73</v>
      </c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77" t="s">
        <v>54</v>
      </c>
      <c r="AH195" s="78">
        <v>124</v>
      </c>
      <c r="AK195" s="76">
        <v>122.15340627232256</v>
      </c>
      <c r="AL195" s="76">
        <v>121.65257730660603</v>
      </c>
      <c r="AM195" s="76">
        <v>121.15380173964894</v>
      </c>
      <c r="AN195" s="76">
        <v>120.65707115251638</v>
      </c>
      <c r="AO195" s="76">
        <v>120.16237716079107</v>
      </c>
      <c r="AP195" s="76">
        <v>119.66971141443182</v>
      </c>
      <c r="AQ195" s="76">
        <v>119.17906559763266</v>
      </c>
      <c r="AR195" s="76">
        <v>118.69043142868237</v>
      </c>
      <c r="AS195" s="76">
        <v>118.20380065982476</v>
      </c>
      <c r="AT195" s="76">
        <v>117.71916507711948</v>
      </c>
      <c r="AU195" s="76">
        <v>117.23651650030328</v>
      </c>
      <c r="AV195" s="76">
        <v>116.75584678265207</v>
      </c>
      <c r="AW195" s="76">
        <v>116.27714781084319</v>
      </c>
      <c r="AX195" s="76">
        <v>115.80041150481873</v>
      </c>
      <c r="AY195" s="76">
        <v>115.32562981764897</v>
      </c>
      <c r="AZ195" s="76">
        <v>114.8527947353966</v>
      </c>
      <c r="BA195" s="76">
        <v>114.38189827698147</v>
      </c>
      <c r="BB195" s="76">
        <v>113.91293249404585</v>
      </c>
      <c r="BC195" s="76">
        <v>113.44588947082025</v>
      </c>
      <c r="BD195" s="76">
        <v>112.98076132398991</v>
      </c>
    </row>
    <row r="196" spans="1:57">
      <c r="A196" s="62"/>
      <c r="B196" s="1" t="str">
        <f t="shared" si="5"/>
        <v>RegionWarehouseStock 2016</v>
      </c>
      <c r="C196" s="62"/>
      <c r="D196" s="196" t="s">
        <v>56</v>
      </c>
      <c r="E196" s="62" t="s">
        <v>5456</v>
      </c>
      <c r="F196" s="62" t="s">
        <v>73</v>
      </c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77" t="s">
        <v>56</v>
      </c>
      <c r="AH196" s="80">
        <v>442</v>
      </c>
      <c r="AK196" s="76">
        <v>448.69829599576161</v>
      </c>
      <c r="AL196" s="76">
        <v>447.03811230057732</v>
      </c>
      <c r="AM196" s="76">
        <v>445.3840712850652</v>
      </c>
      <c r="AN196" s="76">
        <v>443.73615022131042</v>
      </c>
      <c r="AO196" s="76">
        <v>442.09432646549152</v>
      </c>
      <c r="AP196" s="76">
        <v>440.45857745756916</v>
      </c>
      <c r="AQ196" s="76">
        <v>438.82888072097626</v>
      </c>
      <c r="AR196" s="76">
        <v>437.2052138623086</v>
      </c>
      <c r="AS196" s="76">
        <v>435.58755457101802</v>
      </c>
      <c r="AT196" s="76">
        <v>433.97588061910528</v>
      </c>
      <c r="AU196" s="76">
        <v>432.37016986081449</v>
      </c>
      <c r="AV196" s="76">
        <v>430.77040023232951</v>
      </c>
      <c r="AW196" s="76">
        <v>429.17654975146979</v>
      </c>
      <c r="AX196" s="76">
        <v>427.58859651738936</v>
      </c>
      <c r="AY196" s="76">
        <v>426.00651871027503</v>
      </c>
      <c r="AZ196" s="76">
        <v>424.43029459104702</v>
      </c>
      <c r="BA196" s="76">
        <v>422.85990250106011</v>
      </c>
      <c r="BB196" s="76">
        <v>421.2953208618062</v>
      </c>
      <c r="BC196" s="76">
        <v>419.73652817461749</v>
      </c>
      <c r="BD196" s="76">
        <v>418.18350302037135</v>
      </c>
    </row>
    <row r="197" spans="1:57">
      <c r="A197" s="62"/>
      <c r="B197" s="1" t="str">
        <f t="shared" si="5"/>
        <v>RegionSupermarketStock 2016</v>
      </c>
      <c r="C197" s="62"/>
      <c r="D197" s="196" t="s">
        <v>58</v>
      </c>
      <c r="E197" s="62" t="s">
        <v>5456</v>
      </c>
      <c r="F197" s="62" t="s">
        <v>73</v>
      </c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77" t="s">
        <v>58</v>
      </c>
      <c r="AH197" s="78">
        <v>65</v>
      </c>
      <c r="AK197" s="76">
        <v>53.720939527021244</v>
      </c>
      <c r="AL197" s="76">
        <v>53.237451071278059</v>
      </c>
      <c r="AM197" s="76">
        <v>52.758314011636557</v>
      </c>
      <c r="AN197" s="76">
        <v>52.283489185531828</v>
      </c>
      <c r="AO197" s="76">
        <v>51.812937782862043</v>
      </c>
      <c r="AP197" s="76">
        <v>51.346621342816277</v>
      </c>
      <c r="AQ197" s="76">
        <v>50.884501750730934</v>
      </c>
      <c r="AR197" s="76">
        <v>50.426541234974358</v>
      </c>
      <c r="AS197" s="76">
        <v>49.97270236385959</v>
      </c>
      <c r="AT197" s="76">
        <v>49.522948042584851</v>
      </c>
      <c r="AU197" s="76">
        <v>49.077241510201581</v>
      </c>
      <c r="AV197" s="76">
        <v>48.635546336609778</v>
      </c>
      <c r="AW197" s="76">
        <v>48.197826419580288</v>
      </c>
      <c r="AX197" s="76">
        <v>47.76404598180406</v>
      </c>
      <c r="AY197" s="76">
        <v>47.33416956796782</v>
      </c>
      <c r="AZ197" s="76">
        <v>46.908162041856116</v>
      </c>
      <c r="BA197" s="76">
        <v>46.485988583479411</v>
      </c>
      <c r="BB197" s="76">
        <v>46.067614686228097</v>
      </c>
      <c r="BC197" s="76">
        <v>45.653006154052044</v>
      </c>
      <c r="BD197" s="76">
        <v>45.242129098665572</v>
      </c>
    </row>
    <row r="198" spans="1:57">
      <c r="A198" s="62"/>
      <c r="B198" s="1" t="str">
        <f t="shared" si="5"/>
        <v>RegionMiniMartStock 2016</v>
      </c>
      <c r="C198" s="62"/>
      <c r="D198" s="196" t="s">
        <v>60</v>
      </c>
      <c r="E198" s="62" t="s">
        <v>5456</v>
      </c>
      <c r="F198" s="62" t="s">
        <v>73</v>
      </c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77" t="s">
        <v>60</v>
      </c>
      <c r="AH198" s="78">
        <v>12</v>
      </c>
      <c r="AK198" s="76">
        <v>22.491017060912501</v>
      </c>
      <c r="AL198" s="76">
        <v>22.384859460384995</v>
      </c>
      <c r="AM198" s="76">
        <v>22.279202923731983</v>
      </c>
      <c r="AN198" s="76">
        <v>22.174045085931969</v>
      </c>
      <c r="AO198" s="76">
        <v>22.069383593126368</v>
      </c>
      <c r="AP198" s="76">
        <v>21.965216102566814</v>
      </c>
      <c r="AQ198" s="76">
        <v>21.8615402825627</v>
      </c>
      <c r="AR198" s="76">
        <v>21.758353812429004</v>
      </c>
      <c r="AS198" s="76">
        <v>21.655654382434342</v>
      </c>
      <c r="AT198" s="76">
        <v>21.553439693749251</v>
      </c>
      <c r="AU198" s="76">
        <v>21.451707458394754</v>
      </c>
      <c r="AV198" s="76">
        <v>21.350455399191134</v>
      </c>
      <c r="AW198" s="76">
        <v>21.249681249706953</v>
      </c>
      <c r="AX198" s="76">
        <v>21.149382754208336</v>
      </c>
      <c r="AY198" s="76">
        <v>21.049557667608472</v>
      </c>
      <c r="AZ198" s="76">
        <v>20.950203755417366</v>
      </c>
      <c r="BA198" s="76">
        <v>20.851318793691796</v>
      </c>
      <c r="BB198" s="76">
        <v>20.75290056898557</v>
      </c>
      <c r="BC198" s="76">
        <v>20.654946878299963</v>
      </c>
      <c r="BD198" s="76">
        <v>20.557455529034385</v>
      </c>
    </row>
    <row r="199" spans="1:57">
      <c r="A199" s="62"/>
      <c r="B199" s="1" t="str">
        <f t="shared" si="5"/>
        <v>RegionRestaurantStock 2016</v>
      </c>
      <c r="C199" s="62"/>
      <c r="D199" s="196" t="s">
        <v>62</v>
      </c>
      <c r="E199" s="62" t="s">
        <v>5456</v>
      </c>
      <c r="F199" s="62" t="s">
        <v>73</v>
      </c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77" t="s">
        <v>62</v>
      </c>
      <c r="AH199" s="80">
        <v>53</v>
      </c>
      <c r="AK199" s="76">
        <v>51.550857208753726</v>
      </c>
      <c r="AL199" s="76">
        <v>51.307537162728408</v>
      </c>
      <c r="AM199" s="76">
        <v>51.065365587320336</v>
      </c>
      <c r="AN199" s="76">
        <v>50.824337061748189</v>
      </c>
      <c r="AO199" s="76">
        <v>50.584446190816735</v>
      </c>
      <c r="AP199" s="76">
        <v>50.345687604796083</v>
      </c>
      <c r="AQ199" s="76">
        <v>50.108055959301453</v>
      </c>
      <c r="AR199" s="76">
        <v>49.871545935173543</v>
      </c>
      <c r="AS199" s="76">
        <v>49.636152238359529</v>
      </c>
      <c r="AT199" s="76">
        <v>49.40186959979448</v>
      </c>
      <c r="AU199" s="76">
        <v>49.168692775283453</v>
      </c>
      <c r="AV199" s="76">
        <v>48.936616545384119</v>
      </c>
      <c r="AW199" s="76">
        <v>48.705635715289908</v>
      </c>
      <c r="AX199" s="76">
        <v>48.475745114713739</v>
      </c>
      <c r="AY199" s="76">
        <v>48.246939597772297</v>
      </c>
      <c r="AZ199" s="76">
        <v>48.019214042870807</v>
      </c>
      <c r="BA199" s="76">
        <v>47.792563352588466</v>
      </c>
      <c r="BB199" s="76">
        <v>47.56698245356425</v>
      </c>
      <c r="BC199" s="76">
        <v>47.342466296383435</v>
      </c>
      <c r="BD199" s="76">
        <v>47.119009855464505</v>
      </c>
    </row>
    <row r="200" spans="1:57">
      <c r="A200" s="62"/>
      <c r="B200" s="1" t="str">
        <f t="shared" si="5"/>
        <v>RegionLodgingStock 2016</v>
      </c>
      <c r="C200" s="62"/>
      <c r="D200" s="196" t="s">
        <v>64</v>
      </c>
      <c r="E200" s="62" t="s">
        <v>5456</v>
      </c>
      <c r="F200" s="62" t="s">
        <v>73</v>
      </c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77" t="s">
        <v>64</v>
      </c>
      <c r="AH200" s="78">
        <v>171</v>
      </c>
      <c r="AK200" s="76">
        <v>170.15189589049527</v>
      </c>
      <c r="AL200" s="76">
        <v>169.74353134035809</v>
      </c>
      <c r="AM200" s="76">
        <v>169.33614686514122</v>
      </c>
      <c r="AN200" s="76">
        <v>168.92974011266489</v>
      </c>
      <c r="AO200" s="76">
        <v>168.52430873639449</v>
      </c>
      <c r="AP200" s="76">
        <v>168.11985039542716</v>
      </c>
      <c r="AQ200" s="76">
        <v>167.71636275447813</v>
      </c>
      <c r="AR200" s="76">
        <v>167.31384348386743</v>
      </c>
      <c r="AS200" s="76">
        <v>166.91229025950614</v>
      </c>
      <c r="AT200" s="76">
        <v>166.51170076288332</v>
      </c>
      <c r="AU200" s="76">
        <v>166.11207268105238</v>
      </c>
      <c r="AV200" s="76">
        <v>165.7134037066179</v>
      </c>
      <c r="AW200" s="76">
        <v>165.31569153772202</v>
      </c>
      <c r="AX200" s="76">
        <v>164.91893387803151</v>
      </c>
      <c r="AY200" s="76">
        <v>164.52312843672422</v>
      </c>
      <c r="AZ200" s="76">
        <v>164.12827292847609</v>
      </c>
      <c r="BA200" s="76">
        <v>163.73436507344778</v>
      </c>
      <c r="BB200" s="76">
        <v>163.3414025972715</v>
      </c>
      <c r="BC200" s="76">
        <v>162.94938323103807</v>
      </c>
      <c r="BD200" s="76">
        <v>162.55830471128357</v>
      </c>
    </row>
    <row r="201" spans="1:57">
      <c r="A201" s="62"/>
      <c r="B201" s="1" t="str">
        <f t="shared" si="5"/>
        <v>RegionHospitalStock 2016</v>
      </c>
      <c r="C201" s="62"/>
      <c r="D201" s="196" t="s">
        <v>66</v>
      </c>
      <c r="E201" s="62" t="s">
        <v>5456</v>
      </c>
      <c r="F201" s="62" t="s">
        <v>73</v>
      </c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77" t="s">
        <v>66</v>
      </c>
      <c r="AH201" s="78">
        <v>104</v>
      </c>
      <c r="AK201" s="76">
        <v>105.02947953487826</v>
      </c>
      <c r="AL201" s="76">
        <v>104.80891762785501</v>
      </c>
      <c r="AM201" s="76">
        <v>104.58881890083651</v>
      </c>
      <c r="AN201" s="76">
        <v>104.36918238114475</v>
      </c>
      <c r="AO201" s="76">
        <v>104.15000709814436</v>
      </c>
      <c r="AP201" s="76">
        <v>103.93129208323826</v>
      </c>
      <c r="AQ201" s="76">
        <v>103.71303636986346</v>
      </c>
      <c r="AR201" s="76">
        <v>103.49523899348674</v>
      </c>
      <c r="AS201" s="76">
        <v>103.27789899160042</v>
      </c>
      <c r="AT201" s="76">
        <v>103.06101540371807</v>
      </c>
      <c r="AU201" s="76">
        <v>102.84458727137024</v>
      </c>
      <c r="AV201" s="76">
        <v>102.62861363810038</v>
      </c>
      <c r="AW201" s="76">
        <v>102.41309354946036</v>
      </c>
      <c r="AX201" s="76">
        <v>102.19802605300649</v>
      </c>
      <c r="AY201" s="76">
        <v>101.98341019829519</v>
      </c>
      <c r="AZ201" s="76">
        <v>101.76924503687877</v>
      </c>
      <c r="BA201" s="76">
        <v>101.55552962230132</v>
      </c>
      <c r="BB201" s="76">
        <v>101.3422630100945</v>
      </c>
      <c r="BC201" s="76">
        <v>101.1294442577733</v>
      </c>
      <c r="BD201" s="76">
        <v>100.91707242483197</v>
      </c>
    </row>
    <row r="202" spans="1:57">
      <c r="A202" s="62"/>
      <c r="B202" s="1" t="str">
        <f t="shared" si="5"/>
        <v>RegionResidential CareStock 2016</v>
      </c>
      <c r="C202" s="62"/>
      <c r="D202" s="197" t="s">
        <v>5469</v>
      </c>
      <c r="E202" s="62" t="s">
        <v>5456</v>
      </c>
      <c r="F202" s="62" t="s">
        <v>73</v>
      </c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79" t="s">
        <v>5469</v>
      </c>
      <c r="AH202" s="80">
        <v>125</v>
      </c>
      <c r="AK202" s="76">
        <v>128.74820917277606</v>
      </c>
      <c r="AL202" s="76">
        <v>128.43921347076139</v>
      </c>
      <c r="AM202" s="76">
        <v>128.1309593584316</v>
      </c>
      <c r="AN202" s="76">
        <v>127.82344505597135</v>
      </c>
      <c r="AO202" s="76">
        <v>127.51666878783702</v>
      </c>
      <c r="AP202" s="76">
        <v>127.21062878274621</v>
      </c>
      <c r="AQ202" s="76">
        <v>126.90532327366765</v>
      </c>
      <c r="AR202" s="76">
        <v>126.60075049781085</v>
      </c>
      <c r="AS202" s="76">
        <v>126.29690869661611</v>
      </c>
      <c r="AT202" s="76">
        <v>125.99379611574425</v>
      </c>
      <c r="AU202" s="76">
        <v>125.69141100506647</v>
      </c>
      <c r="AV202" s="76">
        <v>125.3897516186543</v>
      </c>
      <c r="AW202" s="76">
        <v>125.08881621476955</v>
      </c>
      <c r="AX202" s="76">
        <v>124.78860305585408</v>
      </c>
      <c r="AY202" s="76">
        <v>124.48911040852005</v>
      </c>
      <c r="AZ202" s="76">
        <v>124.1903365435396</v>
      </c>
      <c r="BA202" s="76">
        <v>123.8922797358351</v>
      </c>
      <c r="BB202" s="76">
        <v>123.59493826446912</v>
      </c>
      <c r="BC202" s="76">
        <v>123.29831041263438</v>
      </c>
      <c r="BD202" s="76">
        <v>123.00239446764408</v>
      </c>
    </row>
    <row r="203" spans="1:57">
      <c r="A203" s="62"/>
      <c r="B203" s="1" t="str">
        <f t="shared" si="5"/>
        <v>RegionAssemblyStock 2016</v>
      </c>
      <c r="C203" s="62"/>
      <c r="D203" s="196" t="s">
        <v>69</v>
      </c>
      <c r="E203" s="62" t="s">
        <v>5456</v>
      </c>
      <c r="F203" s="62" t="s">
        <v>73</v>
      </c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77" t="s">
        <v>69</v>
      </c>
      <c r="AH203" s="80">
        <v>369</v>
      </c>
      <c r="AK203" s="76">
        <v>375.90224900649127</v>
      </c>
      <c r="AL203" s="76">
        <v>374.21570091594884</v>
      </c>
      <c r="AM203" s="76">
        <v>372.53671980450594</v>
      </c>
      <c r="AN203" s="76">
        <v>370.86527172164978</v>
      </c>
      <c r="AO203" s="76">
        <v>369.20132286919198</v>
      </c>
      <c r="AP203" s="76">
        <v>367.54483960058553</v>
      </c>
      <c r="AQ203" s="76">
        <v>365.89578842024423</v>
      </c>
      <c r="AR203" s="76">
        <v>364.25413598286536</v>
      </c>
      <c r="AS203" s="76">
        <v>362.6198490927556</v>
      </c>
      <c r="AT203" s="76">
        <v>360.99289470315949</v>
      </c>
      <c r="AU203" s="76">
        <v>359.37323991559134</v>
      </c>
      <c r="AV203" s="76">
        <v>357.76085197917007</v>
      </c>
      <c r="AW203" s="76">
        <v>356.15569828995689</v>
      </c>
      <c r="AX203" s="76">
        <v>354.55774639029596</v>
      </c>
      <c r="AY203" s="76">
        <v>352.96696396815821</v>
      </c>
      <c r="AZ203" s="76">
        <v>351.38331885648773</v>
      </c>
      <c r="BA203" s="76">
        <v>349.80677903255156</v>
      </c>
      <c r="BB203" s="76">
        <v>348.23731261729228</v>
      </c>
      <c r="BC203" s="76">
        <v>346.67488787468267</v>
      </c>
      <c r="BD203" s="76">
        <v>345.11947321108494</v>
      </c>
    </row>
    <row r="204" spans="1:57">
      <c r="A204" s="62"/>
      <c r="B204" s="1" t="str">
        <f t="shared" si="5"/>
        <v>RegionOtherStock 2016</v>
      </c>
      <c r="C204" s="62"/>
      <c r="D204" s="196" t="s">
        <v>71</v>
      </c>
      <c r="E204" s="62" t="s">
        <v>5456</v>
      </c>
      <c r="F204" s="62" t="s">
        <v>73</v>
      </c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77" t="s">
        <v>71</v>
      </c>
      <c r="AH204" s="80">
        <v>333</v>
      </c>
      <c r="AK204" s="76">
        <v>342.64988330108076</v>
      </c>
      <c r="AL204" s="76">
        <v>339.56603435137106</v>
      </c>
      <c r="AM204" s="76">
        <v>336.50994004220871</v>
      </c>
      <c r="AN204" s="76">
        <v>333.48135058182885</v>
      </c>
      <c r="AO204" s="76">
        <v>330.48001842659238</v>
      </c>
      <c r="AP204" s="76">
        <v>327.50569826075304</v>
      </c>
      <c r="AQ204" s="76">
        <v>324.55814697640625</v>
      </c>
      <c r="AR204" s="76">
        <v>321.63712365361863</v>
      </c>
      <c r="AS204" s="76">
        <v>318.7423895407361</v>
      </c>
      <c r="AT204" s="76">
        <v>315.87370803486942</v>
      </c>
      <c r="AU204" s="76">
        <v>313.03084466255564</v>
      </c>
      <c r="AV204" s="76">
        <v>310.21356706059254</v>
      </c>
      <c r="AW204" s="76">
        <v>307.42164495704725</v>
      </c>
      <c r="AX204" s="76">
        <v>304.65485015243382</v>
      </c>
      <c r="AY204" s="76">
        <v>301.9129565010619</v>
      </c>
      <c r="AZ204" s="76">
        <v>299.19573989255235</v>
      </c>
      <c r="BA204" s="76">
        <v>296.50297823351934</v>
      </c>
      <c r="BB204" s="76">
        <v>293.83445142941764</v>
      </c>
      <c r="BC204" s="76">
        <v>291.18994136655289</v>
      </c>
      <c r="BD204" s="76">
        <v>288.5692318942539</v>
      </c>
    </row>
    <row r="205" spans="1:57">
      <c r="D205" s="1"/>
    </row>
    <row r="206" spans="1:57" s="1" customFormat="1">
      <c r="AH206" s="128" t="s">
        <v>5498</v>
      </c>
      <c r="AZ206" s="8"/>
      <c r="BA206" s="8"/>
      <c r="BB206" s="8"/>
      <c r="BC206" s="8"/>
      <c r="BD206" s="8"/>
      <c r="BE206" s="53" t="s">
        <v>5499</v>
      </c>
    </row>
    <row r="207" spans="1:57" s="1" customFormat="1">
      <c r="E207" s="62" t="s">
        <v>5483</v>
      </c>
      <c r="F207" s="62" t="s">
        <v>8</v>
      </c>
      <c r="G207" s="62" t="s">
        <v>5493</v>
      </c>
      <c r="H207" s="17">
        <v>42.389799174074071</v>
      </c>
      <c r="I207" s="17">
        <v>36.465809974074077</v>
      </c>
      <c r="J207" s="17">
        <v>35.569335074074075</v>
      </c>
      <c r="K207" s="17">
        <v>38.272286974074078</v>
      </c>
      <c r="L207" s="17">
        <v>34.157084474074075</v>
      </c>
      <c r="M207" s="17">
        <v>35.53257534037408</v>
      </c>
      <c r="N207" s="17">
        <v>36.773434690474069</v>
      </c>
      <c r="O207" s="17">
        <v>42.359566936074067</v>
      </c>
      <c r="P207" s="17">
        <v>51.593021086074074</v>
      </c>
      <c r="Q207" s="17">
        <v>51.05823207407407</v>
      </c>
      <c r="R207" s="17">
        <v>58.828523630074066</v>
      </c>
      <c r="S207" s="17">
        <v>69.276658966074081</v>
      </c>
      <c r="T207" s="17">
        <v>78.406612488074074</v>
      </c>
      <c r="U207" s="17">
        <v>74.656716200074086</v>
      </c>
      <c r="V207" s="17">
        <v>62.619136074074078</v>
      </c>
      <c r="W207" s="17">
        <v>48.797968286074081</v>
      </c>
      <c r="X207" s="17">
        <v>52.20252758307408</v>
      </c>
      <c r="Y207" s="17">
        <v>51.00957789207407</v>
      </c>
      <c r="Z207" s="17">
        <v>67.083563074074078</v>
      </c>
      <c r="AA207" s="17">
        <v>72.079969074074057</v>
      </c>
      <c r="AB207" s="17">
        <v>65.729459982444979</v>
      </c>
      <c r="AC207" s="17">
        <v>64.942320409137878</v>
      </c>
      <c r="AD207" s="17">
        <v>63.362334928324181</v>
      </c>
      <c r="AE207" s="17">
        <v>65.142943044759335</v>
      </c>
      <c r="AF207" s="17">
        <v>66.739289699029854</v>
      </c>
      <c r="AG207" s="17">
        <v>44.714785074074072</v>
      </c>
      <c r="AH207" s="17">
        <v>43.824620297609542</v>
      </c>
      <c r="AI207" s="17">
        <v>57.604555574293428</v>
      </c>
      <c r="AJ207" s="17">
        <v>49.563532910010281</v>
      </c>
      <c r="AK207" s="17">
        <v>57.114297126179473</v>
      </c>
      <c r="AL207" s="17">
        <v>49.358660888456697</v>
      </c>
      <c r="AM207" s="17">
        <v>42.883996361562694</v>
      </c>
      <c r="AN207" s="17">
        <v>42.769928168515861</v>
      </c>
      <c r="AO207" s="17">
        <v>36.559258837741957</v>
      </c>
      <c r="AP207" s="17">
        <v>33.347085593434706</v>
      </c>
      <c r="AQ207" s="17">
        <v>36.515305616596898</v>
      </c>
      <c r="AR207" s="17">
        <v>36.312589546095708</v>
      </c>
      <c r="AS207" s="17">
        <v>39.06093852873046</v>
      </c>
      <c r="AT207" s="17">
        <v>41.721160397442901</v>
      </c>
      <c r="AU207" s="17">
        <v>44.358216248359909</v>
      </c>
      <c r="AV207" s="17">
        <v>49.930477203838102</v>
      </c>
      <c r="AW207" s="17">
        <v>53.958732397486379</v>
      </c>
      <c r="AX207" s="17">
        <v>51.509803850235102</v>
      </c>
      <c r="AY207" s="17">
        <v>54.060467297337325</v>
      </c>
      <c r="AZ207" s="17">
        <v>52.230061485014218</v>
      </c>
      <c r="BA207" s="17">
        <v>51.036230165113999</v>
      </c>
      <c r="BB207" s="17">
        <v>48.348219984944222</v>
      </c>
      <c r="BC207" s="17">
        <v>47.245952894616551</v>
      </c>
      <c r="BD207" s="17">
        <v>47.686700389963214</v>
      </c>
      <c r="BE207" s="17">
        <v>916.00808298166646</v>
      </c>
    </row>
    <row r="208" spans="1:57" s="1" customFormat="1">
      <c r="D208" s="4"/>
      <c r="E208" s="8" t="s">
        <v>5483</v>
      </c>
      <c r="F208" s="8" t="s">
        <v>8</v>
      </c>
      <c r="G208" s="8" t="s">
        <v>5484</v>
      </c>
      <c r="H208" s="92">
        <v>42.389799174074071</v>
      </c>
      <c r="I208" s="92">
        <v>36.465809974074077</v>
      </c>
      <c r="J208" s="92">
        <v>35.569335074074075</v>
      </c>
      <c r="K208" s="92">
        <v>38.272286974074078</v>
      </c>
      <c r="L208" s="92">
        <v>34.157084474074075</v>
      </c>
      <c r="M208" s="92">
        <v>35.53257534037408</v>
      </c>
      <c r="N208" s="92">
        <v>36.773434690474069</v>
      </c>
      <c r="O208" s="92">
        <v>42.359566936074067</v>
      </c>
      <c r="P208" s="92">
        <v>51.593021086074074</v>
      </c>
      <c r="Q208" s="92">
        <v>51.05823207407407</v>
      </c>
      <c r="R208" s="92">
        <v>58.828523630074066</v>
      </c>
      <c r="S208" s="92">
        <v>69.276658966074081</v>
      </c>
      <c r="T208" s="92">
        <v>78.406612488074074</v>
      </c>
      <c r="U208" s="92">
        <v>74.656716200074086</v>
      </c>
      <c r="V208" s="92">
        <v>62.619136074074078</v>
      </c>
      <c r="W208" s="92">
        <v>48.797968286074081</v>
      </c>
      <c r="X208" s="92">
        <v>52.20252758307408</v>
      </c>
      <c r="Y208" s="92">
        <v>51.00957789207407</v>
      </c>
      <c r="Z208" s="92">
        <v>67.083563074074078</v>
      </c>
      <c r="AA208" s="92">
        <v>72.079969074074057</v>
      </c>
      <c r="AB208" s="92">
        <v>65.729459982444979</v>
      </c>
      <c r="AC208" s="92">
        <v>64.942320409137878</v>
      </c>
      <c r="AD208" s="92">
        <v>63.362334928324181</v>
      </c>
      <c r="AE208" s="92">
        <v>65.142943044759335</v>
      </c>
      <c r="AF208" s="92">
        <v>66.739289699029854</v>
      </c>
      <c r="AG208" s="92">
        <v>44.714785074074072</v>
      </c>
      <c r="AH208" s="92">
        <v>43.824620297609542</v>
      </c>
      <c r="AI208" s="92">
        <v>57.604555574293428</v>
      </c>
      <c r="AJ208" s="92">
        <v>48.658990958331827</v>
      </c>
      <c r="AK208" s="92">
        <v>55.785796749482543</v>
      </c>
      <c r="AL208" s="92">
        <v>48.12608343697832</v>
      </c>
      <c r="AM208" s="92">
        <v>41.751205290164968</v>
      </c>
      <c r="AN208" s="92">
        <v>41.646756962473162</v>
      </c>
      <c r="AO208" s="92">
        <v>35.626674183714037</v>
      </c>
      <c r="AP208" s="92">
        <v>32.432637570196349</v>
      </c>
      <c r="AQ208" s="92">
        <v>35.457893767720535</v>
      </c>
      <c r="AR208" s="92">
        <v>35.205754486499465</v>
      </c>
      <c r="AS208" s="92">
        <v>37.868869950449707</v>
      </c>
      <c r="AT208" s="92">
        <v>40.459336393971874</v>
      </c>
      <c r="AU208" s="92">
        <v>42.945138697748284</v>
      </c>
      <c r="AV208" s="92">
        <v>48.304581476622808</v>
      </c>
      <c r="AW208" s="92">
        <v>52.042927982640393</v>
      </c>
      <c r="AX208" s="92">
        <v>49.482815835293238</v>
      </c>
      <c r="AY208" s="92">
        <v>51.699963793142544</v>
      </c>
      <c r="AZ208" s="92">
        <v>49.713564132554211</v>
      </c>
      <c r="BA208" s="92">
        <v>48.488778287486767</v>
      </c>
      <c r="BB208" s="92">
        <v>45.876170176663734</v>
      </c>
      <c r="BC208" s="92">
        <v>44.753516890407219</v>
      </c>
      <c r="BD208" s="92">
        <v>45.148751493530689</v>
      </c>
      <c r="BE208" s="17">
        <v>882.81721755774072</v>
      </c>
    </row>
    <row r="209" spans="1:58" s="1" customFormat="1">
      <c r="E209" s="8" t="s">
        <v>5483</v>
      </c>
      <c r="F209" s="8" t="s">
        <v>8</v>
      </c>
      <c r="G209" s="8" t="s">
        <v>5490</v>
      </c>
      <c r="H209" s="112">
        <v>42.389799174074071</v>
      </c>
      <c r="I209" s="112">
        <v>36.465809974074077</v>
      </c>
      <c r="J209" s="112">
        <v>35.569335074074075</v>
      </c>
      <c r="K209" s="112">
        <v>38.272286974074078</v>
      </c>
      <c r="L209" s="112">
        <v>34.157084474074075</v>
      </c>
      <c r="M209" s="112">
        <v>35.53257534037408</v>
      </c>
      <c r="N209" s="112">
        <v>36.773434690474069</v>
      </c>
      <c r="O209" s="112">
        <v>42.359566936074067</v>
      </c>
      <c r="P209" s="112">
        <v>51.593021086074074</v>
      </c>
      <c r="Q209" s="112">
        <v>51.05823207407407</v>
      </c>
      <c r="R209" s="112">
        <v>58.828523630074066</v>
      </c>
      <c r="S209" s="112">
        <v>69.276658966074081</v>
      </c>
      <c r="T209" s="112">
        <v>78.406612488074074</v>
      </c>
      <c r="U209" s="112">
        <v>74.656716200074086</v>
      </c>
      <c r="V209" s="112">
        <v>62.619136074074078</v>
      </c>
      <c r="W209" s="112">
        <v>48.797968286074081</v>
      </c>
      <c r="X209" s="112">
        <v>52.20252758307408</v>
      </c>
      <c r="Y209" s="112">
        <v>51.00957789207407</v>
      </c>
      <c r="Z209" s="112">
        <v>67.083563074074078</v>
      </c>
      <c r="AA209" s="112">
        <v>72.079969074074057</v>
      </c>
      <c r="AB209" s="112">
        <v>65.729459982444979</v>
      </c>
      <c r="AC209" s="112">
        <v>64.942320409137878</v>
      </c>
      <c r="AD209" s="112">
        <v>63.362334928324181</v>
      </c>
      <c r="AE209" s="112">
        <v>65.142943044759335</v>
      </c>
      <c r="AF209" s="112">
        <v>66.739289699029854</v>
      </c>
      <c r="AG209" s="112">
        <v>44.714785074074072</v>
      </c>
      <c r="AH209" s="112">
        <v>43.824620297609542</v>
      </c>
      <c r="AI209" s="112">
        <v>57.604555574293428</v>
      </c>
      <c r="AJ209" s="112">
        <v>50.242896550824476</v>
      </c>
      <c r="AK209" s="112">
        <v>58.268733663173791</v>
      </c>
      <c r="AL209" s="112">
        <v>50.493979287084123</v>
      </c>
      <c r="AM209" s="112">
        <v>43.950761548361811</v>
      </c>
      <c r="AN209" s="112">
        <v>43.962803863542256</v>
      </c>
      <c r="AO209" s="112">
        <v>37.712548165419328</v>
      </c>
      <c r="AP209" s="112">
        <v>34.53675058472281</v>
      </c>
      <c r="AQ209" s="112">
        <v>37.965263951109904</v>
      </c>
      <c r="AR209" s="112">
        <v>37.903094546109358</v>
      </c>
      <c r="AS209" s="112">
        <v>40.880215551256242</v>
      </c>
      <c r="AT209" s="112">
        <v>43.730713547850435</v>
      </c>
      <c r="AU209" s="112">
        <v>46.529113830491454</v>
      </c>
      <c r="AV209" s="112">
        <v>52.384578151230279</v>
      </c>
      <c r="AW209" s="112">
        <v>56.641273479232602</v>
      </c>
      <c r="AX209" s="112">
        <v>54.088903811247384</v>
      </c>
      <c r="AY209" s="112">
        <v>56.771435539482184</v>
      </c>
      <c r="AZ209" s="112">
        <v>54.856799310951004</v>
      </c>
      <c r="BA209" s="112">
        <v>53.631396694614288</v>
      </c>
      <c r="BB209" s="112">
        <v>50.852056772951997</v>
      </c>
      <c r="BC209" s="112">
        <v>49.701378701184801</v>
      </c>
      <c r="BD209" s="112">
        <v>50.180406523032829</v>
      </c>
      <c r="BE209" s="17">
        <v>955.04220752304877</v>
      </c>
    </row>
    <row r="210" spans="1:58" s="1" customFormat="1">
      <c r="E210" s="1" t="s">
        <v>5483</v>
      </c>
      <c r="F210" s="8" t="s">
        <v>5457</v>
      </c>
      <c r="G210" s="8" t="s">
        <v>5493</v>
      </c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>
        <v>3371.0405269479006</v>
      </c>
      <c r="AL210" s="8">
        <v>3356.5369104716883</v>
      </c>
      <c r="AM210" s="8">
        <v>3342.1075656435023</v>
      </c>
      <c r="AN210" s="8">
        <v>3327.7520346049623</v>
      </c>
      <c r="AO210" s="8">
        <v>3313.4698627952139</v>
      </c>
      <c r="AP210" s="8">
        <v>3299.2605989245808</v>
      </c>
      <c r="AQ210" s="8">
        <v>3285.1237949484457</v>
      </c>
      <c r="AR210" s="8">
        <v>3271.0590060413433</v>
      </c>
      <c r="AS210" s="8">
        <v>3257.0657905712806</v>
      </c>
      <c r="AT210" s="8">
        <v>3243.1437100742696</v>
      </c>
      <c r="AU210" s="8">
        <v>3229.2923292290834</v>
      </c>
      <c r="AV210" s="8">
        <v>3215.5112158322117</v>
      </c>
      <c r="AW210" s="8">
        <v>3201.7999407730422</v>
      </c>
      <c r="AX210" s="8">
        <v>3188.1580780092468</v>
      </c>
      <c r="AY210" s="8">
        <v>3174.5852045423726</v>
      </c>
      <c r="AZ210" s="8">
        <v>3161.0809003936483</v>
      </c>
      <c r="BA210" s="8">
        <v>3147.644748579979</v>
      </c>
      <c r="BB210" s="8">
        <v>3134.2763350901637</v>
      </c>
      <c r="BC210" s="8">
        <v>3120.9752488612994</v>
      </c>
      <c r="BD210" s="8">
        <v>3107.74108175539</v>
      </c>
    </row>
    <row r="211" spans="1:58" s="1" customFormat="1">
      <c r="E211" s="1" t="s">
        <v>5483</v>
      </c>
      <c r="F211" s="8" t="s">
        <v>5457</v>
      </c>
      <c r="G211" s="8" t="s">
        <v>5484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3333.1536109541344</v>
      </c>
      <c r="AL211" s="8">
        <v>3318.8171112556624</v>
      </c>
      <c r="AM211" s="8">
        <v>3304.5539967817563</v>
      </c>
      <c r="AN211" s="8">
        <v>3290.3638153587272</v>
      </c>
      <c r="AO211" s="8">
        <v>3276.2461180680993</v>
      </c>
      <c r="AP211" s="8">
        <v>3262.2004592206044</v>
      </c>
      <c r="AQ211" s="8">
        <v>3248.2263963304013</v>
      </c>
      <c r="AR211" s="8">
        <v>3234.3234900895168</v>
      </c>
      <c r="AS211" s="8">
        <v>3220.4913043424967</v>
      </c>
      <c r="AT211" s="8">
        <v>3206.7294060612776</v>
      </c>
      <c r="AU211" s="8">
        <v>3193.0373653202655</v>
      </c>
      <c r="AV211" s="8">
        <v>3179.4147552716254</v>
      </c>
      <c r="AW211" s="8">
        <v>3165.8611521207949</v>
      </c>
      <c r="AX211" s="8">
        <v>3152.3761351021753</v>
      </c>
      <c r="AY211" s="8">
        <v>3138.9592864550596</v>
      </c>
      <c r="AZ211" s="8">
        <v>3125.6101913997445</v>
      </c>
      <c r="BA211" s="8">
        <v>3112.3284381138492</v>
      </c>
      <c r="BB211" s="8">
        <v>3099.1136177088351</v>
      </c>
      <c r="BC211" s="8">
        <v>3085.9653242067252</v>
      </c>
      <c r="BD211" s="8">
        <v>3072.8831545170151</v>
      </c>
    </row>
    <row r="212" spans="1:58" s="1" customFormat="1">
      <c r="E212" s="1" t="s">
        <v>5483</v>
      </c>
      <c r="F212" s="8" t="s">
        <v>5457</v>
      </c>
      <c r="G212" s="8" t="s">
        <v>5490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3418.7099448628314</v>
      </c>
      <c r="AL212" s="8">
        <v>3404.0027432710235</v>
      </c>
      <c r="AM212" s="8">
        <v>3389.3708422103555</v>
      </c>
      <c r="AN212" s="8">
        <v>3374.813777583242</v>
      </c>
      <c r="AO212" s="8">
        <v>3360.3310886339104</v>
      </c>
      <c r="AP212" s="8">
        <v>3345.9223179217024</v>
      </c>
      <c r="AQ212" s="8">
        <v>3331.5870112946104</v>
      </c>
      <c r="AR212" s="8">
        <v>3317.3247178630263</v>
      </c>
      <c r="AS212" s="8">
        <v>3303.1349899737174</v>
      </c>
      <c r="AT212" s="8">
        <v>3289.0173831840239</v>
      </c>
      <c r="AU212" s="8">
        <v>3274.9714562362728</v>
      </c>
      <c r="AV212" s="8">
        <v>3260.9967710324086</v>
      </c>
      <c r="AW212" s="8">
        <v>3247.0928926088391</v>
      </c>
      <c r="AX212" s="8">
        <v>3233.2593891114961</v>
      </c>
      <c r="AY212" s="8">
        <v>3219.4958317711007</v>
      </c>
      <c r="AZ212" s="8">
        <v>3205.8017948786446</v>
      </c>
      <c r="BA212" s="8">
        <v>3192.1768557610758</v>
      </c>
      <c r="BB212" s="8">
        <v>3178.6205947571884</v>
      </c>
      <c r="BC212" s="8">
        <v>3165.1325951937192</v>
      </c>
      <c r="BD212" s="8">
        <v>3151.7124433616391</v>
      </c>
    </row>
    <row r="213" spans="1:58" s="1" customFormat="1">
      <c r="C213" s="1" t="s">
        <v>10</v>
      </c>
      <c r="AZ213" s="8"/>
      <c r="BA213" s="8"/>
      <c r="BB213" s="8"/>
      <c r="BC213" s="8"/>
      <c r="BD213" s="8"/>
    </row>
    <row r="214" spans="1:58" s="1" customFormat="1">
      <c r="D214" s="4" t="s">
        <v>5485</v>
      </c>
      <c r="F214" s="1">
        <v>1985</v>
      </c>
      <c r="G214" s="1">
        <v>1986</v>
      </c>
      <c r="H214" s="1">
        <v>1987</v>
      </c>
      <c r="I214" s="1">
        <v>1988</v>
      </c>
      <c r="J214" s="1">
        <v>1989</v>
      </c>
      <c r="K214" s="1">
        <v>1990</v>
      </c>
      <c r="L214" s="1">
        <v>1991</v>
      </c>
      <c r="M214" s="1">
        <v>1992</v>
      </c>
      <c r="N214" s="1">
        <v>1993</v>
      </c>
      <c r="O214" s="1">
        <v>1994</v>
      </c>
      <c r="P214" s="1">
        <v>1995</v>
      </c>
      <c r="Q214" s="1">
        <v>1996</v>
      </c>
      <c r="R214" s="1">
        <v>1997</v>
      </c>
      <c r="S214" s="1">
        <v>1998</v>
      </c>
      <c r="T214" s="1">
        <v>1999</v>
      </c>
      <c r="U214" s="1">
        <v>2000</v>
      </c>
      <c r="V214" s="1">
        <v>2001</v>
      </c>
      <c r="W214" s="1">
        <v>2002</v>
      </c>
      <c r="X214" s="1">
        <v>2003</v>
      </c>
      <c r="Y214" s="1">
        <v>2004</v>
      </c>
      <c r="Z214" s="1">
        <v>2005</v>
      </c>
      <c r="AA214" s="1">
        <v>2006</v>
      </c>
      <c r="AB214" s="1">
        <v>2007</v>
      </c>
      <c r="AC214" s="1">
        <v>2008</v>
      </c>
      <c r="AD214" s="1">
        <v>2009</v>
      </c>
      <c r="AE214" s="1">
        <v>2010</v>
      </c>
      <c r="AF214" s="1">
        <v>2011</v>
      </c>
      <c r="AG214" s="1">
        <v>2012</v>
      </c>
      <c r="AH214" s="1">
        <v>2013</v>
      </c>
      <c r="AI214" s="1">
        <v>2014</v>
      </c>
      <c r="AJ214" s="1">
        <v>2015</v>
      </c>
      <c r="AK214" s="1">
        <v>2016</v>
      </c>
      <c r="AL214" s="1">
        <v>2017</v>
      </c>
      <c r="AM214" s="1">
        <v>2018</v>
      </c>
      <c r="AN214" s="1">
        <v>2019</v>
      </c>
      <c r="AO214" s="1">
        <v>2020</v>
      </c>
      <c r="AP214" s="1">
        <v>2021</v>
      </c>
      <c r="AQ214" s="1">
        <v>2022</v>
      </c>
      <c r="AR214" s="1">
        <v>2023</v>
      </c>
      <c r="AS214" s="1">
        <v>2024</v>
      </c>
      <c r="AT214" s="1">
        <v>2025</v>
      </c>
      <c r="AU214" s="1">
        <v>2026</v>
      </c>
      <c r="AV214" s="1">
        <v>2027</v>
      </c>
      <c r="AW214" s="1">
        <v>2028</v>
      </c>
      <c r="AX214" s="1">
        <v>2029</v>
      </c>
      <c r="AY214" s="1">
        <v>2030</v>
      </c>
      <c r="AZ214" s="8">
        <v>2031</v>
      </c>
      <c r="BA214" s="8">
        <v>2032</v>
      </c>
      <c r="BB214" s="8">
        <v>2033</v>
      </c>
      <c r="BC214" s="8">
        <v>2034</v>
      </c>
      <c r="BD214" s="95">
        <v>2035</v>
      </c>
    </row>
    <row r="215" spans="1:58" s="1" customFormat="1">
      <c r="A215" s="1" t="s">
        <v>5486</v>
      </c>
      <c r="D215" s="4" t="s">
        <v>142</v>
      </c>
      <c r="AZ215" s="8"/>
      <c r="BA215" s="8"/>
      <c r="BB215" s="8"/>
      <c r="BC215" s="8"/>
      <c r="BD215" s="8"/>
    </row>
    <row r="216" spans="1:58" s="1" customFormat="1">
      <c r="A216" s="8">
        <v>151.63010252987445</v>
      </c>
      <c r="B216" s="8"/>
      <c r="C216" s="1" t="s">
        <v>42</v>
      </c>
      <c r="D216" s="196" t="s">
        <v>43</v>
      </c>
      <c r="F216" s="8">
        <v>217851.40372107178</v>
      </c>
      <c r="G216" s="8">
        <v>208998.69198523989</v>
      </c>
      <c r="H216" s="8">
        <v>200145.98024940802</v>
      </c>
      <c r="I216" s="8">
        <v>204298.48758186327</v>
      </c>
      <c r="J216" s="8">
        <v>212514.47308934119</v>
      </c>
      <c r="K216" s="8">
        <v>218248.8879770175</v>
      </c>
      <c r="L216" s="8">
        <v>230735.79972918943</v>
      </c>
      <c r="M216" s="8">
        <v>231528.43027437758</v>
      </c>
      <c r="N216" s="8">
        <v>244878.83743148466</v>
      </c>
      <c r="O216" s="8">
        <v>242786.25970780815</v>
      </c>
      <c r="P216" s="8">
        <v>255559.09058324914</v>
      </c>
      <c r="Q216" s="8">
        <v>268008.32621918456</v>
      </c>
      <c r="R216" s="8">
        <v>265489.37581064156</v>
      </c>
      <c r="S216" s="8">
        <v>272482.6174634418</v>
      </c>
      <c r="T216" s="8">
        <v>284410.89610058442</v>
      </c>
      <c r="U216" s="8">
        <v>300017.95217937022</v>
      </c>
      <c r="V216" s="8">
        <v>317942.85702325829</v>
      </c>
      <c r="W216" s="8">
        <v>335695.10260296741</v>
      </c>
      <c r="X216" s="8">
        <v>348922.95366756298</v>
      </c>
      <c r="Y216" s="8">
        <v>353537.99027757213</v>
      </c>
      <c r="Z216" s="8">
        <v>354596.7797693297</v>
      </c>
      <c r="AA216" s="8">
        <v>359853.55392939574</v>
      </c>
      <c r="AB216" s="8">
        <v>355546.86718435638</v>
      </c>
      <c r="AC216" s="8">
        <v>351120.83370566339</v>
      </c>
      <c r="AD216" s="8">
        <v>353655.16843746061</v>
      </c>
      <c r="AE216" s="8">
        <v>360684.15806895884</v>
      </c>
      <c r="AF216" s="8">
        <v>369803.92723429378</v>
      </c>
      <c r="AG216" s="8">
        <v>380743.50122831936</v>
      </c>
      <c r="AH216" s="8">
        <v>387419.66531976196</v>
      </c>
      <c r="AI216" s="8">
        <v>387412.09131390764</v>
      </c>
      <c r="AJ216" s="8">
        <v>362263.06406467763</v>
      </c>
      <c r="AK216" s="8">
        <v>361227.08802068321</v>
      </c>
      <c r="AL216" s="8">
        <v>365470.81592940813</v>
      </c>
      <c r="AM216" s="8">
        <v>371317.740934473</v>
      </c>
      <c r="AN216" s="8">
        <v>379226.94846528088</v>
      </c>
      <c r="AO216" s="8">
        <v>391883.20528674859</v>
      </c>
      <c r="AP216" s="8">
        <v>401197.30981215532</v>
      </c>
      <c r="AQ216" s="8">
        <v>410283.28153348627</v>
      </c>
      <c r="AR216" s="8">
        <v>418169.42351078743</v>
      </c>
      <c r="AS216" s="8">
        <v>423947.22226989275</v>
      </c>
      <c r="AT216" s="8">
        <v>428275.72069213277</v>
      </c>
      <c r="AU216" s="8">
        <v>431507.25212461216</v>
      </c>
      <c r="AV216" s="8">
        <v>432336.55658324907</v>
      </c>
      <c r="AW216" s="8">
        <v>433813.71962713706</v>
      </c>
      <c r="AX216" s="8">
        <v>435835.83154788177</v>
      </c>
      <c r="AY216" s="8">
        <v>437716.31650236202</v>
      </c>
      <c r="AZ216" s="8">
        <v>437864.74535969098</v>
      </c>
      <c r="BA216" s="8">
        <v>438353.85348160483</v>
      </c>
      <c r="BB216" s="8">
        <v>439790.66101067502</v>
      </c>
      <c r="BC216" s="8">
        <v>441745.40881014074</v>
      </c>
      <c r="BD216" s="8">
        <v>443763.38960404845</v>
      </c>
      <c r="BE216" s="117">
        <v>1.01976891111772E-2</v>
      </c>
      <c r="BF216" s="1" t="s">
        <v>42</v>
      </c>
    </row>
    <row r="217" spans="1:58" s="1" customFormat="1">
      <c r="A217" s="8">
        <v>151.63010252987445</v>
      </c>
      <c r="B217" s="8"/>
      <c r="C217" s="1" t="s">
        <v>44</v>
      </c>
      <c r="D217" s="196" t="s">
        <v>45</v>
      </c>
      <c r="F217" s="8">
        <v>56899.187799075786</v>
      </c>
      <c r="G217" s="8">
        <v>73536.576809621445</v>
      </c>
      <c r="H217" s="8">
        <v>90173.965820167112</v>
      </c>
      <c r="I217" s="8">
        <v>92044.840537701777</v>
      </c>
      <c r="J217" s="8">
        <v>95746.478689050549</v>
      </c>
      <c r="K217" s="8">
        <v>98330.06758469365</v>
      </c>
      <c r="L217" s="8">
        <v>103955.93302619121</v>
      </c>
      <c r="M217" s="8">
        <v>104313.04556775086</v>
      </c>
      <c r="N217" s="8">
        <v>110327.95107407245</v>
      </c>
      <c r="O217" s="8">
        <v>109385.15905848605</v>
      </c>
      <c r="P217" s="8">
        <v>115139.84278160419</v>
      </c>
      <c r="Q217" s="8">
        <v>120748.73358881973</v>
      </c>
      <c r="R217" s="8">
        <v>119613.84320651177</v>
      </c>
      <c r="S217" s="8">
        <v>122764.58514490072</v>
      </c>
      <c r="T217" s="8">
        <v>128138.76347603065</v>
      </c>
      <c r="U217" s="8">
        <v>135170.38179605946</v>
      </c>
      <c r="V217" s="8">
        <v>143246.28596714657</v>
      </c>
      <c r="W217" s="8">
        <v>151244.40006437257</v>
      </c>
      <c r="X217" s="8">
        <v>157204.08902883093</v>
      </c>
      <c r="Y217" s="8">
        <v>159283.35213974226</v>
      </c>
      <c r="Z217" s="8">
        <v>162515.65727255808</v>
      </c>
      <c r="AA217" s="8">
        <v>167612.08530117007</v>
      </c>
      <c r="AB217" s="8">
        <v>168423.08861424751</v>
      </c>
      <c r="AC217" s="8">
        <v>169187.35438208625</v>
      </c>
      <c r="AD217" s="8">
        <v>173048.3572794295</v>
      </c>
      <c r="AE217" s="8">
        <v>179117.10252840212</v>
      </c>
      <c r="AF217" s="8">
        <v>186379.47215624529</v>
      </c>
      <c r="AG217" s="8">
        <v>196097.33907743782</v>
      </c>
      <c r="AH217" s="8">
        <v>202218.89238815164</v>
      </c>
      <c r="AI217" s="8">
        <v>207305.67585489253</v>
      </c>
      <c r="AJ217" s="8">
        <v>197832.3646703476</v>
      </c>
      <c r="AK217" s="8">
        <v>201769.33919382968</v>
      </c>
      <c r="AL217" s="8">
        <v>207402.62690006761</v>
      </c>
      <c r="AM217" s="8">
        <v>214789.21071636313</v>
      </c>
      <c r="AN217" s="8">
        <v>223031.94151205919</v>
      </c>
      <c r="AO217" s="8">
        <v>234499.25260891521</v>
      </c>
      <c r="AP217" s="8">
        <v>242830.70135849458</v>
      </c>
      <c r="AQ217" s="8">
        <v>251683.05769678502</v>
      </c>
      <c r="AR217" s="8">
        <v>259658.2343690728</v>
      </c>
      <c r="AS217" s="8">
        <v>265949.1932124786</v>
      </c>
      <c r="AT217" s="8">
        <v>271229.21169499942</v>
      </c>
      <c r="AU217" s="8">
        <v>275795.82311684941</v>
      </c>
      <c r="AV217" s="8">
        <v>278935.21684546757</v>
      </c>
      <c r="AW217" s="8">
        <v>282712.74194912234</v>
      </c>
      <c r="AX217" s="8">
        <v>286481.7779856202</v>
      </c>
      <c r="AY217" s="8">
        <v>290571.35047771432</v>
      </c>
      <c r="AZ217" s="8">
        <v>292804.62299785251</v>
      </c>
      <c r="BA217" s="8">
        <v>295162.61768601224</v>
      </c>
      <c r="BB217" s="8">
        <v>298283.24668723368</v>
      </c>
      <c r="BC217" s="8">
        <v>301679.19173275231</v>
      </c>
      <c r="BD217" s="8">
        <v>305033.66734134755</v>
      </c>
      <c r="BE217" s="117">
        <v>2.1886170389266976E-2</v>
      </c>
      <c r="BF217" s="1" t="s">
        <v>44</v>
      </c>
    </row>
    <row r="218" spans="1:58" s="1" customFormat="1">
      <c r="A218" s="8">
        <v>151.63010252987445</v>
      </c>
      <c r="B218" s="8"/>
      <c r="C218" s="1" t="s">
        <v>46</v>
      </c>
      <c r="D218" s="196" t="s">
        <v>47</v>
      </c>
      <c r="F218" s="8">
        <v>103191.18288445917</v>
      </c>
      <c r="G218" s="8">
        <v>104499.34599261994</v>
      </c>
      <c r="H218" s="8">
        <v>105807.50910078075</v>
      </c>
      <c r="I218" s="8">
        <v>108002.7390865257</v>
      </c>
      <c r="J218" s="8">
        <v>112346.13364419344</v>
      </c>
      <c r="K218" s="8">
        <v>115377.64171974598</v>
      </c>
      <c r="L218" s="8">
        <v>121978.86862029215</v>
      </c>
      <c r="M218" s="8">
        <v>122397.89409119615</v>
      </c>
      <c r="N218" s="8">
        <v>129455.60928994505</v>
      </c>
      <c r="O218" s="8">
        <v>128349.36455664544</v>
      </c>
      <c r="P218" s="8">
        <v>135101.74308261863</v>
      </c>
      <c r="Q218" s="8">
        <v>141683.05244094582</v>
      </c>
      <c r="R218" s="8">
        <v>140351.40507064035</v>
      </c>
      <c r="S218" s="8">
        <v>144048.39403289961</v>
      </c>
      <c r="T218" s="8">
        <v>150354.29859757473</v>
      </c>
      <c r="U218" s="8">
        <v>158604.99504441186</v>
      </c>
      <c r="V218" s="8">
        <v>168081.02613950011</v>
      </c>
      <c r="W218" s="8">
        <v>177465.78062417047</v>
      </c>
      <c r="X218" s="8">
        <v>184458.70633847601</v>
      </c>
      <c r="Y218" s="8">
        <v>186898.45320476568</v>
      </c>
      <c r="Z218" s="8">
        <v>186028.83658052023</v>
      </c>
      <c r="AA218" s="8">
        <v>187392.62346713556</v>
      </c>
      <c r="AB218" s="8">
        <v>183688.58010542323</v>
      </c>
      <c r="AC218" s="8">
        <v>179917.79537687683</v>
      </c>
      <c r="AD218" s="8">
        <v>179846.95356055681</v>
      </c>
      <c r="AE218" s="8">
        <v>182057.43147324634</v>
      </c>
      <c r="AF218" s="8">
        <v>185242.65960825031</v>
      </c>
      <c r="AG218" s="8">
        <v>189642.79293970478</v>
      </c>
      <c r="AH218" s="8">
        <v>191558.58292503955</v>
      </c>
      <c r="AI218" s="8">
        <v>188880.50227989364</v>
      </c>
      <c r="AJ218" s="8">
        <v>174526.29646197823</v>
      </c>
      <c r="AK218" s="8">
        <v>171661.76571482711</v>
      </c>
      <c r="AL218" s="8">
        <v>171964.36061598783</v>
      </c>
      <c r="AM218" s="8">
        <v>172578.19095927902</v>
      </c>
      <c r="AN218" s="8">
        <v>174327.4364666667</v>
      </c>
      <c r="AO218" s="8">
        <v>178031.53118778302</v>
      </c>
      <c r="AP218" s="8">
        <v>180814.04735494446</v>
      </c>
      <c r="AQ218" s="8">
        <v>183147.55841598185</v>
      </c>
      <c r="AR218" s="8">
        <v>185019.6297367698</v>
      </c>
      <c r="AS218" s="8">
        <v>186155.89477771879</v>
      </c>
      <c r="AT218" s="8">
        <v>186709.23295677092</v>
      </c>
      <c r="AU218" s="8">
        <v>186794.1618083051</v>
      </c>
      <c r="AV218" s="8">
        <v>185782.37914244769</v>
      </c>
      <c r="AW218" s="8">
        <v>184933.34248820422</v>
      </c>
      <c r="AX218" s="8">
        <v>184507.64159057962</v>
      </c>
      <c r="AY218" s="8">
        <v>183804.69020325746</v>
      </c>
      <c r="AZ218" s="8">
        <v>182745.56701858778</v>
      </c>
      <c r="BA218" s="8">
        <v>181882.78694640988</v>
      </c>
      <c r="BB218" s="8">
        <v>181347.82060766232</v>
      </c>
      <c r="BC218" s="8">
        <v>181066.33740599875</v>
      </c>
      <c r="BD218" s="8">
        <v>180855.24367928575</v>
      </c>
      <c r="BE218" s="117">
        <v>1.7826633717064309E-3</v>
      </c>
      <c r="BF218" s="1" t="s">
        <v>46</v>
      </c>
    </row>
    <row r="219" spans="1:58" s="1" customFormat="1">
      <c r="A219" s="8">
        <v>1171.1629085255743</v>
      </c>
      <c r="B219" s="8"/>
      <c r="C219" s="1" t="s">
        <v>48</v>
      </c>
      <c r="D219" s="197" t="s">
        <v>5467</v>
      </c>
      <c r="F219" s="8">
        <v>5055.7974138596228</v>
      </c>
      <c r="G219" s="8">
        <v>13423.836588687245</v>
      </c>
      <c r="H219" s="8">
        <v>21791.875763514865</v>
      </c>
      <c r="I219" s="8">
        <v>22224.659925521173</v>
      </c>
      <c r="J219" s="8">
        <v>22732.952835002077</v>
      </c>
      <c r="K219" s="8">
        <v>23080.895311996119</v>
      </c>
      <c r="L219" s="8">
        <v>24394.967985397427</v>
      </c>
      <c r="M219" s="8">
        <v>24342.77819338522</v>
      </c>
      <c r="N219" s="8">
        <v>25847.114822320538</v>
      </c>
      <c r="O219" s="8">
        <v>25597.201842348808</v>
      </c>
      <c r="P219" s="8">
        <v>26685.15216798272</v>
      </c>
      <c r="Q219" s="8">
        <v>27183.979842094126</v>
      </c>
      <c r="R219" s="8">
        <v>26370.318525564584</v>
      </c>
      <c r="S219" s="8">
        <v>26408.046610476242</v>
      </c>
      <c r="T219" s="8">
        <v>27113.984701041256</v>
      </c>
      <c r="U219" s="8">
        <v>28084.473978898819</v>
      </c>
      <c r="V219" s="8">
        <v>29362.800335296797</v>
      </c>
      <c r="W219" s="8">
        <v>30805.387561284086</v>
      </c>
      <c r="X219" s="8">
        <v>32039.384416567875</v>
      </c>
      <c r="Y219" s="8">
        <v>32288.612309161115</v>
      </c>
      <c r="Z219" s="8">
        <v>32756.354184115167</v>
      </c>
      <c r="AA219" s="8">
        <v>33718.918515821199</v>
      </c>
      <c r="AB219" s="8">
        <v>33600.302576498187</v>
      </c>
      <c r="AC219" s="8">
        <v>33338.384168395656</v>
      </c>
      <c r="AD219" s="8">
        <v>33752.759044080267</v>
      </c>
      <c r="AE219" s="8">
        <v>34616.681984882525</v>
      </c>
      <c r="AF219" s="8">
        <v>35683.053439910822</v>
      </c>
      <c r="AG219" s="8">
        <v>37405.78774921647</v>
      </c>
      <c r="AH219" s="8">
        <v>37843.457630338358</v>
      </c>
      <c r="AI219" s="8">
        <v>37022.141222199192</v>
      </c>
      <c r="AJ219" s="8">
        <v>33933.733741227603</v>
      </c>
      <c r="AK219" s="8">
        <v>33238.372918386791</v>
      </c>
      <c r="AL219" s="8">
        <v>33238.971427017845</v>
      </c>
      <c r="AM219" s="8">
        <v>33021.58810878254</v>
      </c>
      <c r="AN219" s="8">
        <v>33058.436089017188</v>
      </c>
      <c r="AO219" s="8">
        <v>33400.960220277535</v>
      </c>
      <c r="AP219" s="8">
        <v>33665.520852396556</v>
      </c>
      <c r="AQ219" s="8">
        <v>33753.95044255285</v>
      </c>
      <c r="AR219" s="8">
        <v>33780.143007299172</v>
      </c>
      <c r="AS219" s="8">
        <v>33813.695359742494</v>
      </c>
      <c r="AT219" s="8">
        <v>33804.083925409039</v>
      </c>
      <c r="AU219" s="8">
        <v>33732.520555878873</v>
      </c>
      <c r="AV219" s="8">
        <v>33544.229666951745</v>
      </c>
      <c r="AW219" s="8">
        <v>33376.633924050664</v>
      </c>
      <c r="AX219" s="8">
        <v>33287.367106393831</v>
      </c>
      <c r="AY219" s="8">
        <v>33071.443050178801</v>
      </c>
      <c r="AZ219" s="8">
        <v>32889.467104722957</v>
      </c>
      <c r="BA219" s="8">
        <v>32695.369132432807</v>
      </c>
      <c r="BB219" s="8">
        <v>32536.38622965075</v>
      </c>
      <c r="BC219" s="8">
        <v>32419.151947657108</v>
      </c>
      <c r="BD219" s="8">
        <v>32357.326361557851</v>
      </c>
      <c r="BE219" s="117">
        <v>-2.375631118789804E-3</v>
      </c>
      <c r="BF219" s="1" t="s">
        <v>48</v>
      </c>
    </row>
    <row r="220" spans="1:58" s="1" customFormat="1">
      <c r="A220" s="8">
        <v>1171.1629085255743</v>
      </c>
      <c r="B220" s="8"/>
      <c r="C220" s="1" t="s">
        <v>49</v>
      </c>
      <c r="D220" s="197" t="s">
        <v>5464</v>
      </c>
      <c r="F220" s="8">
        <v>45663.32287728956</v>
      </c>
      <c r="G220" s="8">
        <v>42956.277083799177</v>
      </c>
      <c r="H220" s="8">
        <v>40249.231290308788</v>
      </c>
      <c r="I220" s="8">
        <v>41048.576423532184</v>
      </c>
      <c r="J220" s="8">
        <v>41987.384954699257</v>
      </c>
      <c r="K220" s="8">
        <v>42630.028909915964</v>
      </c>
      <c r="L220" s="8">
        <v>45057.099233644389</v>
      </c>
      <c r="M220" s="8">
        <v>44960.705557740206</v>
      </c>
      <c r="N220" s="8">
        <v>47739.190235863898</v>
      </c>
      <c r="O220" s="8">
        <v>47277.605127611147</v>
      </c>
      <c r="P220" s="8">
        <v>49287.03124420641</v>
      </c>
      <c r="Q220" s="8">
        <v>50208.35764342035</v>
      </c>
      <c r="R220" s="8">
        <v>48705.538754566136</v>
      </c>
      <c r="S220" s="8">
        <v>48775.221898515229</v>
      </c>
      <c r="T220" s="8">
        <v>50079.077784632274</v>
      </c>
      <c r="U220" s="8">
        <v>51871.555303921945</v>
      </c>
      <c r="V220" s="8">
        <v>54232.602775994215</v>
      </c>
      <c r="W220" s="8">
        <v>56897.037336162713</v>
      </c>
      <c r="X220" s="8">
        <v>59176.208958597657</v>
      </c>
      <c r="Y220" s="8">
        <v>59636.528721881943</v>
      </c>
      <c r="Z220" s="8">
        <v>59267.380594230824</v>
      </c>
      <c r="AA220" s="8">
        <v>59661.108667141169</v>
      </c>
      <c r="AB220" s="8">
        <v>58346.611071043306</v>
      </c>
      <c r="AC220" s="8">
        <v>56953.433458145395</v>
      </c>
      <c r="AD220" s="8">
        <v>56761.820168837978</v>
      </c>
      <c r="AE220" s="8">
        <v>57298.25438694148</v>
      </c>
      <c r="AF220" s="8">
        <v>58127.749242895152</v>
      </c>
      <c r="AG220" s="8">
        <v>59529.048001681331</v>
      </c>
      <c r="AH220" s="8">
        <v>59783.503223610125</v>
      </c>
      <c r="AI220" s="8">
        <v>58110.415124777901</v>
      </c>
      <c r="AJ220" s="8">
        <v>53011.310739142049</v>
      </c>
      <c r="AK220" s="8">
        <v>51435.543255821794</v>
      </c>
      <c r="AL220" s="8">
        <v>51026.513457586996</v>
      </c>
      <c r="AM220" s="8">
        <v>50466.656871395746</v>
      </c>
      <c r="AN220" s="8">
        <v>50304.788044035609</v>
      </c>
      <c r="AO220" s="8">
        <v>50614.04792978664</v>
      </c>
      <c r="AP220" s="8">
        <v>50874.917906207513</v>
      </c>
      <c r="AQ220" s="8">
        <v>50868.674785801712</v>
      </c>
      <c r="AR220" s="8">
        <v>50765.911453862311</v>
      </c>
      <c r="AS220" s="8">
        <v>50580.610093223673</v>
      </c>
      <c r="AT220" s="8">
        <v>50279.829768580166</v>
      </c>
      <c r="AU220" s="8">
        <v>49865.669280119291</v>
      </c>
      <c r="AV220" s="8">
        <v>49176.310364207347</v>
      </c>
      <c r="AW220" s="8">
        <v>48490.876044407407</v>
      </c>
      <c r="AX220" s="8">
        <v>47976.259903688682</v>
      </c>
      <c r="AY220" s="8">
        <v>47289.135978793813</v>
      </c>
      <c r="AZ220" s="8">
        <v>46668.747187633591</v>
      </c>
      <c r="BA220" s="8">
        <v>46095.243283108146</v>
      </c>
      <c r="BB220" s="8">
        <v>45573.860417943346</v>
      </c>
      <c r="BC220" s="8">
        <v>45127.322607658811</v>
      </c>
      <c r="BD220" s="8">
        <v>44730.956312065355</v>
      </c>
      <c r="BE220" s="117">
        <v>-8.4560202309214797E-3</v>
      </c>
      <c r="BF220" s="1" t="s">
        <v>49</v>
      </c>
    </row>
    <row r="221" spans="1:58" s="1" customFormat="1">
      <c r="A221" s="8">
        <v>1171.1629085255743</v>
      </c>
      <c r="B221" s="8"/>
      <c r="C221" s="1" t="s">
        <v>50</v>
      </c>
      <c r="D221" s="197" t="s">
        <v>5465</v>
      </c>
      <c r="F221" s="8">
        <v>11415.83071932239</v>
      </c>
      <c r="G221" s="8">
        <v>10739.069270949794</v>
      </c>
      <c r="H221" s="8">
        <v>10062.307822577197</v>
      </c>
      <c r="I221" s="8">
        <v>10262.144105883046</v>
      </c>
      <c r="J221" s="8">
        <v>10496.846238674814</v>
      </c>
      <c r="K221" s="8">
        <v>10657.507227478991</v>
      </c>
      <c r="L221" s="8">
        <v>11264.274808411097</v>
      </c>
      <c r="M221" s="8">
        <v>11240.176389435052</v>
      </c>
      <c r="N221" s="8">
        <v>11934.797558965975</v>
      </c>
      <c r="O221" s="8">
        <v>11819.401281902787</v>
      </c>
      <c r="P221" s="8">
        <v>12321.757811051602</v>
      </c>
      <c r="Q221" s="8">
        <v>12552.089410855087</v>
      </c>
      <c r="R221" s="8">
        <v>12176.384688641534</v>
      </c>
      <c r="S221" s="8">
        <v>12193.805474628807</v>
      </c>
      <c r="T221" s="8">
        <v>12519.769446158069</v>
      </c>
      <c r="U221" s="8">
        <v>12967.888825980486</v>
      </c>
      <c r="V221" s="8">
        <v>13558.150693998554</v>
      </c>
      <c r="W221" s="8">
        <v>14224.259334040678</v>
      </c>
      <c r="X221" s="8">
        <v>14794.052239649414</v>
      </c>
      <c r="Y221" s="8">
        <v>14909.132180470486</v>
      </c>
      <c r="Z221" s="8">
        <v>16089.783930114661</v>
      </c>
      <c r="AA221" s="8">
        <v>17617.092653342384</v>
      </c>
      <c r="AB221" s="8">
        <v>18419.311769849035</v>
      </c>
      <c r="AC221" s="8">
        <v>19009.848165719726</v>
      </c>
      <c r="AD221" s="8">
        <v>19949.851202602753</v>
      </c>
      <c r="AE221" s="8">
        <v>21177.433659989274</v>
      </c>
      <c r="AF221" s="8">
        <v>22561.754765773781</v>
      </c>
      <c r="AG221" s="8">
        <v>24827.01798727148</v>
      </c>
      <c r="AH221" s="8">
        <v>25462.578113545653</v>
      </c>
      <c r="AI221" s="8">
        <v>25203.153788835862</v>
      </c>
      <c r="AJ221" s="8">
        <v>23297.008840188668</v>
      </c>
      <c r="AK221" s="8">
        <v>23201.684816252018</v>
      </c>
      <c r="AL221" s="8">
        <v>23522.104524154718</v>
      </c>
      <c r="AM221" s="8">
        <v>23544.791129259651</v>
      </c>
      <c r="AN221" s="8">
        <v>23741.372925960673</v>
      </c>
      <c r="AO221" s="8">
        <v>24152.809714482286</v>
      </c>
      <c r="AP221" s="8">
        <v>24453.423109698837</v>
      </c>
      <c r="AQ221" s="8">
        <v>24626.839716381408</v>
      </c>
      <c r="AR221" s="8">
        <v>24756.97635379545</v>
      </c>
      <c r="AS221" s="8">
        <v>24965.567692071243</v>
      </c>
      <c r="AT221" s="8">
        <v>25182.030668563777</v>
      </c>
      <c r="AU221" s="8">
        <v>25368.917526161047</v>
      </c>
      <c r="AV221" s="8">
        <v>25548.139626668981</v>
      </c>
      <c r="AW221" s="8">
        <v>25763.742427383215</v>
      </c>
      <c r="AX221" s="8">
        <v>25995.300501452883</v>
      </c>
      <c r="AY221" s="8">
        <v>26120.110274039096</v>
      </c>
      <c r="AZ221" s="8">
        <v>26257.53196629008</v>
      </c>
      <c r="BA221" s="8">
        <v>26335.252312620414</v>
      </c>
      <c r="BB221" s="8">
        <v>26439.2161727741</v>
      </c>
      <c r="BC221" s="8">
        <v>26564.329010281435</v>
      </c>
      <c r="BD221" s="8">
        <v>26755.885980500174</v>
      </c>
      <c r="BE221" s="117">
        <v>6.9454842425106626E-3</v>
      </c>
      <c r="BF221" s="1" t="s">
        <v>50</v>
      </c>
    </row>
    <row r="222" spans="1:58" s="1" customFormat="1">
      <c r="A222" s="8">
        <v>1171.1629085255743</v>
      </c>
      <c r="B222" s="8"/>
      <c r="C222" s="1" t="s">
        <v>51</v>
      </c>
      <c r="D222" s="197" t="s">
        <v>5466</v>
      </c>
      <c r="F222" s="8">
        <v>25318.645829470544</v>
      </c>
      <c r="G222" s="8">
        <v>22373.060981145409</v>
      </c>
      <c r="H222" s="8">
        <v>19427.476132820269</v>
      </c>
      <c r="I222" s="8">
        <v>19813.303588395116</v>
      </c>
      <c r="J222" s="8">
        <v>20266.447157796101</v>
      </c>
      <c r="K222" s="8">
        <v>20576.638177640001</v>
      </c>
      <c r="L222" s="8">
        <v>21748.135105042526</v>
      </c>
      <c r="M222" s="8">
        <v>21701.60786022446</v>
      </c>
      <c r="N222" s="8">
        <v>23042.725268910268</v>
      </c>
      <c r="O222" s="8">
        <v>22819.927630635757</v>
      </c>
      <c r="P222" s="8">
        <v>23789.836288996135</v>
      </c>
      <c r="Q222" s="8">
        <v>24234.541592860558</v>
      </c>
      <c r="R222" s="8">
        <v>23509.161823876082</v>
      </c>
      <c r="S222" s="8">
        <v>23542.796444278309</v>
      </c>
      <c r="T222" s="8">
        <v>24172.140863938701</v>
      </c>
      <c r="U222" s="8">
        <v>25037.332896388816</v>
      </c>
      <c r="V222" s="8">
        <v>26176.96195119722</v>
      </c>
      <c r="W222" s="8">
        <v>27463.02971362921</v>
      </c>
      <c r="X222" s="8">
        <v>28563.138979768595</v>
      </c>
      <c r="Y222" s="8">
        <v>28785.325862051341</v>
      </c>
      <c r="Z222" s="8">
        <v>28924.071606197242</v>
      </c>
      <c r="AA222" s="8">
        <v>29469.866159102188</v>
      </c>
      <c r="AB222" s="8">
        <v>29116.933433380244</v>
      </c>
      <c r="AC222" s="8">
        <v>28678.217716061263</v>
      </c>
      <c r="AD222" s="8">
        <v>28831.690819149815</v>
      </c>
      <c r="AE222" s="8">
        <v>29362.860829323748</v>
      </c>
      <c r="AF222" s="8">
        <v>30056.267732884469</v>
      </c>
      <c r="AG222" s="8">
        <v>31094.404437568213</v>
      </c>
      <c r="AH222" s="8">
        <v>31359.446451870797</v>
      </c>
      <c r="AI222" s="8">
        <v>30594.922777697571</v>
      </c>
      <c r="AJ222" s="8">
        <v>27986.479175210523</v>
      </c>
      <c r="AK222" s="8">
        <v>27303.614407285862</v>
      </c>
      <c r="AL222" s="8">
        <v>27212.500998972999</v>
      </c>
      <c r="AM222" s="8">
        <v>26983.999120344612</v>
      </c>
      <c r="AN222" s="8">
        <v>26965.356630180508</v>
      </c>
      <c r="AO222" s="8">
        <v>27197.387402329608</v>
      </c>
      <c r="AP222" s="8">
        <v>27381.520982870552</v>
      </c>
      <c r="AQ222" s="8">
        <v>27422.188713491538</v>
      </c>
      <c r="AR222" s="8">
        <v>27411.685006210242</v>
      </c>
      <c r="AS222" s="8">
        <v>27386.238883112841</v>
      </c>
      <c r="AT222" s="8">
        <v>27314.457421510844</v>
      </c>
      <c r="AU222" s="8">
        <v>27187.87275675777</v>
      </c>
      <c r="AV222" s="8">
        <v>26944.271677199136</v>
      </c>
      <c r="AW222" s="8">
        <v>26711.391485793367</v>
      </c>
      <c r="AX222" s="8">
        <v>26553.939019252342</v>
      </c>
      <c r="AY222" s="8">
        <v>26297.693251039138</v>
      </c>
      <c r="AZ222" s="8">
        <v>26072.507401923824</v>
      </c>
      <c r="BA222" s="8">
        <v>25852.032015000088</v>
      </c>
      <c r="BB222" s="8">
        <v>25659.906094018166</v>
      </c>
      <c r="BC222" s="8">
        <v>25504.36268257687</v>
      </c>
      <c r="BD222" s="8">
        <v>25386.386058968445</v>
      </c>
      <c r="BE222" s="117">
        <v>-4.8635573439102797E-3</v>
      </c>
      <c r="BF222" s="1" t="s">
        <v>51</v>
      </c>
    </row>
    <row r="223" spans="1:58" s="1" customFormat="1">
      <c r="A223" s="8">
        <v>4284.5504427717515</v>
      </c>
      <c r="B223" s="8"/>
      <c r="C223" s="1" t="s">
        <v>52</v>
      </c>
      <c r="D223" s="197" t="s">
        <v>5468</v>
      </c>
      <c r="F223" s="8">
        <v>4026.4032818146475</v>
      </c>
      <c r="G223" s="8">
        <v>4115.706901028545</v>
      </c>
      <c r="H223" s="8">
        <v>4205.010520242442</v>
      </c>
      <c r="I223" s="8">
        <v>4292.0902136220993</v>
      </c>
      <c r="J223" s="8">
        <v>4385.1340717390349</v>
      </c>
      <c r="K223" s="8">
        <v>4578.7455890095252</v>
      </c>
      <c r="L223" s="8">
        <v>4925.2542379471824</v>
      </c>
      <c r="M223" s="8">
        <v>5059.9086971479355</v>
      </c>
      <c r="N223" s="8">
        <v>5491.2305796720329</v>
      </c>
      <c r="O223" s="8">
        <v>5593.5954805401325</v>
      </c>
      <c r="P223" s="8">
        <v>5926.3175733184044</v>
      </c>
      <c r="Q223" s="8">
        <v>6182.9348882424329</v>
      </c>
      <c r="R223" s="8">
        <v>6169.7723192810736</v>
      </c>
      <c r="S223" s="8">
        <v>6245.6036993975076</v>
      </c>
      <c r="T223" s="8">
        <v>6577.8422959626059</v>
      </c>
      <c r="U223" s="8">
        <v>6928.8339007962168</v>
      </c>
      <c r="V223" s="8">
        <v>7490.3140941843267</v>
      </c>
      <c r="W223" s="8">
        <v>8257.6043067687824</v>
      </c>
      <c r="X223" s="8">
        <v>8802.0048065065639</v>
      </c>
      <c r="Y223" s="8">
        <v>9009.5800347258555</v>
      </c>
      <c r="Z223" s="8">
        <v>9145.9892087019052</v>
      </c>
      <c r="AA223" s="8">
        <v>9211.6710302419669</v>
      </c>
      <c r="AB223" s="8">
        <v>9178.9855009367984</v>
      </c>
      <c r="AC223" s="8">
        <v>9148.5358510380192</v>
      </c>
      <c r="AD223" s="8">
        <v>9307.2672479613648</v>
      </c>
      <c r="AE223" s="8">
        <v>9585.7986641014031</v>
      </c>
      <c r="AF223" s="8">
        <v>9920.0454414820433</v>
      </c>
      <c r="AG223" s="8">
        <v>10130.023471573702</v>
      </c>
      <c r="AH223" s="8">
        <v>10169.183518524327</v>
      </c>
      <c r="AI223" s="8">
        <v>9898.6806328928142</v>
      </c>
      <c r="AJ223" s="8">
        <v>9048.1199973274033</v>
      </c>
      <c r="AK223" s="8">
        <v>8780.1775864794563</v>
      </c>
      <c r="AL223" s="8">
        <v>8811.2596238732203</v>
      </c>
      <c r="AM223" s="8">
        <v>8818.2022736718664</v>
      </c>
      <c r="AN223" s="8">
        <v>8842.7327300938232</v>
      </c>
      <c r="AO223" s="8">
        <v>8952.4239542965097</v>
      </c>
      <c r="AP223" s="8">
        <v>9062.883751329271</v>
      </c>
      <c r="AQ223" s="8">
        <v>9150.5674766300854</v>
      </c>
      <c r="AR223" s="8">
        <v>9292.0188141908693</v>
      </c>
      <c r="AS223" s="8">
        <v>9466.5721501071366</v>
      </c>
      <c r="AT223" s="8">
        <v>9566.5137953696903</v>
      </c>
      <c r="AU223" s="8">
        <v>9642.0100898117944</v>
      </c>
      <c r="AV223" s="8">
        <v>9665.9617410566807</v>
      </c>
      <c r="AW223" s="8">
        <v>9705.2825442918984</v>
      </c>
      <c r="AX223" s="8">
        <v>9762.8297928004395</v>
      </c>
      <c r="AY223" s="8">
        <v>9779.0733377569431</v>
      </c>
      <c r="AZ223" s="8">
        <v>9794.4308803544391</v>
      </c>
      <c r="BA223" s="8">
        <v>9848.5059298501437</v>
      </c>
      <c r="BB223" s="8">
        <v>9867.3200761037151</v>
      </c>
      <c r="BC223" s="8">
        <v>9917.7641674967817</v>
      </c>
      <c r="BD223" s="8">
        <v>9967.8167069212832</v>
      </c>
      <c r="BE223" s="117">
        <v>4.8519614640168008E-3</v>
      </c>
      <c r="BF223" s="1" t="s">
        <v>52</v>
      </c>
    </row>
    <row r="224" spans="1:58" s="1" customFormat="1">
      <c r="A224" s="8">
        <v>1288.1239756144673</v>
      </c>
      <c r="B224" s="8"/>
      <c r="C224" s="1" t="s">
        <v>53</v>
      </c>
      <c r="D224" s="196" t="s">
        <v>54</v>
      </c>
      <c r="F224" s="8">
        <v>6899.2177051338404</v>
      </c>
      <c r="G224" s="8">
        <v>7052.2389172900575</v>
      </c>
      <c r="H224" s="8">
        <v>7205.2601294462738</v>
      </c>
      <c r="I224" s="8">
        <v>7354.4706581173587</v>
      </c>
      <c r="J224" s="8">
        <v>7513.9007470440247</v>
      </c>
      <c r="K224" s="8">
        <v>7845.6529125321231</v>
      </c>
      <c r="L224" s="8">
        <v>8439.3933896795734</v>
      </c>
      <c r="M224" s="8">
        <v>8670.1229922479361</v>
      </c>
      <c r="N224" s="8">
        <v>9409.1904328995261</v>
      </c>
      <c r="O224" s="8">
        <v>9584.5920722840365</v>
      </c>
      <c r="P224" s="8">
        <v>10154.709368719003</v>
      </c>
      <c r="Q224" s="8">
        <v>10594.421587950512</v>
      </c>
      <c r="R224" s="8">
        <v>10571.867605533151</v>
      </c>
      <c r="S224" s="8">
        <v>10701.80421736411</v>
      </c>
      <c r="T224" s="8">
        <v>11271.093045957972</v>
      </c>
      <c r="U224" s="8">
        <v>11872.515040957445</v>
      </c>
      <c r="V224" s="8">
        <v>12834.607961157768</v>
      </c>
      <c r="W224" s="8">
        <v>14047.589314524124</v>
      </c>
      <c r="X224" s="8">
        <v>15152.652396838437</v>
      </c>
      <c r="Y224" s="8">
        <v>15479.510456527292</v>
      </c>
      <c r="Z224" s="8">
        <v>15798.174448709171</v>
      </c>
      <c r="AA224" s="8">
        <v>16024.318633545427</v>
      </c>
      <c r="AB224" s="8">
        <v>15915.266706434264</v>
      </c>
      <c r="AC224" s="8">
        <v>15890.102655033168</v>
      </c>
      <c r="AD224" s="8">
        <v>16206.894670169306</v>
      </c>
      <c r="AE224" s="8">
        <v>16751.236087215875</v>
      </c>
      <c r="AF224" s="8">
        <v>17407.625855777289</v>
      </c>
      <c r="AG224" s="8">
        <v>17880.461427314138</v>
      </c>
      <c r="AH224" s="8">
        <v>17925.807828115132</v>
      </c>
      <c r="AI224" s="8">
        <v>17409.68564665188</v>
      </c>
      <c r="AJ224" s="8">
        <v>15877.515877337681</v>
      </c>
      <c r="AK224" s="8">
        <v>15372.022551310596</v>
      </c>
      <c r="AL224" s="8">
        <v>15224.029311163389</v>
      </c>
      <c r="AM224" s="8">
        <v>15051.358130451377</v>
      </c>
      <c r="AN224" s="8">
        <v>14997.694808391117</v>
      </c>
      <c r="AO224" s="8">
        <v>15084.950289641853</v>
      </c>
      <c r="AP224" s="8">
        <v>15165.865176518038</v>
      </c>
      <c r="AQ224" s="8">
        <v>15166.880878416199</v>
      </c>
      <c r="AR224" s="8">
        <v>15168.597805897054</v>
      </c>
      <c r="AS224" s="8">
        <v>15134.93992794732</v>
      </c>
      <c r="AT224" s="8">
        <v>15053.33154596963</v>
      </c>
      <c r="AU224" s="8">
        <v>14946.897284566861</v>
      </c>
      <c r="AV224" s="8">
        <v>14749.720925553296</v>
      </c>
      <c r="AW224" s="8">
        <v>14606.446586765804</v>
      </c>
      <c r="AX224" s="8">
        <v>14511.961789157385</v>
      </c>
      <c r="AY224" s="8">
        <v>14320.159145679188</v>
      </c>
      <c r="AZ224" s="8">
        <v>14185.318766354741</v>
      </c>
      <c r="BA224" s="8">
        <v>14061.0541707506</v>
      </c>
      <c r="BB224" s="8">
        <v>13937.813044616469</v>
      </c>
      <c r="BC224" s="8">
        <v>13845.519982216902</v>
      </c>
      <c r="BD224" s="8">
        <v>13783.245068552194</v>
      </c>
      <c r="BE224" s="117">
        <v>-7.047562810990924E-3</v>
      </c>
      <c r="BF224" s="1" t="s">
        <v>53</v>
      </c>
    </row>
    <row r="225" spans="1:58" s="1" customFormat="1">
      <c r="A225" s="8">
        <v>1481.1717426697151</v>
      </c>
      <c r="B225" s="8"/>
      <c r="C225" s="1" t="s">
        <v>55</v>
      </c>
      <c r="D225" s="196" t="s">
        <v>56</v>
      </c>
      <c r="F225" s="8">
        <v>49678.969797168131</v>
      </c>
      <c r="G225" s="8">
        <v>50887.549088008323</v>
      </c>
      <c r="H225" s="8">
        <v>52096.128378848516</v>
      </c>
      <c r="I225" s="8">
        <v>53891.473390088919</v>
      </c>
      <c r="J225" s="8">
        <v>55301.704088136066</v>
      </c>
      <c r="K225" s="8">
        <v>56320.720929326286</v>
      </c>
      <c r="L225" s="8">
        <v>59598.948196798665</v>
      </c>
      <c r="M225" s="8">
        <v>59875.038133999398</v>
      </c>
      <c r="N225" s="8">
        <v>63090.538108352572</v>
      </c>
      <c r="O225" s="8">
        <v>62290.990920621967</v>
      </c>
      <c r="P225" s="8">
        <v>65911.63038498332</v>
      </c>
      <c r="Q225" s="8">
        <v>68983.639135362406</v>
      </c>
      <c r="R225" s="8">
        <v>69732.96582170199</v>
      </c>
      <c r="S225" s="8">
        <v>71331.440918664593</v>
      </c>
      <c r="T225" s="8">
        <v>74031.11753504441</v>
      </c>
      <c r="U225" s="8">
        <v>76942.356081206293</v>
      </c>
      <c r="V225" s="8">
        <v>81143.432123224557</v>
      </c>
      <c r="W225" s="8">
        <v>85690.254182846576</v>
      </c>
      <c r="X225" s="8">
        <v>88772.478710730531</v>
      </c>
      <c r="Y225" s="8">
        <v>89611.133454044131</v>
      </c>
      <c r="Z225" s="8">
        <v>90910.782716700836</v>
      </c>
      <c r="AA225" s="8">
        <v>92712.944275381815</v>
      </c>
      <c r="AB225" s="8">
        <v>92106.864078517261</v>
      </c>
      <c r="AC225" s="8">
        <v>91226.675126907721</v>
      </c>
      <c r="AD225" s="8">
        <v>92126.824590314762</v>
      </c>
      <c r="AE225" s="8">
        <v>94226.839366206506</v>
      </c>
      <c r="AF225" s="8">
        <v>96887.290466280989</v>
      </c>
      <c r="AG225" s="8">
        <v>98297.628415332976</v>
      </c>
      <c r="AH225" s="8">
        <v>101556.48361574841</v>
      </c>
      <c r="AI225" s="8">
        <v>100517.30269746947</v>
      </c>
      <c r="AJ225" s="8">
        <v>93451.116777326184</v>
      </c>
      <c r="AK225" s="8">
        <v>92007.634939548341</v>
      </c>
      <c r="AL225" s="8">
        <v>92830.341091071037</v>
      </c>
      <c r="AM225" s="8">
        <v>93375.054595700261</v>
      </c>
      <c r="AN225" s="8">
        <v>94377.004515497902</v>
      </c>
      <c r="AO225" s="8">
        <v>95968.826966513458</v>
      </c>
      <c r="AP225" s="8">
        <v>97326.792809528619</v>
      </c>
      <c r="AQ225" s="8">
        <v>98451.173166283159</v>
      </c>
      <c r="AR225" s="8">
        <v>99490.198109856632</v>
      </c>
      <c r="AS225" s="8">
        <v>100366.15767057381</v>
      </c>
      <c r="AT225" s="8">
        <v>100895.67539386117</v>
      </c>
      <c r="AU225" s="8">
        <v>101139.12394920514</v>
      </c>
      <c r="AV225" s="8">
        <v>100734.95192274427</v>
      </c>
      <c r="AW225" s="8">
        <v>100112.41509008988</v>
      </c>
      <c r="AX225" s="8">
        <v>99833.158581748503</v>
      </c>
      <c r="AY225" s="8">
        <v>99287.734611787557</v>
      </c>
      <c r="AZ225" s="8">
        <v>98872.917131563852</v>
      </c>
      <c r="BA225" s="8">
        <v>98539.690642839763</v>
      </c>
      <c r="BB225" s="8">
        <v>98305.189542753986</v>
      </c>
      <c r="BC225" s="8">
        <v>98173.214703301885</v>
      </c>
      <c r="BD225" s="8">
        <v>98008.802068996316</v>
      </c>
      <c r="BE225" s="117">
        <v>2.3837770546185108E-3</v>
      </c>
      <c r="BF225" s="1" t="s">
        <v>55</v>
      </c>
    </row>
    <row r="226" spans="1:58" s="1" customFormat="1">
      <c r="A226" s="8">
        <v>348.25</v>
      </c>
      <c r="B226" s="8"/>
      <c r="C226" s="1" t="s">
        <v>57</v>
      </c>
      <c r="D226" s="196" t="s">
        <v>58</v>
      </c>
      <c r="F226" s="8">
        <v>21592.874092030499</v>
      </c>
      <c r="G226" s="8">
        <v>19812.879259651741</v>
      </c>
      <c r="H226" s="8">
        <v>18032.884427272984</v>
      </c>
      <c r="I226" s="8">
        <v>18390.850686182566</v>
      </c>
      <c r="J226" s="8">
        <v>18811.272058336421</v>
      </c>
      <c r="K226" s="8">
        <v>19099.063705396456</v>
      </c>
      <c r="L226" s="8">
        <v>20186.310587606091</v>
      </c>
      <c r="M226" s="8">
        <v>20143.040724556799</v>
      </c>
      <c r="N226" s="8">
        <v>21387.69116528075</v>
      </c>
      <c r="O226" s="8">
        <v>21180.748251774428</v>
      </c>
      <c r="P226" s="8">
        <v>22080.758751653964</v>
      </c>
      <c r="Q226" s="8">
        <v>22493.41427857352</v>
      </c>
      <c r="R226" s="8">
        <v>21820.012288958882</v>
      </c>
      <c r="S226" s="8">
        <v>21851.072681430713</v>
      </c>
      <c r="T226" s="8">
        <v>22435.037007354465</v>
      </c>
      <c r="U226" s="8">
        <v>23237.856100070774</v>
      </c>
      <c r="V226" s="8">
        <v>24295.423566588957</v>
      </c>
      <c r="W226" s="8">
        <v>25676.409631101869</v>
      </c>
      <c r="X226" s="8">
        <v>26947.489232296917</v>
      </c>
      <c r="Y226" s="8">
        <v>27352.311253779546</v>
      </c>
      <c r="Z226" s="8">
        <v>27335.965576247774</v>
      </c>
      <c r="AA226" s="8">
        <v>27602.57300118457</v>
      </c>
      <c r="AB226" s="8">
        <v>27114.80587866436</v>
      </c>
      <c r="AC226" s="8">
        <v>26610.841990217854</v>
      </c>
      <c r="AD226" s="8">
        <v>26693.236756604154</v>
      </c>
      <c r="AE226" s="8">
        <v>27154.544217813003</v>
      </c>
      <c r="AF226" s="8">
        <v>27796.117035721178</v>
      </c>
      <c r="AG226" s="8">
        <v>29989.143938554033</v>
      </c>
      <c r="AH226" s="8">
        <v>30845.989379276583</v>
      </c>
      <c r="AI226" s="8">
        <v>30714.510042606071</v>
      </c>
      <c r="AJ226" s="8">
        <v>28196.024927668128</v>
      </c>
      <c r="AK226" s="8">
        <v>27695.362051082862</v>
      </c>
      <c r="AL226" s="8">
        <v>27713.167619424716</v>
      </c>
      <c r="AM226" s="8">
        <v>27576.673580837687</v>
      </c>
      <c r="AN226" s="8">
        <v>27655.139661693716</v>
      </c>
      <c r="AO226" s="8">
        <v>27992.433465551312</v>
      </c>
      <c r="AP226" s="8">
        <v>28318.607805739597</v>
      </c>
      <c r="AQ226" s="8">
        <v>28494.600879849073</v>
      </c>
      <c r="AR226" s="8">
        <v>28612.718663291711</v>
      </c>
      <c r="AS226" s="8">
        <v>28658.735398898738</v>
      </c>
      <c r="AT226" s="8">
        <v>28623.431748095616</v>
      </c>
      <c r="AU226" s="8">
        <v>28513.633606970168</v>
      </c>
      <c r="AV226" s="8">
        <v>28215.926565719496</v>
      </c>
      <c r="AW226" s="8">
        <v>27907.382185502498</v>
      </c>
      <c r="AX226" s="8">
        <v>27713.500007454782</v>
      </c>
      <c r="AY226" s="8">
        <v>27407.813300579663</v>
      </c>
      <c r="AZ226" s="8">
        <v>27138.668894435501</v>
      </c>
      <c r="BA226" s="8">
        <v>26906.931230893104</v>
      </c>
      <c r="BB226" s="8">
        <v>26700.412827258337</v>
      </c>
      <c r="BC226" s="8">
        <v>26536.667553574189</v>
      </c>
      <c r="BD226" s="8">
        <v>26390.596222895463</v>
      </c>
      <c r="BE226" s="117">
        <v>-3.3031956544595916E-3</v>
      </c>
      <c r="BF226" s="1" t="s">
        <v>57</v>
      </c>
    </row>
    <row r="227" spans="1:58" s="1" customFormat="1">
      <c r="A227" s="8">
        <v>232.50272444362702</v>
      </c>
      <c r="B227" s="8"/>
      <c r="C227" s="1" t="s">
        <v>5487</v>
      </c>
      <c r="D227" s="196" t="s">
        <v>60</v>
      </c>
      <c r="F227" s="8">
        <v>3908.3151295698017</v>
      </c>
      <c r="G227" s="8">
        <v>7419.0906995658279</v>
      </c>
      <c r="H227" s="8">
        <v>10929.866269561855</v>
      </c>
      <c r="I227" s="8">
        <v>11146.832299299163</v>
      </c>
      <c r="J227" s="8">
        <v>11401.652840795985</v>
      </c>
      <c r="K227" s="8">
        <v>11576.085512870666</v>
      </c>
      <c r="L227" s="8">
        <v>12235.073988756241</v>
      </c>
      <c r="M227" s="8">
        <v>12208.847800786238</v>
      </c>
      <c r="N227" s="8">
        <v>12963.239752020037</v>
      </c>
      <c r="O227" s="8">
        <v>12837.810102693569</v>
      </c>
      <c r="P227" s="8">
        <v>13383.313205347922</v>
      </c>
      <c r="Q227" s="8">
        <v>13633.426809902779</v>
      </c>
      <c r="R227" s="8">
        <v>13225.27282201311</v>
      </c>
      <c r="S227" s="8">
        <v>13244.098758449756</v>
      </c>
      <c r="T227" s="8">
        <v>13598.043908726899</v>
      </c>
      <c r="U227" s="8">
        <v>14084.638571795298</v>
      </c>
      <c r="V227" s="8">
        <v>14725.638131610645</v>
      </c>
      <c r="W227" s="8">
        <v>15562.664125213003</v>
      </c>
      <c r="X227" s="8">
        <v>16333.074988492226</v>
      </c>
      <c r="Y227" s="8">
        <v>16578.44064674971</v>
      </c>
      <c r="Z227" s="8">
        <v>16857.311575218704</v>
      </c>
      <c r="AA227" s="8">
        <v>17266.656645919924</v>
      </c>
      <c r="AB227" s="8">
        <v>17209.046241024487</v>
      </c>
      <c r="AC227" s="8">
        <v>17136.3703707032</v>
      </c>
      <c r="AD227" s="8">
        <v>17456.408368183093</v>
      </c>
      <c r="AE227" s="8">
        <v>18058.866872371669</v>
      </c>
      <c r="AF227" s="8">
        <v>18821.465942684066</v>
      </c>
      <c r="AG227" s="8">
        <v>19093.846835745073</v>
      </c>
      <c r="AH227" s="8">
        <v>19333.57367472272</v>
      </c>
      <c r="AI227" s="8">
        <v>19001.705858377263</v>
      </c>
      <c r="AJ227" s="8">
        <v>17510.143990937435</v>
      </c>
      <c r="AK227" s="8">
        <v>17208.248517827982</v>
      </c>
      <c r="AL227" s="8">
        <v>17269.990138333807</v>
      </c>
      <c r="AM227" s="8">
        <v>17219.247166635563</v>
      </c>
      <c r="AN227" s="8">
        <v>17302.219355945472</v>
      </c>
      <c r="AO227" s="8">
        <v>17549.30527119762</v>
      </c>
      <c r="AP227" s="8">
        <v>17765.979828829502</v>
      </c>
      <c r="AQ227" s="8">
        <v>17872.441953641232</v>
      </c>
      <c r="AR227" s="8">
        <v>17937.949532402079</v>
      </c>
      <c r="AS227" s="8">
        <v>17987.431238643156</v>
      </c>
      <c r="AT227" s="8">
        <v>18020.098910248395</v>
      </c>
      <c r="AU227" s="8">
        <v>18007.460801872443</v>
      </c>
      <c r="AV227" s="8">
        <v>17913.337071830676</v>
      </c>
      <c r="AW227" s="8">
        <v>17816.499122724472</v>
      </c>
      <c r="AX227" s="8">
        <v>17772.455718036126</v>
      </c>
      <c r="AY227" s="8">
        <v>17663.491787366846</v>
      </c>
      <c r="AZ227" s="8">
        <v>17574.094229421607</v>
      </c>
      <c r="BA227" s="8">
        <v>17483.129497668819</v>
      </c>
      <c r="BB227" s="8">
        <v>17402.230823964554</v>
      </c>
      <c r="BC227" s="8">
        <v>17350.272735781804</v>
      </c>
      <c r="BD227" s="8">
        <v>17322.161454329049</v>
      </c>
      <c r="BE227" s="117">
        <v>-5.3953834610499817E-4</v>
      </c>
      <c r="BF227" s="1" t="s">
        <v>5487</v>
      </c>
    </row>
    <row r="228" spans="1:58" s="1" customFormat="1">
      <c r="A228" s="8">
        <v>136.0709852027413</v>
      </c>
      <c r="B228" s="8"/>
      <c r="C228" s="1" t="s">
        <v>61</v>
      </c>
      <c r="D228" s="196" t="s">
        <v>62</v>
      </c>
      <c r="F228" s="8">
        <v>82896.6169557307</v>
      </c>
      <c r="G228" s="8">
        <v>83364.422267462985</v>
      </c>
      <c r="H228" s="8">
        <v>83832.227579195271</v>
      </c>
      <c r="I228" s="8">
        <v>84473.651357137482</v>
      </c>
      <c r="J228" s="8">
        <v>85669.000717749455</v>
      </c>
      <c r="K228" s="8">
        <v>86953.915160136385</v>
      </c>
      <c r="L228" s="8">
        <v>91285.461447874812</v>
      </c>
      <c r="M228" s="8">
        <v>90938.245242666802</v>
      </c>
      <c r="N228" s="8">
        <v>95719.927133708654</v>
      </c>
      <c r="O228" s="8">
        <v>93952.396537730761</v>
      </c>
      <c r="P228" s="8">
        <v>96705.968870619268</v>
      </c>
      <c r="Q228" s="8">
        <v>98084.385907262404</v>
      </c>
      <c r="R228" s="8">
        <v>94854.133820205563</v>
      </c>
      <c r="S228" s="8">
        <v>94531.289301758676</v>
      </c>
      <c r="T228" s="8">
        <v>96314.095346684699</v>
      </c>
      <c r="U228" s="8">
        <v>98468.71184276056</v>
      </c>
      <c r="V228" s="8">
        <v>101998.44637128555</v>
      </c>
      <c r="W228" s="8">
        <v>108335.20040286546</v>
      </c>
      <c r="X228" s="8">
        <v>114395.71234984108</v>
      </c>
      <c r="Y228" s="8">
        <v>116727.38959742447</v>
      </c>
      <c r="Z228" s="8">
        <v>141998.01843454241</v>
      </c>
      <c r="AA228" s="8">
        <v>171946.05794425026</v>
      </c>
      <c r="AB228" s="8">
        <v>192464.78312542022</v>
      </c>
      <c r="AC228" s="8">
        <v>208908.64373695463</v>
      </c>
      <c r="AD228" s="8">
        <v>228706.45614921703</v>
      </c>
      <c r="AE228" s="8">
        <v>252084.95499626573</v>
      </c>
      <c r="AF228" s="8">
        <v>277741.57816655748</v>
      </c>
      <c r="AG228" s="8">
        <v>281895.29564943654</v>
      </c>
      <c r="AH228" s="8">
        <v>284093.37677820952</v>
      </c>
      <c r="AI228" s="8">
        <v>277677.43062718422</v>
      </c>
      <c r="AJ228" s="8">
        <v>253945.66394273465</v>
      </c>
      <c r="AK228" s="8">
        <v>246264.29182995739</v>
      </c>
      <c r="AL228" s="8">
        <v>244345.35433516142</v>
      </c>
      <c r="AM228" s="8">
        <v>241980.98927739647</v>
      </c>
      <c r="AN228" s="8">
        <v>241526.34708965445</v>
      </c>
      <c r="AO228" s="8">
        <v>243341.85900976989</v>
      </c>
      <c r="AP228" s="8">
        <v>245059.42010666293</v>
      </c>
      <c r="AQ228" s="8">
        <v>245486.41035996005</v>
      </c>
      <c r="AR228" s="8">
        <v>245434.94027632571</v>
      </c>
      <c r="AS228" s="8">
        <v>244793.35612886053</v>
      </c>
      <c r="AT228" s="8">
        <v>243481.77021890332</v>
      </c>
      <c r="AU228" s="8">
        <v>241564.27130861802</v>
      </c>
      <c r="AV228" s="8">
        <v>238504.65574520806</v>
      </c>
      <c r="AW228" s="8">
        <v>235479.99515797108</v>
      </c>
      <c r="AX228" s="8">
        <v>233340.64926558672</v>
      </c>
      <c r="AY228" s="8">
        <v>230365.98223986983</v>
      </c>
      <c r="AZ228" s="8">
        <v>227812.72288043838</v>
      </c>
      <c r="BA228" s="8">
        <v>225423.02771148953</v>
      </c>
      <c r="BB228" s="8">
        <v>223305.26813170311</v>
      </c>
      <c r="BC228" s="8">
        <v>221460.52089778412</v>
      </c>
      <c r="BD228" s="8">
        <v>219874.33292022211</v>
      </c>
      <c r="BE228" s="117">
        <v>-7.1773267537763212E-3</v>
      </c>
      <c r="BF228" s="1" t="s">
        <v>61</v>
      </c>
    </row>
    <row r="229" spans="1:58" s="1" customFormat="1">
      <c r="A229" s="8">
        <v>2773.2258150199536</v>
      </c>
      <c r="B229" s="8"/>
      <c r="C229" s="1" t="s">
        <v>63</v>
      </c>
      <c r="D229" s="196" t="s">
        <v>64</v>
      </c>
      <c r="F229" s="8">
        <v>12662.083760546677</v>
      </c>
      <c r="G229" s="8">
        <v>12778.134917081974</v>
      </c>
      <c r="H229" s="8">
        <v>12894.186073617273</v>
      </c>
      <c r="I229" s="8">
        <v>13178.009408971293</v>
      </c>
      <c r="J229" s="8">
        <v>13341.082749817862</v>
      </c>
      <c r="K229" s="8">
        <v>13581.568601140933</v>
      </c>
      <c r="L229" s="8">
        <v>14287.410756019724</v>
      </c>
      <c r="M229" s="8">
        <v>14217.523844548945</v>
      </c>
      <c r="N229" s="8">
        <v>14955.493690163396</v>
      </c>
      <c r="O229" s="8">
        <v>14749.068526871995</v>
      </c>
      <c r="P229" s="8">
        <v>15217.615920965041</v>
      </c>
      <c r="Q229" s="8">
        <v>15615.500853886677</v>
      </c>
      <c r="R229" s="8">
        <v>15768.602167633129</v>
      </c>
      <c r="S229" s="8">
        <v>16113.909210513591</v>
      </c>
      <c r="T229" s="8">
        <v>16679.827859739111</v>
      </c>
      <c r="U229" s="8">
        <v>17277.728711114269</v>
      </c>
      <c r="V229" s="8">
        <v>17914.590049087761</v>
      </c>
      <c r="W229" s="8">
        <v>18631.873619577422</v>
      </c>
      <c r="X229" s="8">
        <v>19246.310352174143</v>
      </c>
      <c r="Y229" s="8">
        <v>19226.799168199374</v>
      </c>
      <c r="Z229" s="8">
        <v>19109.077435323827</v>
      </c>
      <c r="AA229" s="8">
        <v>19277.963444280296</v>
      </c>
      <c r="AB229" s="8">
        <v>18940.524142835653</v>
      </c>
      <c r="AC229" s="8">
        <v>18579.144573461443</v>
      </c>
      <c r="AD229" s="8">
        <v>18559.369474301344</v>
      </c>
      <c r="AE229" s="8">
        <v>18786.218095097855</v>
      </c>
      <c r="AF229" s="8">
        <v>19115.551746939742</v>
      </c>
      <c r="AG229" s="8">
        <v>19493.055491058221</v>
      </c>
      <c r="AH229" s="8">
        <v>19768.605471842813</v>
      </c>
      <c r="AI229" s="8">
        <v>19436.782880144405</v>
      </c>
      <c r="AJ229" s="8">
        <v>17834.692315817585</v>
      </c>
      <c r="AK229" s="8">
        <v>17373.924994410081</v>
      </c>
      <c r="AL229" s="8">
        <v>17303.804562432775</v>
      </c>
      <c r="AM229" s="8">
        <v>17144.063110772546</v>
      </c>
      <c r="AN229" s="8">
        <v>17121.548788990065</v>
      </c>
      <c r="AO229" s="8">
        <v>17248.363631109034</v>
      </c>
      <c r="AP229" s="8">
        <v>17361.936398943737</v>
      </c>
      <c r="AQ229" s="8">
        <v>17379.427736002035</v>
      </c>
      <c r="AR229" s="8">
        <v>17363.401392726675</v>
      </c>
      <c r="AS229" s="8">
        <v>17320.325165070939</v>
      </c>
      <c r="AT229" s="8">
        <v>17242.84842749306</v>
      </c>
      <c r="AU229" s="8">
        <v>17146.287206404861</v>
      </c>
      <c r="AV229" s="8">
        <v>16986.822929509726</v>
      </c>
      <c r="AW229" s="8">
        <v>16832.658272137756</v>
      </c>
      <c r="AX229" s="8">
        <v>16745.096610059583</v>
      </c>
      <c r="AY229" s="8">
        <v>16592.125602202552</v>
      </c>
      <c r="AZ229" s="8">
        <v>16469.940085546212</v>
      </c>
      <c r="BA229" s="8">
        <v>16350.552818921122</v>
      </c>
      <c r="BB229" s="8">
        <v>16248.548267139187</v>
      </c>
      <c r="BC229" s="8">
        <v>16157.131953809323</v>
      </c>
      <c r="BD229" s="8">
        <v>16089.507414907694</v>
      </c>
      <c r="BE229" s="117">
        <v>-5.1356781181347453E-3</v>
      </c>
      <c r="BF229" s="1" t="s">
        <v>63</v>
      </c>
    </row>
    <row r="230" spans="1:58" s="1" customFormat="1">
      <c r="A230" s="8">
        <v>413.98611139694316</v>
      </c>
      <c r="B230" s="8"/>
      <c r="C230" s="1" t="s">
        <v>65</v>
      </c>
      <c r="D230" s="196" t="s">
        <v>66</v>
      </c>
      <c r="F230" s="8">
        <v>19467.958742088365</v>
      </c>
      <c r="G230" s="8">
        <v>19927.728810231933</v>
      </c>
      <c r="H230" s="8">
        <v>20387.498878375507</v>
      </c>
      <c r="I230" s="8">
        <v>21039.067675030969</v>
      </c>
      <c r="J230" s="8">
        <v>21751.96518935723</v>
      </c>
      <c r="K230" s="8">
        <v>22543.066584433152</v>
      </c>
      <c r="L230" s="8">
        <v>23942.959888780144</v>
      </c>
      <c r="M230" s="8">
        <v>24443.241717863308</v>
      </c>
      <c r="N230" s="8">
        <v>25857.012921133639</v>
      </c>
      <c r="O230" s="8">
        <v>26019.551101581019</v>
      </c>
      <c r="P230" s="8">
        <v>27043.216886545717</v>
      </c>
      <c r="Q230" s="8">
        <v>27714.128414291805</v>
      </c>
      <c r="R230" s="8">
        <v>27458.778506721221</v>
      </c>
      <c r="S230" s="8">
        <v>28235.725930746761</v>
      </c>
      <c r="T230" s="8">
        <v>30700.328022192367</v>
      </c>
      <c r="U230" s="8">
        <v>33048.146988518049</v>
      </c>
      <c r="V230" s="8">
        <v>35494.528422093819</v>
      </c>
      <c r="W230" s="8">
        <v>37620.955907392017</v>
      </c>
      <c r="X230" s="8">
        <v>39513.733368011992</v>
      </c>
      <c r="Y230" s="8">
        <v>40010.808440145935</v>
      </c>
      <c r="Z230" s="8">
        <v>48908.818659119788</v>
      </c>
      <c r="AA230" s="8">
        <v>52282.519633483942</v>
      </c>
      <c r="AB230" s="8">
        <v>55374.912449867224</v>
      </c>
      <c r="AC230" s="8">
        <v>58076.99156480789</v>
      </c>
      <c r="AD230" s="8">
        <v>62210.734014487818</v>
      </c>
      <c r="AE230" s="8">
        <v>67374.994373915324</v>
      </c>
      <c r="AF230" s="8">
        <v>72984.66048760101</v>
      </c>
      <c r="AG230" s="8">
        <v>74571.031639725072</v>
      </c>
      <c r="AH230" s="8">
        <v>75003.112781275122</v>
      </c>
      <c r="AI230" s="8">
        <v>73488.198219402737</v>
      </c>
      <c r="AJ230" s="8">
        <v>67854.402999325248</v>
      </c>
      <c r="AK230" s="8">
        <v>66992.364831577273</v>
      </c>
      <c r="AL230" s="8">
        <v>67522.959494019946</v>
      </c>
      <c r="AM230" s="8">
        <v>67632.007303884529</v>
      </c>
      <c r="AN230" s="8">
        <v>68011.639393179634</v>
      </c>
      <c r="AO230" s="8">
        <v>68830.342262774881</v>
      </c>
      <c r="AP230" s="8">
        <v>69514.120975120866</v>
      </c>
      <c r="AQ230" s="8">
        <v>69760.777970870025</v>
      </c>
      <c r="AR230" s="8">
        <v>69833.113897664822</v>
      </c>
      <c r="AS230" s="8">
        <v>69740.836275775771</v>
      </c>
      <c r="AT230" s="8">
        <v>69477.681396291373</v>
      </c>
      <c r="AU230" s="8">
        <v>69136.8859767221</v>
      </c>
      <c r="AV230" s="8">
        <v>68511.414765340291</v>
      </c>
      <c r="AW230" s="8">
        <v>67924.347499345778</v>
      </c>
      <c r="AX230" s="8">
        <v>67489.113386986821</v>
      </c>
      <c r="AY230" s="8">
        <v>66761.549181989772</v>
      </c>
      <c r="AZ230" s="8">
        <v>66134.56351929497</v>
      </c>
      <c r="BA230" s="8">
        <v>65521.511268876304</v>
      </c>
      <c r="BB230" s="8">
        <v>64945.541176026862</v>
      </c>
      <c r="BC230" s="8">
        <v>64456.541908428553</v>
      </c>
      <c r="BD230" s="8">
        <v>64005.0579431843</v>
      </c>
      <c r="BE230" s="117">
        <v>-2.915848966248778E-3</v>
      </c>
      <c r="BF230" s="1" t="s">
        <v>65</v>
      </c>
    </row>
    <row r="231" spans="1:58" s="1" customFormat="1">
      <c r="A231" s="8">
        <v>347.07249628868931</v>
      </c>
      <c r="B231" s="8"/>
      <c r="C231" s="1" t="s">
        <v>67</v>
      </c>
      <c r="D231" s="197" t="s">
        <v>5469</v>
      </c>
      <c r="F231" s="8">
        <v>44067.187931780521</v>
      </c>
      <c r="G231" s="8">
        <v>45108.374295171176</v>
      </c>
      <c r="H231" s="8">
        <v>46149.56065856183</v>
      </c>
      <c r="I231" s="8">
        <v>47625.090696060222</v>
      </c>
      <c r="J231" s="8">
        <v>49239.504556032982</v>
      </c>
      <c r="K231" s="8">
        <v>51031.017404918923</v>
      </c>
      <c r="L231" s="8">
        <v>54200.373325811925</v>
      </c>
      <c r="M231" s="8">
        <v>55333.543476117171</v>
      </c>
      <c r="N231" s="8">
        <v>58534.252384181593</v>
      </c>
      <c r="O231" s="8">
        <v>58902.884869384878</v>
      </c>
      <c r="P231" s="8">
        <v>61220.727174027903</v>
      </c>
      <c r="Q231" s="8">
        <v>62739.911562789377</v>
      </c>
      <c r="R231" s="8">
        <v>62162.601935177241</v>
      </c>
      <c r="S231" s="8">
        <v>63922.405058420525</v>
      </c>
      <c r="T231" s="8">
        <v>69503.539738679581</v>
      </c>
      <c r="U231" s="8">
        <v>74820.119795511695</v>
      </c>
      <c r="V231" s="8">
        <v>80359.598457471366</v>
      </c>
      <c r="W231" s="8">
        <v>86541.70128799032</v>
      </c>
      <c r="X231" s="8">
        <v>92483.477913026232</v>
      </c>
      <c r="Y231" s="8">
        <v>94848.756057148668</v>
      </c>
      <c r="Z231" s="8">
        <v>104876.15733776866</v>
      </c>
      <c r="AA231" s="8">
        <v>108880.94517899094</v>
      </c>
      <c r="AB231" s="8">
        <v>111269.29774283603</v>
      </c>
      <c r="AC231" s="8">
        <v>113174.32196937493</v>
      </c>
      <c r="AD231" s="8">
        <v>117725.13831993856</v>
      </c>
      <c r="AE231" s="8">
        <v>124056.03016699647</v>
      </c>
      <c r="AF231" s="8">
        <v>131130.46727922227</v>
      </c>
      <c r="AG231" s="8">
        <v>134564.38361784301</v>
      </c>
      <c r="AH231" s="8">
        <v>136156.30203480533</v>
      </c>
      <c r="AI231" s="8">
        <v>135053.76385107363</v>
      </c>
      <c r="AJ231" s="8">
        <v>125761.98250780799</v>
      </c>
      <c r="AK231" s="8">
        <v>125530.89765186283</v>
      </c>
      <c r="AL231" s="8">
        <v>127866.2937121513</v>
      </c>
      <c r="AM231" s="8">
        <v>129660.75169594007</v>
      </c>
      <c r="AN231" s="8">
        <v>132011.64821692844</v>
      </c>
      <c r="AO231" s="8">
        <v>134935.30359138851</v>
      </c>
      <c r="AP231" s="8">
        <v>137713.69570647698</v>
      </c>
      <c r="AQ231" s="8">
        <v>139604.7600063571</v>
      </c>
      <c r="AR231" s="8">
        <v>141125.91389330523</v>
      </c>
      <c r="AS231" s="8">
        <v>142381.30117691279</v>
      </c>
      <c r="AT231" s="8">
        <v>143261.46846351595</v>
      </c>
      <c r="AU231" s="8">
        <v>143990.94627267178</v>
      </c>
      <c r="AV231" s="8">
        <v>144123.03592129151</v>
      </c>
      <c r="AW231" s="8">
        <v>144339.06002347282</v>
      </c>
      <c r="AX231" s="8">
        <v>144685.6866098741</v>
      </c>
      <c r="AY231" s="8">
        <v>144493.93965341002</v>
      </c>
      <c r="AZ231" s="8">
        <v>144508.55748897319</v>
      </c>
      <c r="BA231" s="8">
        <v>144462.71849788699</v>
      </c>
      <c r="BB231" s="8">
        <v>144496.27808576182</v>
      </c>
      <c r="BC231" s="8">
        <v>144635.52363006389</v>
      </c>
      <c r="BD231" s="8">
        <v>144800.05598241705</v>
      </c>
      <c r="BE231" s="117">
        <v>7.0730352765455947E-3</v>
      </c>
      <c r="BF231" s="1" t="s">
        <v>67</v>
      </c>
    </row>
    <row r="232" spans="1:58" s="1" customFormat="1">
      <c r="A232" s="8">
        <v>1365.178245156611</v>
      </c>
      <c r="B232" s="8"/>
      <c r="C232" s="1" t="s">
        <v>68</v>
      </c>
      <c r="D232" s="196" t="s">
        <v>69</v>
      </c>
      <c r="F232" s="8">
        <v>14275.20287695025</v>
      </c>
      <c r="G232" s="8">
        <v>14732.614363471273</v>
      </c>
      <c r="H232" s="8">
        <v>15190.025849992297</v>
      </c>
      <c r="I232" s="8">
        <v>15978.652657210951</v>
      </c>
      <c r="J232" s="8">
        <v>16358.081684185232</v>
      </c>
      <c r="K232" s="8">
        <v>16802.815184019466</v>
      </c>
      <c r="L232" s="8">
        <v>17995.075095351578</v>
      </c>
      <c r="M232" s="8">
        <v>18068.872042573646</v>
      </c>
      <c r="N232" s="8">
        <v>19587.401185481136</v>
      </c>
      <c r="O232" s="8">
        <v>19396.744558816688</v>
      </c>
      <c r="P232" s="8">
        <v>20469.625724466405</v>
      </c>
      <c r="Q232" s="8">
        <v>22021.466826109994</v>
      </c>
      <c r="R232" s="8">
        <v>22443.493824552352</v>
      </c>
      <c r="S232" s="8">
        <v>23154.520006260926</v>
      </c>
      <c r="T232" s="8">
        <v>24297.299686122278</v>
      </c>
      <c r="U232" s="8">
        <v>25604.628317990238</v>
      </c>
      <c r="V232" s="8">
        <v>27252.115344501475</v>
      </c>
      <c r="W232" s="8">
        <v>29326.592850202847</v>
      </c>
      <c r="X232" s="8">
        <v>31071.045803116915</v>
      </c>
      <c r="Y232" s="8">
        <v>31809.338088577882</v>
      </c>
      <c r="Z232" s="8">
        <v>32253.678455315665</v>
      </c>
      <c r="AA232" s="8">
        <v>33031.407872308417</v>
      </c>
      <c r="AB232" s="8">
        <v>33044.701825989607</v>
      </c>
      <c r="AC232" s="8">
        <v>33079.38765057132</v>
      </c>
      <c r="AD232" s="8">
        <v>33840.932034592515</v>
      </c>
      <c r="AE232" s="8">
        <v>35028.551814055783</v>
      </c>
      <c r="AF232" s="8">
        <v>36345.630226887341</v>
      </c>
      <c r="AG232" s="8">
        <v>37302.908694741294</v>
      </c>
      <c r="AH232" s="8">
        <v>39972.020878451905</v>
      </c>
      <c r="AI232" s="8">
        <v>41324.233827005977</v>
      </c>
      <c r="AJ232" s="8">
        <v>38880.278613820417</v>
      </c>
      <c r="AK232" s="8">
        <v>38676.806511512725</v>
      </c>
      <c r="AL232" s="8">
        <v>39362.882443981129</v>
      </c>
      <c r="AM232" s="8">
        <v>39505.402449975372</v>
      </c>
      <c r="AN232" s="8">
        <v>39926.652487525775</v>
      </c>
      <c r="AO232" s="8">
        <v>40662.476522989258</v>
      </c>
      <c r="AP232" s="8">
        <v>41181.78256321395</v>
      </c>
      <c r="AQ232" s="8">
        <v>41485.279711325027</v>
      </c>
      <c r="AR232" s="8">
        <v>41706.117008443929</v>
      </c>
      <c r="AS232" s="8">
        <v>42046.37042704966</v>
      </c>
      <c r="AT232" s="8">
        <v>42425.357336896981</v>
      </c>
      <c r="AU232" s="8">
        <v>42718.252335070028</v>
      </c>
      <c r="AV232" s="8">
        <v>42937.136924971644</v>
      </c>
      <c r="AW232" s="8">
        <v>43344.387560296571</v>
      </c>
      <c r="AX232" s="8">
        <v>44068.17063841896</v>
      </c>
      <c r="AY232" s="8">
        <v>44551.121931589434</v>
      </c>
      <c r="AZ232" s="8">
        <v>45042.039817324207</v>
      </c>
      <c r="BA232" s="8">
        <v>45411.768229880254</v>
      </c>
      <c r="BB232" s="8">
        <v>45809.850213181257</v>
      </c>
      <c r="BC232" s="8">
        <v>46207.240188291202</v>
      </c>
      <c r="BD232" s="8">
        <v>46608.569726321788</v>
      </c>
      <c r="BE232" s="117">
        <v>9.1060742253513231E-3</v>
      </c>
      <c r="BF232" s="1" t="s">
        <v>68</v>
      </c>
    </row>
    <row r="233" spans="1:58" s="1" customFormat="1">
      <c r="A233" s="8">
        <v>1275.56613922827</v>
      </c>
      <c r="B233" s="8"/>
      <c r="C233" s="1" t="s">
        <v>70</v>
      </c>
      <c r="D233" s="196" t="s">
        <v>71</v>
      </c>
      <c r="F233" s="8">
        <v>29657.44163892237</v>
      </c>
      <c r="G233" s="8">
        <v>30607.73667734694</v>
      </c>
      <c r="H233" s="8">
        <v>31558.031715771514</v>
      </c>
      <c r="I233" s="8">
        <v>33196.443002222775</v>
      </c>
      <c r="J233" s="8">
        <v>33984.725615128584</v>
      </c>
      <c r="K233" s="8">
        <v>34908.681507727801</v>
      </c>
      <c r="L233" s="8">
        <v>37385.660577205868</v>
      </c>
      <c r="M233" s="8">
        <v>37538.977393382476</v>
      </c>
      <c r="N233" s="8">
        <v>40693.796965544178</v>
      </c>
      <c r="O233" s="8">
        <v>40297.698372262203</v>
      </c>
      <c r="P233" s="8">
        <v>42526.662179644067</v>
      </c>
      <c r="Q233" s="8">
        <v>45750.688997447731</v>
      </c>
      <c r="R233" s="8">
        <v>46627.471007780034</v>
      </c>
      <c r="S233" s="8">
        <v>48104.663147852298</v>
      </c>
      <c r="T233" s="8">
        <v>50478.844583575272</v>
      </c>
      <c r="U233" s="8">
        <v>53194.884624247505</v>
      </c>
      <c r="V233" s="8">
        <v>56617.620592401901</v>
      </c>
      <c r="W233" s="8">
        <v>59923.157134890702</v>
      </c>
      <c r="X233" s="8">
        <v>63973.486449511773</v>
      </c>
      <c r="Y233" s="8">
        <v>66181.538107032015</v>
      </c>
      <c r="Z233" s="8">
        <v>66453.563269918333</v>
      </c>
      <c r="AA233" s="8">
        <v>66959.267579956038</v>
      </c>
      <c r="AB233" s="8">
        <v>66094.364426773463</v>
      </c>
      <c r="AC233" s="8">
        <v>65334.982685483985</v>
      </c>
      <c r="AD233" s="8">
        <v>65811.632936669848</v>
      </c>
      <c r="AE233" s="8">
        <v>67051.855449590992</v>
      </c>
      <c r="AF233" s="8">
        <v>68578.312912100242</v>
      </c>
      <c r="AG233" s="8">
        <v>70491.236588014799</v>
      </c>
      <c r="AH233" s="8">
        <v>73155.408887029131</v>
      </c>
      <c r="AI233" s="8">
        <v>73964.253474988116</v>
      </c>
      <c r="AJ233" s="8">
        <v>70917.267743426346</v>
      </c>
      <c r="AK233" s="8">
        <v>72763.463559518917</v>
      </c>
      <c r="AL233" s="8">
        <v>75824.404538299204</v>
      </c>
      <c r="AM233" s="8">
        <v>78707.034605489753</v>
      </c>
      <c r="AN233" s="8">
        <v>81432.665600798078</v>
      </c>
      <c r="AO233" s="8">
        <v>84635.411109236578</v>
      </c>
      <c r="AP233" s="8">
        <v>87948.619377756011</v>
      </c>
      <c r="AQ233" s="8">
        <v>90732.838668312193</v>
      </c>
      <c r="AR233" s="8">
        <v>93316.975961915829</v>
      </c>
      <c r="AS233" s="8">
        <v>96020.572024483961</v>
      </c>
      <c r="AT233" s="8">
        <v>98344.227924520033</v>
      </c>
      <c r="AU233" s="8">
        <v>100568.67128258094</v>
      </c>
      <c r="AV233" s="8">
        <v>102270.06370911519</v>
      </c>
      <c r="AW233" s="8">
        <v>103963.96865947075</v>
      </c>
      <c r="AX233" s="8">
        <v>105703.82910744054</v>
      </c>
      <c r="AY233" s="8">
        <v>107246.57216130856</v>
      </c>
      <c r="AZ233" s="8">
        <v>108351.95955743098</v>
      </c>
      <c r="BA233" s="8">
        <v>109829.64309558514</v>
      </c>
      <c r="BB233" s="8">
        <v>111164.66725489375</v>
      </c>
      <c r="BC233" s="8">
        <v>112518.70777430931</v>
      </c>
      <c r="BD233" s="8">
        <v>113706.5953077884</v>
      </c>
      <c r="BE233" s="117">
        <v>2.3886184546979456E-2</v>
      </c>
      <c r="BF233" s="1" t="s">
        <v>70</v>
      </c>
    </row>
    <row r="234" spans="1:58" s="1" customFormat="1">
      <c r="BE234" s="117"/>
    </row>
    <row r="235" spans="1:58" s="1" customFormat="1">
      <c r="D235" s="4" t="s">
        <v>76</v>
      </c>
      <c r="BE235" s="117"/>
    </row>
    <row r="236" spans="1:58" s="1" customFormat="1">
      <c r="A236" s="8">
        <v>296.58689790586016</v>
      </c>
      <c r="B236" s="8"/>
      <c r="C236" s="1" t="s">
        <v>77</v>
      </c>
      <c r="D236" s="196" t="s">
        <v>43</v>
      </c>
      <c r="F236" s="8">
        <v>375612.12737356388</v>
      </c>
      <c r="G236" s="8">
        <v>365235.87759901345</v>
      </c>
      <c r="H236" s="8">
        <v>354859.62782446295</v>
      </c>
      <c r="I236" s="8">
        <v>359099.12116031331</v>
      </c>
      <c r="J236" s="8">
        <v>363684.89253116085</v>
      </c>
      <c r="K236" s="8">
        <v>371183.65691280959</v>
      </c>
      <c r="L236" s="8">
        <v>393810.14448577375</v>
      </c>
      <c r="M236" s="8">
        <v>392919.76472724194</v>
      </c>
      <c r="N236" s="8">
        <v>416337.28299488511</v>
      </c>
      <c r="O236" s="8">
        <v>415847.40765335562</v>
      </c>
      <c r="P236" s="8">
        <v>440930.75205977412</v>
      </c>
      <c r="Q236" s="8">
        <v>462610.57949277834</v>
      </c>
      <c r="R236" s="8">
        <v>464545.80548638868</v>
      </c>
      <c r="S236" s="8">
        <v>474100.778496566</v>
      </c>
      <c r="T236" s="8">
        <v>490120.37038982578</v>
      </c>
      <c r="U236" s="8">
        <v>507824.3128671766</v>
      </c>
      <c r="V236" s="8">
        <v>523265.66056981642</v>
      </c>
      <c r="W236" s="8">
        <v>547621.81359517598</v>
      </c>
      <c r="X236" s="8">
        <v>577195.13074333861</v>
      </c>
      <c r="Y236" s="8">
        <v>597901.31757310289</v>
      </c>
      <c r="Z236" s="8">
        <v>606724.96847552957</v>
      </c>
      <c r="AA236" s="8">
        <v>621130.50828699535</v>
      </c>
      <c r="AB236" s="8">
        <v>615303.10013566166</v>
      </c>
      <c r="AC236" s="8">
        <v>604685.27239587845</v>
      </c>
      <c r="AD236" s="8">
        <v>611946.42316720472</v>
      </c>
      <c r="AE236" s="8">
        <v>621775.7724142184</v>
      </c>
      <c r="AF236" s="8">
        <v>635661.3461219098</v>
      </c>
      <c r="AG236" s="8">
        <v>650566.11414403375</v>
      </c>
      <c r="AH236" s="8">
        <v>673172.32563794206</v>
      </c>
      <c r="AI236" s="8">
        <v>691531.67532812653</v>
      </c>
      <c r="AJ236" s="8">
        <v>666116.0698533447</v>
      </c>
      <c r="AK236" s="8">
        <v>665108.98482822592</v>
      </c>
      <c r="AL236" s="8">
        <v>678430.44117169909</v>
      </c>
      <c r="AM236" s="8">
        <v>694342.93698708701</v>
      </c>
      <c r="AN236" s="8">
        <v>715090.84014404763</v>
      </c>
      <c r="AO236" s="8">
        <v>735876.55881981342</v>
      </c>
      <c r="AP236" s="8">
        <v>754890.47036337247</v>
      </c>
      <c r="AQ236" s="8">
        <v>773931.72592281504</v>
      </c>
      <c r="AR236" s="8">
        <v>790101.59616824181</v>
      </c>
      <c r="AS236" s="8">
        <v>802398.88110800821</v>
      </c>
      <c r="AT236" s="8">
        <v>813074.01546620659</v>
      </c>
      <c r="AU236" s="8">
        <v>822937.93750897609</v>
      </c>
      <c r="AV236" s="8">
        <v>828985.20056952129</v>
      </c>
      <c r="AW236" s="8">
        <v>836682.85743383167</v>
      </c>
      <c r="AX236" s="8">
        <v>843337.63248215721</v>
      </c>
      <c r="AY236" s="8">
        <v>849969.63198901922</v>
      </c>
      <c r="AZ236" s="8">
        <v>856085.79767034249</v>
      </c>
      <c r="BA236" s="8">
        <v>861702.88504139113</v>
      </c>
      <c r="BB236" s="8">
        <v>869127.032164064</v>
      </c>
      <c r="BC236" s="8">
        <v>877552.15187030251</v>
      </c>
      <c r="BD236" s="8">
        <v>885199.67166603473</v>
      </c>
      <c r="BE236" s="117">
        <v>1.4319013984879787E-2</v>
      </c>
      <c r="BF236" s="1" t="s">
        <v>77</v>
      </c>
    </row>
    <row r="237" spans="1:58" s="1" customFormat="1">
      <c r="A237" s="8">
        <v>296.58689790586016</v>
      </c>
      <c r="B237" s="8"/>
      <c r="C237" s="1" t="s">
        <v>78</v>
      </c>
      <c r="D237" s="196" t="s">
        <v>45</v>
      </c>
      <c r="F237" s="8">
        <v>97139.035778321384</v>
      </c>
      <c r="G237" s="8">
        <v>128508.91989594916</v>
      </c>
      <c r="H237" s="8">
        <v>159878.80401357694</v>
      </c>
      <c r="I237" s="8">
        <v>161788.86949021256</v>
      </c>
      <c r="J237" s="8">
        <v>163854.9474116308</v>
      </c>
      <c r="K237" s="8">
        <v>167233.44805501943</v>
      </c>
      <c r="L237" s="8">
        <v>177427.60791020317</v>
      </c>
      <c r="M237" s="8">
        <v>177026.45534239855</v>
      </c>
      <c r="N237" s="8">
        <v>187577.00694092782</v>
      </c>
      <c r="O237" s="8">
        <v>187356.29802512456</v>
      </c>
      <c r="P237" s="8">
        <v>198657.37256252611</v>
      </c>
      <c r="Q237" s="8">
        <v>208425.02323177626</v>
      </c>
      <c r="R237" s="8">
        <v>209296.92184490184</v>
      </c>
      <c r="S237" s="8">
        <v>213601.82873615521</v>
      </c>
      <c r="T237" s="8">
        <v>220819.31134577713</v>
      </c>
      <c r="U237" s="8">
        <v>228795.66291599342</v>
      </c>
      <c r="V237" s="8">
        <v>235752.62282205813</v>
      </c>
      <c r="W237" s="8">
        <v>246726.06784295075</v>
      </c>
      <c r="X237" s="8">
        <v>260050.0590936582</v>
      </c>
      <c r="Y237" s="8">
        <v>269379.04477264325</v>
      </c>
      <c r="Z237" s="8">
        <v>274246.47257606586</v>
      </c>
      <c r="AA237" s="8">
        <v>283323.60322947107</v>
      </c>
      <c r="AB237" s="8">
        <v>282176.62280447973</v>
      </c>
      <c r="AC237" s="8">
        <v>278788.25314832455</v>
      </c>
      <c r="AD237" s="8">
        <v>283474.80692722125</v>
      </c>
      <c r="AE237" s="8">
        <v>289306.68472038873</v>
      </c>
      <c r="AF237" s="8">
        <v>297108.64711092372</v>
      </c>
      <c r="AG237" s="8">
        <v>308198.67900518456</v>
      </c>
      <c r="AH237" s="8">
        <v>320718.01977796509</v>
      </c>
      <c r="AI237" s="8">
        <v>332676.44882710249</v>
      </c>
      <c r="AJ237" s="8">
        <v>322978.26889626752</v>
      </c>
      <c r="AK237" s="8">
        <v>324651.83732946531</v>
      </c>
      <c r="AL237" s="8">
        <v>332876.21235171217</v>
      </c>
      <c r="AM237" s="8">
        <v>342188.91846779932</v>
      </c>
      <c r="AN237" s="8">
        <v>354229.00988327758</v>
      </c>
      <c r="AO237" s="8">
        <v>366260.23954717716</v>
      </c>
      <c r="AP237" s="8">
        <v>377271.27631979069</v>
      </c>
      <c r="AQ237" s="8">
        <v>388576.49208471749</v>
      </c>
      <c r="AR237" s="8">
        <v>398210.74506790569</v>
      </c>
      <c r="AS237" s="8">
        <v>405942.78490715852</v>
      </c>
      <c r="AT237" s="8">
        <v>413008.14173763013</v>
      </c>
      <c r="AU237" s="8">
        <v>419662.80092338839</v>
      </c>
      <c r="AV237" s="8">
        <v>424577.99987202231</v>
      </c>
      <c r="AW237" s="8">
        <v>430508.96536654059</v>
      </c>
      <c r="AX237" s="8">
        <v>435614.59088327235</v>
      </c>
      <c r="AY237" s="8">
        <v>440750.81575943611</v>
      </c>
      <c r="AZ237" s="8">
        <v>445708.26623462571</v>
      </c>
      <c r="BA237" s="8">
        <v>450170.70746381901</v>
      </c>
      <c r="BB237" s="8">
        <v>455612.33579570765</v>
      </c>
      <c r="BC237" s="8">
        <v>461518.88669705141</v>
      </c>
      <c r="BD237" s="8">
        <v>466994.75474417605</v>
      </c>
      <c r="BE237" s="117">
        <v>1.8607653505315305E-2</v>
      </c>
      <c r="BF237" s="1" t="s">
        <v>78</v>
      </c>
    </row>
    <row r="238" spans="1:58" s="1" customFormat="1">
      <c r="A238" s="8">
        <v>296.58689790586016</v>
      </c>
      <c r="B238" s="8"/>
      <c r="C238" s="1" t="s">
        <v>79</v>
      </c>
      <c r="D238" s="196" t="s">
        <v>47</v>
      </c>
      <c r="F238" s="8">
        <v>177638.73848211337</v>
      </c>
      <c r="G238" s="8">
        <v>182617.93879950672</v>
      </c>
      <c r="H238" s="8">
        <v>187597.13911690007</v>
      </c>
      <c r="I238" s="8">
        <v>189838.35439964873</v>
      </c>
      <c r="J238" s="8">
        <v>192262.63014803207</v>
      </c>
      <c r="K238" s="8">
        <v>196226.86455117722</v>
      </c>
      <c r="L238" s="8">
        <v>208188.39526396897</v>
      </c>
      <c r="M238" s="8">
        <v>207717.6945070184</v>
      </c>
      <c r="N238" s="8">
        <v>220097.40492705166</v>
      </c>
      <c r="O238" s="8">
        <v>219838.43150379052</v>
      </c>
      <c r="P238" s="8">
        <v>233098.78371397682</v>
      </c>
      <c r="Q238" s="8">
        <v>244559.86095151352</v>
      </c>
      <c r="R238" s="8">
        <v>245582.9214280509</v>
      </c>
      <c r="S238" s="8">
        <v>250634.17398117352</v>
      </c>
      <c r="T238" s="8">
        <v>259102.95818021009</v>
      </c>
      <c r="U238" s="8">
        <v>268462.17714857374</v>
      </c>
      <c r="V238" s="8">
        <v>276625.27158364275</v>
      </c>
      <c r="W238" s="8">
        <v>289501.19284710946</v>
      </c>
      <c r="X238" s="8">
        <v>305135.17669927207</v>
      </c>
      <c r="Y238" s="8">
        <v>316081.53719425993</v>
      </c>
      <c r="Z238" s="8">
        <v>318864.90587520832</v>
      </c>
      <c r="AA238" s="8">
        <v>321024.71413024032</v>
      </c>
      <c r="AB238" s="8">
        <v>314825.8482508192</v>
      </c>
      <c r="AC238" s="8">
        <v>306269.79725356057</v>
      </c>
      <c r="AD238" s="8">
        <v>307123.92753089877</v>
      </c>
      <c r="AE238" s="8">
        <v>309360.53101240424</v>
      </c>
      <c r="AF238" s="8">
        <v>313440.74091631692</v>
      </c>
      <c r="AG238" s="8">
        <v>319821.24313912814</v>
      </c>
      <c r="AH238" s="8">
        <v>326975.3334071674</v>
      </c>
      <c r="AI238" s="8">
        <v>328867.52980201761</v>
      </c>
      <c r="AJ238" s="8">
        <v>311249.4522987036</v>
      </c>
      <c r="AK238" s="8">
        <v>306049.68374072266</v>
      </c>
      <c r="AL238" s="8">
        <v>308412.74519132392</v>
      </c>
      <c r="AM238" s="8">
        <v>312353.96171487507</v>
      </c>
      <c r="AN238" s="8">
        <v>317717.06456303812</v>
      </c>
      <c r="AO238" s="8">
        <v>323157.3324521418</v>
      </c>
      <c r="AP238" s="8">
        <v>328122.12082253187</v>
      </c>
      <c r="AQ238" s="8">
        <v>332485.15831065062</v>
      </c>
      <c r="AR238" s="8">
        <v>336116.22619658889</v>
      </c>
      <c r="AS238" s="8">
        <v>337991.43044659548</v>
      </c>
      <c r="AT238" s="8">
        <v>338846.50033551722</v>
      </c>
      <c r="AU238" s="8">
        <v>339360.51395159308</v>
      </c>
      <c r="AV238" s="8">
        <v>337848.08573995047</v>
      </c>
      <c r="AW238" s="8">
        <v>336635.30860450841</v>
      </c>
      <c r="AX238" s="8">
        <v>335634.55001579836</v>
      </c>
      <c r="AY238" s="8">
        <v>334532.0543846878</v>
      </c>
      <c r="AZ238" s="8">
        <v>333032.47743505763</v>
      </c>
      <c r="BA238" s="8">
        <v>331853.19936229219</v>
      </c>
      <c r="BB238" s="8">
        <v>331292.9665383934</v>
      </c>
      <c r="BC238" s="8">
        <v>331245.11110865278</v>
      </c>
      <c r="BD238" s="8">
        <v>330951.27547406271</v>
      </c>
      <c r="BE238" s="117">
        <v>3.0735372818325598E-3</v>
      </c>
      <c r="BF238" s="1" t="s">
        <v>79</v>
      </c>
    </row>
    <row r="239" spans="1:58" s="1" customFormat="1">
      <c r="A239" s="8">
        <v>1134.2939574034781</v>
      </c>
      <c r="B239" s="8"/>
      <c r="C239" s="1" t="s">
        <v>80</v>
      </c>
      <c r="D239" s="197" t="s">
        <v>5467</v>
      </c>
      <c r="F239" s="8">
        <v>8566.9779211449477</v>
      </c>
      <c r="G239" s="8">
        <v>22826.038376498713</v>
      </c>
      <c r="H239" s="8">
        <v>37085.098831852469</v>
      </c>
      <c r="I239" s="8">
        <v>37893.103890682374</v>
      </c>
      <c r="J239" s="8">
        <v>38462.381555532207</v>
      </c>
      <c r="K239" s="8">
        <v>38969.129623895285</v>
      </c>
      <c r="L239" s="8">
        <v>41122.671401230393</v>
      </c>
      <c r="M239" s="8">
        <v>41185.78757641455</v>
      </c>
      <c r="N239" s="8">
        <v>44212.728429698531</v>
      </c>
      <c r="O239" s="8">
        <v>44951.843483761288</v>
      </c>
      <c r="P239" s="8">
        <v>48023.926933948365</v>
      </c>
      <c r="Q239" s="8">
        <v>50150.466781839837</v>
      </c>
      <c r="R239" s="8">
        <v>50124.859380140115</v>
      </c>
      <c r="S239" s="8">
        <v>50689.163852827936</v>
      </c>
      <c r="T239" s="8">
        <v>51823.573400304151</v>
      </c>
      <c r="U239" s="8">
        <v>52861.045289321017</v>
      </c>
      <c r="V239" s="8">
        <v>54320.35492645581</v>
      </c>
      <c r="W239" s="8">
        <v>56926.871894878575</v>
      </c>
      <c r="X239" s="8">
        <v>59891.068626553875</v>
      </c>
      <c r="Y239" s="8">
        <v>62046.543913457623</v>
      </c>
      <c r="Z239" s="8">
        <v>63939.99342109407</v>
      </c>
      <c r="AA239" s="8">
        <v>65822.79068051881</v>
      </c>
      <c r="AB239" s="8">
        <v>65849.37613974858</v>
      </c>
      <c r="AC239" s="8">
        <v>65246.726750042319</v>
      </c>
      <c r="AD239" s="8">
        <v>66564.13506297869</v>
      </c>
      <c r="AE239" s="8">
        <v>68260.473116669134</v>
      </c>
      <c r="AF239" s="8">
        <v>70441.494792634054</v>
      </c>
      <c r="AG239" s="8">
        <v>74409.702978680274</v>
      </c>
      <c r="AH239" s="8">
        <v>76578.053759634538</v>
      </c>
      <c r="AI239" s="8">
        <v>77229.912200781881</v>
      </c>
      <c r="AJ239" s="8">
        <v>72832.554590225409</v>
      </c>
      <c r="AK239" s="8">
        <v>71843.155542331209</v>
      </c>
      <c r="AL239" s="8">
        <v>72562.725957105169</v>
      </c>
      <c r="AM239" s="8">
        <v>73417.589864062917</v>
      </c>
      <c r="AN239" s="8">
        <v>74513.274370898725</v>
      </c>
      <c r="AO239" s="8">
        <v>75641.33460471587</v>
      </c>
      <c r="AP239" s="8">
        <v>76704.489787642902</v>
      </c>
      <c r="AQ239" s="8">
        <v>77546.253955330089</v>
      </c>
      <c r="AR239" s="8">
        <v>78289.094710127974</v>
      </c>
      <c r="AS239" s="8">
        <v>78606.862625597394</v>
      </c>
      <c r="AT239" s="8">
        <v>78636.461353606137</v>
      </c>
      <c r="AU239" s="8">
        <v>78630.876093291634</v>
      </c>
      <c r="AV239" s="8">
        <v>78370.075691403923</v>
      </c>
      <c r="AW239" s="8">
        <v>78215.004242484429</v>
      </c>
      <c r="AX239" s="8">
        <v>78091.631760538905</v>
      </c>
      <c r="AY239" s="8">
        <v>77881.319976445797</v>
      </c>
      <c r="AZ239" s="8">
        <v>77513.345740863006</v>
      </c>
      <c r="BA239" s="8">
        <v>77181.00245715554</v>
      </c>
      <c r="BB239" s="8">
        <v>76989.865483099085</v>
      </c>
      <c r="BC239" s="8">
        <v>76895.915908884708</v>
      </c>
      <c r="BD239" s="8">
        <v>76798.582226488681</v>
      </c>
      <c r="BE239" s="117">
        <v>2.6546747104700726E-3</v>
      </c>
      <c r="BF239" s="1" t="s">
        <v>80</v>
      </c>
    </row>
    <row r="240" spans="1:58" s="1" customFormat="1">
      <c r="A240" s="8">
        <v>1134.2939574034781</v>
      </c>
      <c r="B240" s="8"/>
      <c r="C240" s="1" t="s">
        <v>81</v>
      </c>
      <c r="D240" s="197" t="s">
        <v>5464</v>
      </c>
      <c r="F240" s="8">
        <v>73043.322804795869</v>
      </c>
      <c r="G240" s="8">
        <v>73043.322804795869</v>
      </c>
      <c r="H240" s="8">
        <v>68495.559377511716</v>
      </c>
      <c r="I240" s="8">
        <v>69987.931252677838</v>
      </c>
      <c r="J240" s="8">
        <v>71039.377610467272</v>
      </c>
      <c r="K240" s="8">
        <v>71975.332845840443</v>
      </c>
      <c r="L240" s="8">
        <v>75952.888611573333</v>
      </c>
      <c r="M240" s="8">
        <v>76069.463135066151</v>
      </c>
      <c r="N240" s="8">
        <v>81660.172435542656</v>
      </c>
      <c r="O240" s="8">
        <v>83025.305620219151</v>
      </c>
      <c r="P240" s="8">
        <v>88699.392544701768</v>
      </c>
      <c r="Q240" s="8">
        <v>92627.076196842638</v>
      </c>
      <c r="R240" s="8">
        <v>92579.779752748451</v>
      </c>
      <c r="S240" s="8">
        <v>93622.040707511944</v>
      </c>
      <c r="T240" s="8">
        <v>95717.276232429431</v>
      </c>
      <c r="U240" s="8">
        <v>97633.469518009108</v>
      </c>
      <c r="V240" s="8">
        <v>100328.79009282413</v>
      </c>
      <c r="W240" s="8">
        <v>105142.983485933</v>
      </c>
      <c r="X240" s="8">
        <v>110617.80543966891</v>
      </c>
      <c r="Y240" s="8">
        <v>114598.93236534574</v>
      </c>
      <c r="Z240" s="8">
        <v>115858.64768204739</v>
      </c>
      <c r="AA240" s="8">
        <v>116478.30055393775</v>
      </c>
      <c r="AB240" s="8">
        <v>114286.39036749169</v>
      </c>
      <c r="AC240" s="8">
        <v>111201.59592874881</v>
      </c>
      <c r="AD240" s="8">
        <v>111549.77156105102</v>
      </c>
      <c r="AE240" s="8">
        <v>112441.44112659105</v>
      </c>
      <c r="AF240" s="8">
        <v>114007.93216568269</v>
      </c>
      <c r="AG240" s="8">
        <v>117088.23021676761</v>
      </c>
      <c r="AH240" s="8">
        <v>119349.27926127857</v>
      </c>
      <c r="AI240" s="8">
        <v>119143.66108471209</v>
      </c>
      <c r="AJ240" s="8">
        <v>111884.57039745151</v>
      </c>
      <c r="AK240" s="8">
        <v>109417.79393689771</v>
      </c>
      <c r="AL240" s="8">
        <v>109772.34972260924</v>
      </c>
      <c r="AM240" s="8">
        <v>110661.97395951409</v>
      </c>
      <c r="AN240" s="8">
        <v>111908.8287521813</v>
      </c>
      <c r="AO240" s="8">
        <v>113197.18730543632</v>
      </c>
      <c r="AP240" s="8">
        <v>114382.17766002151</v>
      </c>
      <c r="AQ240" s="8">
        <v>115233.15547537226</v>
      </c>
      <c r="AR240" s="8">
        <v>115935.03186477245</v>
      </c>
      <c r="AS240" s="8">
        <v>116008.28216253182</v>
      </c>
      <c r="AT240" s="8">
        <v>115659.12846901204</v>
      </c>
      <c r="AU240" s="8">
        <v>115209.06722418791</v>
      </c>
      <c r="AV240" s="8">
        <v>114075.22397953983</v>
      </c>
      <c r="AW240" s="8">
        <v>112994.21850774529</v>
      </c>
      <c r="AX240" s="8">
        <v>112083.50937118143</v>
      </c>
      <c r="AY240" s="8">
        <v>111100.16757239368</v>
      </c>
      <c r="AZ240" s="8">
        <v>109928.09547693242</v>
      </c>
      <c r="BA240" s="8">
        <v>108936.48351627233</v>
      </c>
      <c r="BB240" s="8">
        <v>108133.65929723148</v>
      </c>
      <c r="BC240" s="8">
        <v>107513.1857709005</v>
      </c>
      <c r="BD240" s="8">
        <v>106840.87245244482</v>
      </c>
      <c r="BE240" s="117">
        <v>-2.3037006098172003E-3</v>
      </c>
      <c r="BF240" s="1" t="s">
        <v>81</v>
      </c>
    </row>
    <row r="241" spans="1:58" s="1" customFormat="1">
      <c r="A241" s="8">
        <v>1134.2939574034781</v>
      </c>
      <c r="B241" s="8"/>
      <c r="C241" s="1" t="s">
        <v>82</v>
      </c>
      <c r="D241" s="197" t="s">
        <v>5465</v>
      </c>
      <c r="F241" s="8">
        <v>19397.771558020009</v>
      </c>
      <c r="G241" s="8">
        <v>18260.830701198967</v>
      </c>
      <c r="H241" s="8">
        <v>17123.889844377929</v>
      </c>
      <c r="I241" s="8">
        <v>17496.982813169459</v>
      </c>
      <c r="J241" s="8">
        <v>17759.844402616818</v>
      </c>
      <c r="K241" s="8">
        <v>17993.833211460111</v>
      </c>
      <c r="L241" s="8">
        <v>18988.222152893333</v>
      </c>
      <c r="M241" s="8">
        <v>19017.365783766538</v>
      </c>
      <c r="N241" s="8">
        <v>20415.043108885664</v>
      </c>
      <c r="O241" s="8">
        <v>20756.326405054788</v>
      </c>
      <c r="P241" s="8">
        <v>22174.848136175442</v>
      </c>
      <c r="Q241" s="8">
        <v>23156.769049210659</v>
      </c>
      <c r="R241" s="8">
        <v>23144.944938187113</v>
      </c>
      <c r="S241" s="8">
        <v>23405.510176877986</v>
      </c>
      <c r="T241" s="8">
        <v>23929.319058107358</v>
      </c>
      <c r="U241" s="8">
        <v>24408.367379502277</v>
      </c>
      <c r="V241" s="8">
        <v>25082.197523206032</v>
      </c>
      <c r="W241" s="8">
        <v>26285.74587148325</v>
      </c>
      <c r="X241" s="8">
        <v>27654.451359917228</v>
      </c>
      <c r="Y241" s="8">
        <v>28649.733091336435</v>
      </c>
      <c r="Z241" s="8">
        <v>30793.004144602553</v>
      </c>
      <c r="AA241" s="8">
        <v>33283.211347743643</v>
      </c>
      <c r="AB241" s="8">
        <v>34566.484046841208</v>
      </c>
      <c r="AC241" s="8">
        <v>35406.47476373057</v>
      </c>
      <c r="AD241" s="8">
        <v>37197.32778087561</v>
      </c>
      <c r="AE241" s="8">
        <v>39251.843081514526</v>
      </c>
      <c r="AF241" s="8">
        <v>41655.14879409413</v>
      </c>
      <c r="AG241" s="8">
        <v>46943.141702418856</v>
      </c>
      <c r="AH241" s="8">
        <v>48950.51018179208</v>
      </c>
      <c r="AI241" s="8">
        <v>50045.81354057329</v>
      </c>
      <c r="AJ241" s="8">
        <v>47460.283405286733</v>
      </c>
      <c r="AK241" s="8">
        <v>47341.577169640492</v>
      </c>
      <c r="AL241" s="8">
        <v>48227.59340392243</v>
      </c>
      <c r="AM241" s="8">
        <v>49019.982626632722</v>
      </c>
      <c r="AN241" s="8">
        <v>49976.362978664671</v>
      </c>
      <c r="AO241" s="8">
        <v>50958.413383741434</v>
      </c>
      <c r="AP241" s="8">
        <v>51900.203593709026</v>
      </c>
      <c r="AQ241" s="8">
        <v>52694.34660494337</v>
      </c>
      <c r="AR241" s="8">
        <v>53422.436750563611</v>
      </c>
      <c r="AS241" s="8">
        <v>53859.998057815799</v>
      </c>
      <c r="AT241" s="8">
        <v>54098.5127268367</v>
      </c>
      <c r="AU241" s="8">
        <v>54340.131708014225</v>
      </c>
      <c r="AV241" s="8">
        <v>54577.50610148986</v>
      </c>
      <c r="AW241" s="8">
        <v>54944.653878088946</v>
      </c>
      <c r="AX241" s="8">
        <v>55264.904295625536</v>
      </c>
      <c r="AY241" s="8">
        <v>55494.65733264287</v>
      </c>
      <c r="AZ241" s="8">
        <v>55591.967958882204</v>
      </c>
      <c r="BA241" s="8">
        <v>55642.652680976782</v>
      </c>
      <c r="BB241" s="8">
        <v>55800.980696022751</v>
      </c>
      <c r="BC241" s="8">
        <v>56004.277650923854</v>
      </c>
      <c r="BD241" s="8">
        <v>56231.280226204268</v>
      </c>
      <c r="BE241" s="117">
        <v>8.5150468833706996E-3</v>
      </c>
      <c r="BF241" s="1" t="s">
        <v>82</v>
      </c>
    </row>
    <row r="242" spans="1:58" s="1" customFormat="1">
      <c r="A242" s="8">
        <v>1134.2939574034781</v>
      </c>
      <c r="B242" s="8"/>
      <c r="C242" s="1" t="s">
        <v>83</v>
      </c>
      <c r="D242" s="197" t="s">
        <v>5466</v>
      </c>
      <c r="F242" s="8">
        <v>43025.396833605031</v>
      </c>
      <c r="G242" s="8">
        <v>38043.397294164519</v>
      </c>
      <c r="H242" s="8">
        <v>33061.397754723999</v>
      </c>
      <c r="I242" s="8">
        <v>33781.73496506628</v>
      </c>
      <c r="J242" s="8">
        <v>34289.246496741514</v>
      </c>
      <c r="K242" s="8">
        <v>34741.012838946874</v>
      </c>
      <c r="L242" s="8">
        <v>36660.897200175481</v>
      </c>
      <c r="M242" s="8">
        <v>36717.165325062553</v>
      </c>
      <c r="N242" s="8">
        <v>39415.685719579902</v>
      </c>
      <c r="O242" s="8">
        <v>40074.60743095701</v>
      </c>
      <c r="P242" s="8">
        <v>42813.372489743997</v>
      </c>
      <c r="Q242" s="8">
        <v>44709.184607467789</v>
      </c>
      <c r="R242" s="8">
        <v>44686.35558665546</v>
      </c>
      <c r="S242" s="8">
        <v>45189.43351320739</v>
      </c>
      <c r="T242" s="8">
        <v>46200.760608112003</v>
      </c>
      <c r="U242" s="8">
        <v>47125.667696472541</v>
      </c>
      <c r="V242" s="8">
        <v>48426.643502937863</v>
      </c>
      <c r="W242" s="8">
        <v>50750.35563966936</v>
      </c>
      <c r="X242" s="8">
        <v>53392.939595384662</v>
      </c>
      <c r="Y242" s="8">
        <v>55314.547682069737</v>
      </c>
      <c r="Z242" s="8">
        <v>56206.338067598081</v>
      </c>
      <c r="AA242" s="8">
        <v>56867.860447024854</v>
      </c>
      <c r="AB242" s="8">
        <v>56094.0735060183</v>
      </c>
      <c r="AC242" s="8">
        <v>54855.157088644417</v>
      </c>
      <c r="AD242" s="8">
        <v>55287.638953758076</v>
      </c>
      <c r="AE242" s="8">
        <v>56002.286494712542</v>
      </c>
      <c r="AF242" s="8">
        <v>57070.604990870583</v>
      </c>
      <c r="AG242" s="8">
        <v>59387.394189269478</v>
      </c>
      <c r="AH242" s="8">
        <v>60704.672584940694</v>
      </c>
      <c r="AI242" s="8">
        <v>60782.756172025249</v>
      </c>
      <c r="AJ242" s="8">
        <v>57151.224513703048</v>
      </c>
      <c r="AK242" s="8">
        <v>56034.833048581328</v>
      </c>
      <c r="AL242" s="8">
        <v>56329.852662197984</v>
      </c>
      <c r="AM242" s="8">
        <v>56848.54337416427</v>
      </c>
      <c r="AN242" s="8">
        <v>57551.6383902214</v>
      </c>
      <c r="AO242" s="8">
        <v>58277.182549023753</v>
      </c>
      <c r="AP242" s="8">
        <v>58950.481221333874</v>
      </c>
      <c r="AQ242" s="8">
        <v>59452.241241020834</v>
      </c>
      <c r="AR242" s="8">
        <v>59877.405026949782</v>
      </c>
      <c r="AS242" s="8">
        <v>59977.766705034017</v>
      </c>
      <c r="AT242" s="8">
        <v>59859.285765788394</v>
      </c>
      <c r="AU242" s="8">
        <v>59696.369634417795</v>
      </c>
      <c r="AV242" s="8">
        <v>59228.4316778785</v>
      </c>
      <c r="AW242" s="8">
        <v>58804.108297319224</v>
      </c>
      <c r="AX242" s="8">
        <v>58448.325021828408</v>
      </c>
      <c r="AY242" s="8">
        <v>58046.19798959561</v>
      </c>
      <c r="AZ242" s="8">
        <v>57539.554699431428</v>
      </c>
      <c r="BA242" s="8">
        <v>57106.017652357019</v>
      </c>
      <c r="BB242" s="8">
        <v>56773.182278895649</v>
      </c>
      <c r="BC242" s="8">
        <v>56528.478173685085</v>
      </c>
      <c r="BD242" s="8">
        <v>56264.37000333592</v>
      </c>
      <c r="BE242" s="117">
        <v>-7.8166140035523942E-4</v>
      </c>
      <c r="BF242" s="1" t="s">
        <v>83</v>
      </c>
    </row>
    <row r="243" spans="1:58" s="1" customFormat="1">
      <c r="A243" s="8">
        <v>19222.017515867898</v>
      </c>
      <c r="B243" s="8"/>
      <c r="C243" s="1" t="s">
        <v>84</v>
      </c>
      <c r="D243" s="197" t="s">
        <v>5468</v>
      </c>
      <c r="F243" s="8">
        <v>4554.7082091673592</v>
      </c>
      <c r="G243" s="8">
        <v>4628.0563230687512</v>
      </c>
      <c r="H243" s="8">
        <v>4701.4044369701423</v>
      </c>
      <c r="I243" s="8">
        <v>4765.7538702829233</v>
      </c>
      <c r="J243" s="8">
        <v>4856.2183556535629</v>
      </c>
      <c r="K243" s="8">
        <v>4946.6084717631393</v>
      </c>
      <c r="L243" s="8">
        <v>5278.2857012813538</v>
      </c>
      <c r="M243" s="8">
        <v>5357.0931278130192</v>
      </c>
      <c r="N243" s="8">
        <v>5747.3914872416699</v>
      </c>
      <c r="O243" s="8">
        <v>5732.4673645938337</v>
      </c>
      <c r="P243" s="8">
        <v>6142.1880301032079</v>
      </c>
      <c r="Q243" s="8">
        <v>6440.7376439136387</v>
      </c>
      <c r="R243" s="8">
        <v>6446.5319933809833</v>
      </c>
      <c r="S243" s="8">
        <v>6508.8716791976822</v>
      </c>
      <c r="T243" s="8">
        <v>6604.0308077340533</v>
      </c>
      <c r="U243" s="8">
        <v>6726.1553145885591</v>
      </c>
      <c r="V243" s="8">
        <v>6888.1269957209943</v>
      </c>
      <c r="W243" s="8">
        <v>7236.5674433278036</v>
      </c>
      <c r="X243" s="8">
        <v>7730.2118587169389</v>
      </c>
      <c r="Y243" s="8">
        <v>8038.0237502793789</v>
      </c>
      <c r="Z243" s="8">
        <v>8252.3093205514033</v>
      </c>
      <c r="AA243" s="8">
        <v>8409.382277396091</v>
      </c>
      <c r="AB243" s="8">
        <v>8362.9356517854412</v>
      </c>
      <c r="AC243" s="8">
        <v>8292.2030909308778</v>
      </c>
      <c r="AD243" s="8">
        <v>8458.0331189855751</v>
      </c>
      <c r="AE243" s="8">
        <v>8650.3301626552002</v>
      </c>
      <c r="AF243" s="8">
        <v>8885.3004640151976</v>
      </c>
      <c r="AG243" s="8">
        <v>9065.8388274141689</v>
      </c>
      <c r="AH243" s="8">
        <v>9223.652493807851</v>
      </c>
      <c r="AI243" s="8">
        <v>9194.7877367379406</v>
      </c>
      <c r="AJ243" s="8">
        <v>8637.8426027020414</v>
      </c>
      <c r="AK243" s="8">
        <v>8438.5863574384584</v>
      </c>
      <c r="AL243" s="8">
        <v>8461.6094092656022</v>
      </c>
      <c r="AM243" s="8">
        <v>8533.8117483850983</v>
      </c>
      <c r="AN243" s="8">
        <v>8633.4455729409037</v>
      </c>
      <c r="AO243" s="8">
        <v>8736.218925585039</v>
      </c>
      <c r="AP243" s="8">
        <v>8830.9607005877078</v>
      </c>
      <c r="AQ243" s="8">
        <v>8899.8667939450879</v>
      </c>
      <c r="AR243" s="8">
        <v>8957.1642992907673</v>
      </c>
      <c r="AS243" s="8">
        <v>8965.8188558358634</v>
      </c>
      <c r="AT243" s="8">
        <v>8941.7121897783109</v>
      </c>
      <c r="AU243" s="8">
        <v>8908.3209143557578</v>
      </c>
      <c r="AV243" s="8">
        <v>8813.8304141810058</v>
      </c>
      <c r="AW243" s="8">
        <v>8720.4300977611801</v>
      </c>
      <c r="AX243" s="8">
        <v>8641.8693364188312</v>
      </c>
      <c r="AY243" s="8">
        <v>8559.9587748712656</v>
      </c>
      <c r="AZ243" s="8">
        <v>8464.1039859184639</v>
      </c>
      <c r="BA243" s="8">
        <v>8385.2553730322779</v>
      </c>
      <c r="BB243" s="8">
        <v>8320.3630802908629</v>
      </c>
      <c r="BC243" s="8">
        <v>8270.4812869859561</v>
      </c>
      <c r="BD243" s="8">
        <v>8215.0927782535709</v>
      </c>
      <c r="BE243" s="117">
        <v>-2.5058454987078745E-3</v>
      </c>
      <c r="BF243" s="1" t="s">
        <v>84</v>
      </c>
    </row>
    <row r="244" spans="1:58" s="1" customFormat="1">
      <c r="A244" s="8">
        <v>2952.2083515408544</v>
      </c>
      <c r="B244" s="8"/>
      <c r="C244" s="1" t="s">
        <v>85</v>
      </c>
      <c r="D244" s="196" t="s">
        <v>54</v>
      </c>
      <c r="F244" s="8">
        <v>15277.331606334157</v>
      </c>
      <c r="G244" s="8">
        <v>15523.354711945038</v>
      </c>
      <c r="H244" s="8">
        <v>15769.377817555918</v>
      </c>
      <c r="I244" s="8">
        <v>15985.217688356061</v>
      </c>
      <c r="J244" s="8">
        <v>16288.652261578984</v>
      </c>
      <c r="K244" s="8">
        <v>16591.837386580326</v>
      </c>
      <c r="L244" s="8">
        <v>17704.344003671897</v>
      </c>
      <c r="M244" s="8">
        <v>17968.678651002941</v>
      </c>
      <c r="N244" s="8">
        <v>19277.81135250035</v>
      </c>
      <c r="O244" s="8">
        <v>19227.753091871116</v>
      </c>
      <c r="P244" s="8">
        <v>20602.031791076501</v>
      </c>
      <c r="Q244" s="8">
        <v>21603.422273554581</v>
      </c>
      <c r="R244" s="8">
        <v>21622.857590635365</v>
      </c>
      <c r="S244" s="8">
        <v>21831.956397566515</v>
      </c>
      <c r="T244" s="8">
        <v>22151.137670055909</v>
      </c>
      <c r="U244" s="8">
        <v>22560.765796117001</v>
      </c>
      <c r="V244" s="8">
        <v>23104.048695889851</v>
      </c>
      <c r="W244" s="8">
        <v>24222.842301479006</v>
      </c>
      <c r="X244" s="8">
        <v>25741.472768522566</v>
      </c>
      <c r="Y244" s="8">
        <v>26592.666617849558</v>
      </c>
      <c r="Z244" s="8">
        <v>27217.575877861957</v>
      </c>
      <c r="AA244" s="8">
        <v>27703.370878767415</v>
      </c>
      <c r="AB244" s="8">
        <v>27506.937031022229</v>
      </c>
      <c r="AC244" s="8">
        <v>27126.465394959287</v>
      </c>
      <c r="AD244" s="8">
        <v>27532.444745598816</v>
      </c>
      <c r="AE244" s="8">
        <v>28038.123006593294</v>
      </c>
      <c r="AF244" s="8">
        <v>28689.83015132045</v>
      </c>
      <c r="AG244" s="8">
        <v>29421.293323190705</v>
      </c>
      <c r="AH244" s="8">
        <v>30164.082729797672</v>
      </c>
      <c r="AI244" s="8">
        <v>30259.513545579823</v>
      </c>
      <c r="AJ244" s="8">
        <v>28559.995917981265</v>
      </c>
      <c r="AK244" s="8">
        <v>27918.531847641076</v>
      </c>
      <c r="AL244" s="8">
        <v>28018.73136553304</v>
      </c>
      <c r="AM244" s="8">
        <v>28374.262517866086</v>
      </c>
      <c r="AN244" s="8">
        <v>28904.820687689324</v>
      </c>
      <c r="AO244" s="8">
        <v>29396.469798897633</v>
      </c>
      <c r="AP244" s="8">
        <v>29874.84568046562</v>
      </c>
      <c r="AQ244" s="8">
        <v>30221.743392923978</v>
      </c>
      <c r="AR244" s="8">
        <v>30578.602899582162</v>
      </c>
      <c r="AS244" s="8">
        <v>30802.261989010869</v>
      </c>
      <c r="AT244" s="8">
        <v>30896.609977792727</v>
      </c>
      <c r="AU244" s="8">
        <v>30991.376959618967</v>
      </c>
      <c r="AV244" s="8">
        <v>30889.68720569666</v>
      </c>
      <c r="AW244" s="8">
        <v>30786.650099135535</v>
      </c>
      <c r="AX244" s="8">
        <v>30739.299032265626</v>
      </c>
      <c r="AY244" s="8">
        <v>30668.432173612164</v>
      </c>
      <c r="AZ244" s="8">
        <v>30509.411683773207</v>
      </c>
      <c r="BA244" s="8">
        <v>30440.747205559102</v>
      </c>
      <c r="BB244" s="8">
        <v>30382.575840731472</v>
      </c>
      <c r="BC244" s="8">
        <v>30376.631454041952</v>
      </c>
      <c r="BD244" s="8">
        <v>30365.725103689176</v>
      </c>
      <c r="BE244" s="117">
        <v>3.0700787738803018E-3</v>
      </c>
      <c r="BF244" s="1" t="s">
        <v>85</v>
      </c>
    </row>
    <row r="245" spans="1:58" s="1" customFormat="1">
      <c r="A245" s="8">
        <v>1370.05130920136</v>
      </c>
      <c r="B245" s="8"/>
      <c r="C245" s="1" t="s">
        <v>86</v>
      </c>
      <c r="D245" s="196" t="s">
        <v>56</v>
      </c>
      <c r="F245" s="8">
        <v>39800.55320680287</v>
      </c>
      <c r="G245" s="8">
        <v>42989.038650593269</v>
      </c>
      <c r="H245" s="8">
        <v>46177.524094383676</v>
      </c>
      <c r="I245" s="8">
        <v>48049.097799709365</v>
      </c>
      <c r="J245" s="8">
        <v>50221.351556134323</v>
      </c>
      <c r="K245" s="8">
        <v>53009.132948004757</v>
      </c>
      <c r="L245" s="8">
        <v>57640.128982233764</v>
      </c>
      <c r="M245" s="8">
        <v>59025.056673692248</v>
      </c>
      <c r="N245" s="8">
        <v>64140.796106645364</v>
      </c>
      <c r="O245" s="8">
        <v>65738.378600449563</v>
      </c>
      <c r="P245" s="8">
        <v>72214.596280012745</v>
      </c>
      <c r="Q245" s="8">
        <v>79060.97595669709</v>
      </c>
      <c r="R245" s="8">
        <v>81293.356899375809</v>
      </c>
      <c r="S245" s="8">
        <v>84841.963710676544</v>
      </c>
      <c r="T245" s="8">
        <v>88452.881885079623</v>
      </c>
      <c r="U245" s="8">
        <v>92105.077335115246</v>
      </c>
      <c r="V245" s="8">
        <v>97065.846332970599</v>
      </c>
      <c r="W245" s="8">
        <v>102052.43951083547</v>
      </c>
      <c r="X245" s="8">
        <v>109775.5245398815</v>
      </c>
      <c r="Y245" s="8">
        <v>114575.40812346498</v>
      </c>
      <c r="Z245" s="8">
        <v>118916.91832645051</v>
      </c>
      <c r="AA245" s="8">
        <v>122334.77011979968</v>
      </c>
      <c r="AB245" s="8">
        <v>122593.4152380662</v>
      </c>
      <c r="AC245" s="8">
        <v>121709.85508655623</v>
      </c>
      <c r="AD245" s="8">
        <v>124569.45637297981</v>
      </c>
      <c r="AE245" s="8">
        <v>128234.69570832193</v>
      </c>
      <c r="AF245" s="8">
        <v>132872.46963936335</v>
      </c>
      <c r="AG245" s="8">
        <v>134895.5808368721</v>
      </c>
      <c r="AH245" s="8">
        <v>138393.60006573802</v>
      </c>
      <c r="AI245" s="8">
        <v>139865.54540066648</v>
      </c>
      <c r="AJ245" s="8">
        <v>133590.40405023188</v>
      </c>
      <c r="AK245" s="8">
        <v>132693.63685951848</v>
      </c>
      <c r="AL245" s="8">
        <v>135140.08593622083</v>
      </c>
      <c r="AM245" s="8">
        <v>137238.15038769529</v>
      </c>
      <c r="AN245" s="8">
        <v>139694.71852868737</v>
      </c>
      <c r="AO245" s="8">
        <v>141934.61500546776</v>
      </c>
      <c r="AP245" s="8">
        <v>144057.17534288455</v>
      </c>
      <c r="AQ245" s="8">
        <v>145768.57568989656</v>
      </c>
      <c r="AR245" s="8">
        <v>147297.80722469982</v>
      </c>
      <c r="AS245" s="8">
        <v>148336.66323872484</v>
      </c>
      <c r="AT245" s="8">
        <v>148919.28334415573</v>
      </c>
      <c r="AU245" s="8">
        <v>149304.69256551829</v>
      </c>
      <c r="AV245" s="8">
        <v>148487.75689094915</v>
      </c>
      <c r="AW245" s="8">
        <v>147494.26095422584</v>
      </c>
      <c r="AX245" s="8">
        <v>146681.94571503162</v>
      </c>
      <c r="AY245" s="8">
        <v>145858.81979189895</v>
      </c>
      <c r="AZ245" s="8">
        <v>144784.41222599021</v>
      </c>
      <c r="BA245" s="8">
        <v>143986.01076867996</v>
      </c>
      <c r="BB245" s="8">
        <v>143413.14192029979</v>
      </c>
      <c r="BC245" s="8">
        <v>143087.7952377547</v>
      </c>
      <c r="BD245" s="8">
        <v>142656.60717961442</v>
      </c>
      <c r="BE245" s="117">
        <v>3.2884933419023675E-3</v>
      </c>
      <c r="BF245" s="1" t="s">
        <v>86</v>
      </c>
    </row>
    <row r="246" spans="1:58" s="1" customFormat="1">
      <c r="A246" s="8">
        <v>654.45691890230103</v>
      </c>
      <c r="B246" s="8"/>
      <c r="C246" s="1" t="s">
        <v>87</v>
      </c>
      <c r="D246" s="196" t="s">
        <v>58</v>
      </c>
      <c r="F246" s="8">
        <v>33299.04878638684</v>
      </c>
      <c r="G246" s="8">
        <v>33299.04878638684</v>
      </c>
      <c r="H246" s="8">
        <v>30330.448544332252</v>
      </c>
      <c r="I246" s="8">
        <v>30989.602297357953</v>
      </c>
      <c r="J246" s="8">
        <v>31454.007198291205</v>
      </c>
      <c r="K246" s="8">
        <v>31867.401752508187</v>
      </c>
      <c r="L246" s="8">
        <v>33627.757716878958</v>
      </c>
      <c r="M246" s="8">
        <v>33678.283068356512</v>
      </c>
      <c r="N246" s="8">
        <v>36151.728628515026</v>
      </c>
      <c r="O246" s="8">
        <v>36753.502636978956</v>
      </c>
      <c r="P246" s="8">
        <v>39263.465870843895</v>
      </c>
      <c r="Q246" s="8">
        <v>41001.093157340103</v>
      </c>
      <c r="R246" s="8">
        <v>40978.97325122216</v>
      </c>
      <c r="S246" s="8">
        <v>41438.624077021566</v>
      </c>
      <c r="T246" s="8">
        <v>42363.69971619008</v>
      </c>
      <c r="U246" s="8">
        <v>43210.133146248801</v>
      </c>
      <c r="V246" s="8">
        <v>44401.32382270151</v>
      </c>
      <c r="W246" s="8">
        <v>46342.560297745775</v>
      </c>
      <c r="X246" s="8">
        <v>48642.611386782039</v>
      </c>
      <c r="Y246" s="8">
        <v>50263.175879098308</v>
      </c>
      <c r="Z246" s="8">
        <v>50977.817961385736</v>
      </c>
      <c r="AA246" s="8">
        <v>51339.024248911577</v>
      </c>
      <c r="AB246" s="8">
        <v>50538.39378639061</v>
      </c>
      <c r="AC246" s="8">
        <v>49436.659552163255</v>
      </c>
      <c r="AD246" s="8">
        <v>49738.779482392318</v>
      </c>
      <c r="AE246" s="8">
        <v>50267.876249741275</v>
      </c>
      <c r="AF246" s="8">
        <v>51105.840134497485</v>
      </c>
      <c r="AG246" s="8">
        <v>54099.303876183978</v>
      </c>
      <c r="AH246" s="8">
        <v>55950.87173006629</v>
      </c>
      <c r="AI246" s="8">
        <v>56595.753254535281</v>
      </c>
      <c r="AJ246" s="8">
        <v>53341.134193240396</v>
      </c>
      <c r="AK246" s="8">
        <v>52280.617534320074</v>
      </c>
      <c r="AL246" s="8">
        <v>52594.37838274573</v>
      </c>
      <c r="AM246" s="8">
        <v>53216.299510964804</v>
      </c>
      <c r="AN246" s="8">
        <v>54011.099827905258</v>
      </c>
      <c r="AO246" s="8">
        <v>54827.099013072344</v>
      </c>
      <c r="AP246" s="8">
        <v>55593.518212700335</v>
      </c>
      <c r="AQ246" s="8">
        <v>56196.515376816162</v>
      </c>
      <c r="AR246" s="8">
        <v>56724.82321573321</v>
      </c>
      <c r="AS246" s="8">
        <v>56942.284803838564</v>
      </c>
      <c r="AT246" s="8">
        <v>56948.569440544772</v>
      </c>
      <c r="AU246" s="8">
        <v>56892.194258152966</v>
      </c>
      <c r="AV246" s="8">
        <v>56441.027087039591</v>
      </c>
      <c r="AW246" s="8">
        <v>55992.281311596955</v>
      </c>
      <c r="AX246" s="8">
        <v>55620.032529436321</v>
      </c>
      <c r="AY246" s="8">
        <v>55237.309559363515</v>
      </c>
      <c r="AZ246" s="8">
        <v>54760.262322468952</v>
      </c>
      <c r="BA246" s="8">
        <v>54388.880788861752</v>
      </c>
      <c r="BB246" s="8">
        <v>54103.98661824374</v>
      </c>
      <c r="BC246" s="8">
        <v>53913.069087537275</v>
      </c>
      <c r="BD246" s="8">
        <v>53683.078749024178</v>
      </c>
      <c r="BE246" s="117">
        <v>3.1955418508905264E-4</v>
      </c>
      <c r="BF246" s="1" t="s">
        <v>87</v>
      </c>
    </row>
    <row r="247" spans="1:58" s="1" customFormat="1">
      <c r="A247" s="8">
        <v>509.57466367755467</v>
      </c>
      <c r="B247" s="8"/>
      <c r="C247" s="1" t="s">
        <v>5488</v>
      </c>
      <c r="D247" s="196" t="s">
        <v>60</v>
      </c>
      <c r="F247" s="8">
        <v>5620.3252890743079</v>
      </c>
      <c r="G247" s="8">
        <v>10691.658369472056</v>
      </c>
      <c r="H247" s="8">
        <v>15762.991449869804</v>
      </c>
      <c r="I247" s="8">
        <v>16105.559247965732</v>
      </c>
      <c r="J247" s="8">
        <v>16346.914415265306</v>
      </c>
      <c r="K247" s="8">
        <v>16561.759072574627</v>
      </c>
      <c r="L247" s="8">
        <v>17476.631003154402</v>
      </c>
      <c r="M247" s="8">
        <v>17502.889457004119</v>
      </c>
      <c r="N247" s="8">
        <v>18788.360100786689</v>
      </c>
      <c r="O247" s="8">
        <v>19101.107158790332</v>
      </c>
      <c r="P247" s="8">
        <v>20405.55634743558</v>
      </c>
      <c r="Q247" s="8">
        <v>21308.615991280461</v>
      </c>
      <c r="R247" s="8">
        <v>21297.120088392661</v>
      </c>
      <c r="S247" s="8">
        <v>21536.004522508803</v>
      </c>
      <c r="T247" s="8">
        <v>22016.774181070974</v>
      </c>
      <c r="U247" s="8">
        <v>22456.672816311991</v>
      </c>
      <c r="V247" s="8">
        <v>23075.744717627389</v>
      </c>
      <c r="W247" s="8">
        <v>24084.621784300914</v>
      </c>
      <c r="X247" s="8">
        <v>25279.97785026049</v>
      </c>
      <c r="Y247" s="8">
        <v>26122.198966740394</v>
      </c>
      <c r="Z247" s="8">
        <v>26801.516390175642</v>
      </c>
      <c r="AA247" s="8">
        <v>27292.56324226594</v>
      </c>
      <c r="AB247" s="8">
        <v>27183.612671531475</v>
      </c>
      <c r="AC247" s="8">
        <v>26965.245592442159</v>
      </c>
      <c r="AD247" s="8">
        <v>27407.916763462723</v>
      </c>
      <c r="AE247" s="8">
        <v>27972.689694185861</v>
      </c>
      <c r="AF247" s="8">
        <v>28725.957220859465</v>
      </c>
      <c r="AG247" s="8">
        <v>29163.337559092157</v>
      </c>
      <c r="AH247" s="8">
        <v>29839.32656294703</v>
      </c>
      <c r="AI247" s="8">
        <v>30007.940562108295</v>
      </c>
      <c r="AJ247" s="8">
        <v>28308.337601496914</v>
      </c>
      <c r="AK247" s="8">
        <v>27801.136589730573</v>
      </c>
      <c r="AL247" s="8">
        <v>28014.987111184662</v>
      </c>
      <c r="AM247" s="8">
        <v>28279.903112995584</v>
      </c>
      <c r="AN247" s="8">
        <v>28643.169206144743</v>
      </c>
      <c r="AO247" s="8">
        <v>28991.102529739055</v>
      </c>
      <c r="AP247" s="8">
        <v>29293.043483145193</v>
      </c>
      <c r="AQ247" s="8">
        <v>29509.568074541574</v>
      </c>
      <c r="AR247" s="8">
        <v>29688.008046149247</v>
      </c>
      <c r="AS247" s="8">
        <v>29722.495972090059</v>
      </c>
      <c r="AT247" s="8">
        <v>29663.486950706902</v>
      </c>
      <c r="AU247" s="8">
        <v>29596.256206004331</v>
      </c>
      <c r="AV247" s="8">
        <v>29388.172241645803</v>
      </c>
      <c r="AW247" s="8">
        <v>29186.736240353239</v>
      </c>
      <c r="AX247" s="8">
        <v>29018.677692304449</v>
      </c>
      <c r="AY247" s="8">
        <v>28850.075066873353</v>
      </c>
      <c r="AZ247" s="8">
        <v>28612.873037040663</v>
      </c>
      <c r="BA247" s="8">
        <v>28403.685158989065</v>
      </c>
      <c r="BB247" s="8">
        <v>28246.279331678488</v>
      </c>
      <c r="BC247" s="8">
        <v>28135.136394443103</v>
      </c>
      <c r="BD247" s="8">
        <v>28005.035280520628</v>
      </c>
      <c r="BE247" s="117">
        <v>-5.3845751459182672E-4</v>
      </c>
      <c r="BF247" s="1" t="s">
        <v>5488</v>
      </c>
    </row>
    <row r="248" spans="1:58" s="1" customFormat="1">
      <c r="A248" s="8">
        <v>138.94859949462949</v>
      </c>
      <c r="B248" s="8"/>
      <c r="C248" s="1" t="s">
        <v>89</v>
      </c>
      <c r="D248" s="196" t="s">
        <v>62</v>
      </c>
      <c r="F248" s="8">
        <v>111287.33592054046</v>
      </c>
      <c r="G248" s="8">
        <v>112714.25036667172</v>
      </c>
      <c r="H248" s="8">
        <v>114141.16481280299</v>
      </c>
      <c r="I248" s="8">
        <v>115190.36661142894</v>
      </c>
      <c r="J248" s="8">
        <v>116520.75449208662</v>
      </c>
      <c r="K248" s="8">
        <v>117639.50338136432</v>
      </c>
      <c r="L248" s="8">
        <v>125133.03018357205</v>
      </c>
      <c r="M248" s="8">
        <v>125028.1219180683</v>
      </c>
      <c r="N248" s="8">
        <v>132782.30628235237</v>
      </c>
      <c r="O248" s="8">
        <v>132776.26779086614</v>
      </c>
      <c r="P248" s="8">
        <v>140250.1217333712</v>
      </c>
      <c r="Q248" s="8">
        <v>146590.53423395441</v>
      </c>
      <c r="R248" s="8">
        <v>146845.81875868811</v>
      </c>
      <c r="S248" s="8">
        <v>147443.91759888123</v>
      </c>
      <c r="T248" s="8">
        <v>149119.28301449967</v>
      </c>
      <c r="U248" s="8">
        <v>151298.35382192422</v>
      </c>
      <c r="V248" s="8">
        <v>153935.93009441264</v>
      </c>
      <c r="W248" s="8">
        <v>164146.30188532348</v>
      </c>
      <c r="X248" s="8">
        <v>174886.41228830878</v>
      </c>
      <c r="Y248" s="8">
        <v>184122.16950487869</v>
      </c>
      <c r="Z248" s="8">
        <v>222578.6043170327</v>
      </c>
      <c r="AA248" s="8">
        <v>270108.4559566789</v>
      </c>
      <c r="AB248" s="8">
        <v>303077.22933959612</v>
      </c>
      <c r="AC248" s="8">
        <v>330226.38848079956</v>
      </c>
      <c r="AD248" s="8">
        <v>364736.77247703593</v>
      </c>
      <c r="AE248" s="8">
        <v>402666.75528648176</v>
      </c>
      <c r="AF248" s="8">
        <v>445269.41837141046</v>
      </c>
      <c r="AG248" s="8">
        <v>452049.0736954998</v>
      </c>
      <c r="AH248" s="8">
        <v>463038.40078816732</v>
      </c>
      <c r="AI248" s="8">
        <v>465929.92712778167</v>
      </c>
      <c r="AJ248" s="8">
        <v>439540.65926759766</v>
      </c>
      <c r="AK248" s="8">
        <v>430411.39654325694</v>
      </c>
      <c r="AL248" s="8">
        <v>432607.20106925437</v>
      </c>
      <c r="AM248" s="8">
        <v>437336.64987465931</v>
      </c>
      <c r="AN248" s="8">
        <v>443491.58437684836</v>
      </c>
      <c r="AO248" s="8">
        <v>449829.02202365396</v>
      </c>
      <c r="AP248" s="8">
        <v>455772.35597389587</v>
      </c>
      <c r="AQ248" s="8">
        <v>460397.23549153918</v>
      </c>
      <c r="AR248" s="8">
        <v>464432.08765290398</v>
      </c>
      <c r="AS248" s="8">
        <v>465946.57343907963</v>
      </c>
      <c r="AT248" s="8">
        <v>465752.21256350802</v>
      </c>
      <c r="AU248" s="8">
        <v>465064.07932352117</v>
      </c>
      <c r="AV248" s="8">
        <v>461663.17726287647</v>
      </c>
      <c r="AW248" s="8">
        <v>458544.03691271774</v>
      </c>
      <c r="AX248" s="8">
        <v>456237.60163754516</v>
      </c>
      <c r="AY248" s="8">
        <v>453723.73197462974</v>
      </c>
      <c r="AZ248" s="8">
        <v>450462.73816411069</v>
      </c>
      <c r="BA248" s="8">
        <v>447741.80973395309</v>
      </c>
      <c r="BB248" s="8">
        <v>445769.73669124203</v>
      </c>
      <c r="BC248" s="8">
        <v>444426.66979575291</v>
      </c>
      <c r="BD248" s="8">
        <v>442930.3240839474</v>
      </c>
      <c r="BE248" s="117">
        <v>3.8418629550899326E-4</v>
      </c>
      <c r="BF248" s="1" t="s">
        <v>89</v>
      </c>
    </row>
    <row r="249" spans="1:58" s="1" customFormat="1">
      <c r="A249" s="8">
        <v>2614.5262248977283</v>
      </c>
      <c r="B249" s="8"/>
      <c r="C249" s="1" t="s">
        <v>90</v>
      </c>
      <c r="D249" s="196" t="s">
        <v>64</v>
      </c>
      <c r="F249" s="8">
        <v>14555.345043265947</v>
      </c>
      <c r="G249" s="8">
        <v>14752.415649731582</v>
      </c>
      <c r="H249" s="8">
        <v>14949.486256197217</v>
      </c>
      <c r="I249" s="8">
        <v>15653.173296422536</v>
      </c>
      <c r="J249" s="8">
        <v>16126.238339946436</v>
      </c>
      <c r="K249" s="8">
        <v>16429.953298851924</v>
      </c>
      <c r="L249" s="8">
        <v>17486.291276105734</v>
      </c>
      <c r="M249" s="8">
        <v>17416.657106211544</v>
      </c>
      <c r="N249" s="8">
        <v>18528.371104601782</v>
      </c>
      <c r="O249" s="8">
        <v>18478.233325586072</v>
      </c>
      <c r="P249" s="8">
        <v>19711.765341966311</v>
      </c>
      <c r="Q249" s="8">
        <v>20744.547614122177</v>
      </c>
      <c r="R249" s="8">
        <v>21201.557636324564</v>
      </c>
      <c r="S249" s="8">
        <v>21869.370611957627</v>
      </c>
      <c r="T249" s="8">
        <v>22409.704663340748</v>
      </c>
      <c r="U249" s="8">
        <v>23146.437011872487</v>
      </c>
      <c r="V249" s="8">
        <v>23754.6214532173</v>
      </c>
      <c r="W249" s="8">
        <v>24638.42210750085</v>
      </c>
      <c r="X249" s="8">
        <v>25998.629422016213</v>
      </c>
      <c r="Y249" s="8">
        <v>27022.019736324251</v>
      </c>
      <c r="Z249" s="8">
        <v>27815.476693020497</v>
      </c>
      <c r="AA249" s="8">
        <v>28513.040758287032</v>
      </c>
      <c r="AB249" s="8">
        <v>28522.892788035613</v>
      </c>
      <c r="AC249" s="8">
        <v>28160.258081621505</v>
      </c>
      <c r="AD249" s="8">
        <v>28635.095426973003</v>
      </c>
      <c r="AE249" s="8">
        <v>29323.666041989127</v>
      </c>
      <c r="AF249" s="8">
        <v>30210.452342655124</v>
      </c>
      <c r="AG249" s="8">
        <v>30808.343744204958</v>
      </c>
      <c r="AH249" s="8">
        <v>31731.753439205699</v>
      </c>
      <c r="AI249" s="8">
        <v>32177.527142104434</v>
      </c>
      <c r="AJ249" s="8">
        <v>30415.211859724062</v>
      </c>
      <c r="AK249" s="8">
        <v>29813.741297935805</v>
      </c>
      <c r="AL249" s="8">
        <v>29996.02757999711</v>
      </c>
      <c r="AM249" s="8">
        <v>30354.270385465603</v>
      </c>
      <c r="AN249" s="8">
        <v>30811.528388424056</v>
      </c>
      <c r="AO249" s="8">
        <v>31281.747482643575</v>
      </c>
      <c r="AP249" s="8">
        <v>31724.978040044625</v>
      </c>
      <c r="AQ249" s="8">
        <v>32076.714398757365</v>
      </c>
      <c r="AR249" s="8">
        <v>32387.502747717597</v>
      </c>
      <c r="AS249" s="8">
        <v>32522.423037932203</v>
      </c>
      <c r="AT249" s="8">
        <v>32537.941252248282</v>
      </c>
      <c r="AU249" s="8">
        <v>32518.606502925206</v>
      </c>
      <c r="AV249" s="8">
        <v>32406.786689072953</v>
      </c>
      <c r="AW249" s="8">
        <v>32350.617666211434</v>
      </c>
      <c r="AX249" s="8">
        <v>32368.313774539471</v>
      </c>
      <c r="AY249" s="8">
        <v>32363.819762717168</v>
      </c>
      <c r="AZ249" s="8">
        <v>32313.908670982444</v>
      </c>
      <c r="BA249" s="8">
        <v>32259.411557721345</v>
      </c>
      <c r="BB249" s="8">
        <v>32239.337589734863</v>
      </c>
      <c r="BC249" s="8">
        <v>32263.777684951281</v>
      </c>
      <c r="BD249" s="8">
        <v>32281.768788616118</v>
      </c>
      <c r="BE249" s="117">
        <v>2.9824267970481001E-3</v>
      </c>
      <c r="BF249" s="1" t="s">
        <v>90</v>
      </c>
    </row>
    <row r="250" spans="1:58" s="1" customFormat="1">
      <c r="A250" s="8">
        <v>582.83252707709835</v>
      </c>
      <c r="B250" s="8"/>
      <c r="C250" s="1" t="s">
        <v>91</v>
      </c>
      <c r="D250" s="196" t="s">
        <v>66</v>
      </c>
      <c r="F250" s="8">
        <v>34260.905379344265</v>
      </c>
      <c r="G250" s="8">
        <v>34875.560548544068</v>
      </c>
      <c r="H250" s="8">
        <v>35490.215717743871</v>
      </c>
      <c r="I250" s="8">
        <v>36041.055471905849</v>
      </c>
      <c r="J250" s="8">
        <v>36987.832605266187</v>
      </c>
      <c r="K250" s="8">
        <v>37609.896544160554</v>
      </c>
      <c r="L250" s="8">
        <v>39880.544867932578</v>
      </c>
      <c r="M250" s="8">
        <v>40403.524766928334</v>
      </c>
      <c r="N250" s="8">
        <v>43318.517315310317</v>
      </c>
      <c r="O250" s="8">
        <v>43477.324084102991</v>
      </c>
      <c r="P250" s="8">
        <v>46102.792950617768</v>
      </c>
      <c r="Q250" s="8">
        <v>48157.744443856565</v>
      </c>
      <c r="R250" s="8">
        <v>48381.995246132137</v>
      </c>
      <c r="S250" s="8">
        <v>49049.199908716473</v>
      </c>
      <c r="T250" s="8">
        <v>50428.752236485008</v>
      </c>
      <c r="U250" s="8">
        <v>51749.10969971741</v>
      </c>
      <c r="V250" s="8">
        <v>53283.685692529973</v>
      </c>
      <c r="W250" s="8">
        <v>55740.603359634508</v>
      </c>
      <c r="X250" s="8">
        <v>58846.279199835903</v>
      </c>
      <c r="Y250" s="8">
        <v>60989.003348343955</v>
      </c>
      <c r="Z250" s="8">
        <v>66855.58838065021</v>
      </c>
      <c r="AA250" s="8">
        <v>70982.670891079164</v>
      </c>
      <c r="AB250" s="8">
        <v>72875.175932513535</v>
      </c>
      <c r="AC250" s="8">
        <v>74055.453637505809</v>
      </c>
      <c r="AD250" s="8">
        <v>77727.363212703494</v>
      </c>
      <c r="AE250" s="8">
        <v>81944.81933887284</v>
      </c>
      <c r="AF250" s="8">
        <v>86731.409475506909</v>
      </c>
      <c r="AG250" s="8">
        <v>88720.912334779307</v>
      </c>
      <c r="AH250" s="8">
        <v>91654.223121383591</v>
      </c>
      <c r="AI250" s="8">
        <v>94010.642661607853</v>
      </c>
      <c r="AJ250" s="8">
        <v>90986.65243864902</v>
      </c>
      <c r="AK250" s="8">
        <v>92367.863279320285</v>
      </c>
      <c r="AL250" s="8">
        <v>95560.898442617618</v>
      </c>
      <c r="AM250" s="8">
        <v>99065.745570522675</v>
      </c>
      <c r="AN250" s="8">
        <v>102486.61531331441</v>
      </c>
      <c r="AO250" s="8">
        <v>105500.72855108997</v>
      </c>
      <c r="AP250" s="8">
        <v>108176.34666614815</v>
      </c>
      <c r="AQ250" s="8">
        <v>110440.29360470925</v>
      </c>
      <c r="AR250" s="8">
        <v>112358.29494446493</v>
      </c>
      <c r="AS250" s="8">
        <v>113713.36496602278</v>
      </c>
      <c r="AT250" s="8">
        <v>114714.44387387179</v>
      </c>
      <c r="AU250" s="8">
        <v>115809.86274033286</v>
      </c>
      <c r="AV250" s="8">
        <v>116346.75758327475</v>
      </c>
      <c r="AW250" s="8">
        <v>117037.28192273427</v>
      </c>
      <c r="AX250" s="8">
        <v>117685.14136508251</v>
      </c>
      <c r="AY250" s="8">
        <v>118253.81567841103</v>
      </c>
      <c r="AZ250" s="8">
        <v>118477.42553502976</v>
      </c>
      <c r="BA250" s="8">
        <v>118696.29819111792</v>
      </c>
      <c r="BB250" s="8">
        <v>119055.51182208373</v>
      </c>
      <c r="BC250" s="8">
        <v>119556.34309616813</v>
      </c>
      <c r="BD250" s="8">
        <v>119942.60154123037</v>
      </c>
      <c r="BE250" s="117">
        <v>1.3910892846135585E-2</v>
      </c>
      <c r="BF250" s="1" t="s">
        <v>91</v>
      </c>
    </row>
    <row r="251" spans="1:58" s="1" customFormat="1">
      <c r="A251" s="8">
        <v>459.04907398302265</v>
      </c>
      <c r="B251" s="8"/>
      <c r="C251" s="1" t="s">
        <v>92</v>
      </c>
      <c r="D251" s="197" t="s">
        <v>5469</v>
      </c>
      <c r="F251" s="8">
        <v>93419.047590522954</v>
      </c>
      <c r="G251" s="8">
        <v>95092.731567875642</v>
      </c>
      <c r="H251" s="8">
        <v>96766.415545228316</v>
      </c>
      <c r="I251" s="8">
        <v>98266.332436564364</v>
      </c>
      <c r="J251" s="8">
        <v>100844.37260873445</v>
      </c>
      <c r="K251" s="8">
        <v>102538.23040020447</v>
      </c>
      <c r="L251" s="8">
        <v>108726.98855621848</v>
      </c>
      <c r="M251" s="8">
        <v>110149.4485241012</v>
      </c>
      <c r="N251" s="8">
        <v>118093.70785323142</v>
      </c>
      <c r="O251" s="8">
        <v>118524.17778565657</v>
      </c>
      <c r="P251" s="8">
        <v>125679.56328821628</v>
      </c>
      <c r="Q251" s="8">
        <v>131279.82577985615</v>
      </c>
      <c r="R251" s="8">
        <v>131888.41597728548</v>
      </c>
      <c r="S251" s="8">
        <v>133704.03605860649</v>
      </c>
      <c r="T251" s="8">
        <v>137459.9244662337</v>
      </c>
      <c r="U251" s="8">
        <v>141055.35189563283</v>
      </c>
      <c r="V251" s="8">
        <v>145235.13322236884</v>
      </c>
      <c r="W251" s="8">
        <v>153068.71128711573</v>
      </c>
      <c r="X251" s="8">
        <v>162786.7828709142</v>
      </c>
      <c r="Y251" s="8">
        <v>169902.61285857085</v>
      </c>
      <c r="Z251" s="8">
        <v>177924.99831106921</v>
      </c>
      <c r="AA251" s="8">
        <v>183099.6511936677</v>
      </c>
      <c r="AB251" s="8">
        <v>183290.58023238834</v>
      </c>
      <c r="AC251" s="8">
        <v>181910.0452579376</v>
      </c>
      <c r="AD251" s="8">
        <v>186440.59700101402</v>
      </c>
      <c r="AE251" s="8">
        <v>192071.4052546951</v>
      </c>
      <c r="AF251" s="8">
        <v>198925.72463412143</v>
      </c>
      <c r="AG251" s="8">
        <v>203451.90509170928</v>
      </c>
      <c r="AH251" s="8">
        <v>208216.24032739919</v>
      </c>
      <c r="AI251" s="8">
        <v>210063.4527128897</v>
      </c>
      <c r="AJ251" s="8">
        <v>200354.01751120453</v>
      </c>
      <c r="AK251" s="8">
        <v>200434.54972062528</v>
      </c>
      <c r="AL251" s="8">
        <v>205064.39411591904</v>
      </c>
      <c r="AM251" s="8">
        <v>210253.61973759669</v>
      </c>
      <c r="AN251" s="8">
        <v>215484.22025680094</v>
      </c>
      <c r="AO251" s="8">
        <v>220236.30443720263</v>
      </c>
      <c r="AP251" s="8">
        <v>224501.9495241906</v>
      </c>
      <c r="AQ251" s="8">
        <v>227976.67959727417</v>
      </c>
      <c r="AR251" s="8">
        <v>230945.74639477528</v>
      </c>
      <c r="AS251" s="8">
        <v>232794.10105652633</v>
      </c>
      <c r="AT251" s="8">
        <v>233940.44822795922</v>
      </c>
      <c r="AU251" s="8">
        <v>235192.21829705266</v>
      </c>
      <c r="AV251" s="8">
        <v>235336.92858588661</v>
      </c>
      <c r="AW251" s="8">
        <v>235727.16781125811</v>
      </c>
      <c r="AX251" s="8">
        <v>236216.09447522211</v>
      </c>
      <c r="AY251" s="8">
        <v>236617.42546624818</v>
      </c>
      <c r="AZ251" s="8">
        <v>236380.74489312104</v>
      </c>
      <c r="BA251" s="8">
        <v>236285.75168035016</v>
      </c>
      <c r="BB251" s="8">
        <v>236483.92393227931</v>
      </c>
      <c r="BC251" s="8">
        <v>237046.33575066886</v>
      </c>
      <c r="BD251" s="8">
        <v>237419.03948830755</v>
      </c>
      <c r="BE251" s="117">
        <v>8.5231565052862977E-3</v>
      </c>
      <c r="BF251" s="1" t="s">
        <v>92</v>
      </c>
    </row>
    <row r="252" spans="1:58" s="1" customFormat="1">
      <c r="A252" s="8">
        <v>3545.1953576727983</v>
      </c>
      <c r="B252" s="8"/>
      <c r="C252" s="1" t="s">
        <v>93</v>
      </c>
      <c r="D252" s="196" t="s">
        <v>69</v>
      </c>
      <c r="F252" s="8">
        <v>20007.658287354843</v>
      </c>
      <c r="G252" s="8">
        <v>20269.095261833754</v>
      </c>
      <c r="H252" s="8">
        <v>20530.532236312658</v>
      </c>
      <c r="I252" s="8">
        <v>20719.297673345118</v>
      </c>
      <c r="J252" s="8">
        <v>20905.426610008475</v>
      </c>
      <c r="K252" s="8">
        <v>21238.400627835614</v>
      </c>
      <c r="L252" s="8">
        <v>22707.133589089823</v>
      </c>
      <c r="M252" s="8">
        <v>22914.0953188536</v>
      </c>
      <c r="N252" s="8">
        <v>24446.984147439664</v>
      </c>
      <c r="O252" s="8">
        <v>24508.760457259279</v>
      </c>
      <c r="P252" s="8">
        <v>26182.572155659302</v>
      </c>
      <c r="Q252" s="8">
        <v>27665.032170520342</v>
      </c>
      <c r="R252" s="8">
        <v>27944.373484518161</v>
      </c>
      <c r="S252" s="8">
        <v>28737.453154020208</v>
      </c>
      <c r="T252" s="8">
        <v>29887.275798005736</v>
      </c>
      <c r="U252" s="8">
        <v>31124.852838925988</v>
      </c>
      <c r="V252" s="8">
        <v>32286.30287308092</v>
      </c>
      <c r="W252" s="8">
        <v>34084.157085432591</v>
      </c>
      <c r="X252" s="8">
        <v>36026.430975225201</v>
      </c>
      <c r="Y252" s="8">
        <v>37766.179529638641</v>
      </c>
      <c r="Z252" s="8">
        <v>38453.867170200647</v>
      </c>
      <c r="AA252" s="8">
        <v>38998.349356101215</v>
      </c>
      <c r="AB252" s="8">
        <v>38753.276478936947</v>
      </c>
      <c r="AC252" s="8">
        <v>38078.707519783769</v>
      </c>
      <c r="AD252" s="8">
        <v>38623.220290712226</v>
      </c>
      <c r="AE252" s="8">
        <v>39376.63752481604</v>
      </c>
      <c r="AF252" s="8">
        <v>40340.67086066815</v>
      </c>
      <c r="AG252" s="8">
        <v>41346.439729133926</v>
      </c>
      <c r="AH252" s="8">
        <v>42697.29962146547</v>
      </c>
      <c r="AI252" s="8">
        <v>43636.270628381615</v>
      </c>
      <c r="AJ252" s="8">
        <v>41365.36689704263</v>
      </c>
      <c r="AK252" s="8">
        <v>40527.524889606131</v>
      </c>
      <c r="AL252" s="8">
        <v>40770.983029220122</v>
      </c>
      <c r="AM252" s="8">
        <v>41238.089604795765</v>
      </c>
      <c r="AN252" s="8">
        <v>41900.837934478572</v>
      </c>
      <c r="AO252" s="8">
        <v>42522.537654666623</v>
      </c>
      <c r="AP252" s="8">
        <v>43165.19242837924</v>
      </c>
      <c r="AQ252" s="8">
        <v>43628.139256104834</v>
      </c>
      <c r="AR252" s="8">
        <v>44035.862781907199</v>
      </c>
      <c r="AS252" s="8">
        <v>44212.328194757887</v>
      </c>
      <c r="AT252" s="8">
        <v>44384.853842010874</v>
      </c>
      <c r="AU252" s="8">
        <v>44529.737408069945</v>
      </c>
      <c r="AV252" s="8">
        <v>44487.91266430197</v>
      </c>
      <c r="AW252" s="8">
        <v>44612.4059746903</v>
      </c>
      <c r="AX252" s="8">
        <v>44907.841115568575</v>
      </c>
      <c r="AY252" s="8">
        <v>45274.255142379167</v>
      </c>
      <c r="AZ252" s="8">
        <v>45466.072239191075</v>
      </c>
      <c r="BA252" s="8">
        <v>45783.826515434092</v>
      </c>
      <c r="BB252" s="8">
        <v>46088.965002149955</v>
      </c>
      <c r="BC252" s="8">
        <v>46466.759648063424</v>
      </c>
      <c r="BD252" s="8">
        <v>46818.255850940754</v>
      </c>
      <c r="BE252" s="117">
        <v>6.2106680553907154E-3</v>
      </c>
      <c r="BF252" s="1" t="s">
        <v>93</v>
      </c>
    </row>
    <row r="253" spans="1:58" s="1" customFormat="1">
      <c r="A253" s="8">
        <v>1250.0062925638522</v>
      </c>
      <c r="B253" s="8"/>
      <c r="C253" s="1" t="s">
        <v>94</v>
      </c>
      <c r="D253" s="196" t="s">
        <v>71</v>
      </c>
      <c r="F253" s="8">
        <v>110151.2050311707</v>
      </c>
      <c r="G253" s="8">
        <v>111590.53378044043</v>
      </c>
      <c r="H253" s="8">
        <v>113029.8625297102</v>
      </c>
      <c r="I253" s="8">
        <v>114069.10160800362</v>
      </c>
      <c r="J253" s="8">
        <v>115093.82555971152</v>
      </c>
      <c r="K253" s="8">
        <v>116926.99807700257</v>
      </c>
      <c r="L253" s="8">
        <v>125013.03709404237</v>
      </c>
      <c r="M253" s="8">
        <v>126152.45499099954</v>
      </c>
      <c r="N253" s="8">
        <v>134591.7010648037</v>
      </c>
      <c r="O253" s="8">
        <v>134931.80758158234</v>
      </c>
      <c r="P253" s="8">
        <v>144146.89776985085</v>
      </c>
      <c r="Q253" s="8">
        <v>152308.51042347541</v>
      </c>
      <c r="R253" s="8">
        <v>153846.41065697235</v>
      </c>
      <c r="S253" s="8">
        <v>158212.67281652676</v>
      </c>
      <c r="T253" s="8">
        <v>164542.96634653877</v>
      </c>
      <c r="U253" s="8">
        <v>171356.38750849618</v>
      </c>
      <c r="V253" s="8">
        <v>177750.69507853885</v>
      </c>
      <c r="W253" s="8">
        <v>186860.74176010364</v>
      </c>
      <c r="X253" s="8">
        <v>198849.0352817431</v>
      </c>
      <c r="Y253" s="8">
        <v>207459.88509259641</v>
      </c>
      <c r="Z253" s="8">
        <v>210238.94541030767</v>
      </c>
      <c r="AA253" s="8">
        <v>212559.78193989891</v>
      </c>
      <c r="AB253" s="8">
        <v>209370.44418938732</v>
      </c>
      <c r="AC253" s="8">
        <v>204710.6763606098</v>
      </c>
      <c r="AD253" s="8">
        <v>206356.08182021734</v>
      </c>
      <c r="AE253" s="8">
        <v>208941.43593905578</v>
      </c>
      <c r="AF253" s="8">
        <v>212695.79795767856</v>
      </c>
      <c r="AG253" s="8">
        <v>218764.11049762237</v>
      </c>
      <c r="AH253" s="8">
        <v>224172.14515369962</v>
      </c>
      <c r="AI253" s="8">
        <v>224606.53504628543</v>
      </c>
      <c r="AJ253" s="8">
        <v>212928.30425015546</v>
      </c>
      <c r="AK253" s="8">
        <v>210533.66325212058</v>
      </c>
      <c r="AL253" s="8">
        <v>213032.04381081351</v>
      </c>
      <c r="AM253" s="8">
        <v>216346.4693117328</v>
      </c>
      <c r="AN253" s="8">
        <v>220695.50036270017</v>
      </c>
      <c r="AO253" s="8">
        <v>224552.50668411722</v>
      </c>
      <c r="AP253" s="8">
        <v>228125.05283831837</v>
      </c>
      <c r="AQ253" s="8">
        <v>230680.35815009801</v>
      </c>
      <c r="AR253" s="8">
        <v>233469.92157170217</v>
      </c>
      <c r="AS253" s="8">
        <v>235121.19014203109</v>
      </c>
      <c r="AT253" s="8">
        <v>236002.04861553619</v>
      </c>
      <c r="AU253" s="8">
        <v>236724.8789723519</v>
      </c>
      <c r="AV253" s="8">
        <v>235946.58906734287</v>
      </c>
      <c r="AW253" s="8">
        <v>235190.75630437149</v>
      </c>
      <c r="AX253" s="8">
        <v>234766.59486565454</v>
      </c>
      <c r="AY253" s="8">
        <v>234374.09566092392</v>
      </c>
      <c r="AZ253" s="8">
        <v>233460.74935739688</v>
      </c>
      <c r="BA253" s="8">
        <v>232827.0833510083</v>
      </c>
      <c r="BB253" s="8">
        <v>232479.72397623738</v>
      </c>
      <c r="BC253" s="8">
        <v>232444.95370101702</v>
      </c>
      <c r="BD253" s="8">
        <v>232259.55594957111</v>
      </c>
      <c r="BE253" s="117">
        <v>4.3544538349541643E-3</v>
      </c>
      <c r="BF253" s="1" t="s">
        <v>94</v>
      </c>
    </row>
    <row r="254" spans="1:58" s="1" customFormat="1">
      <c r="BE254" s="117"/>
    </row>
    <row r="255" spans="1:58" s="1" customFormat="1">
      <c r="D255" s="4" t="s">
        <v>98</v>
      </c>
      <c r="BE255" s="117"/>
    </row>
    <row r="256" spans="1:58" s="1" customFormat="1">
      <c r="A256" s="8">
        <v>106.48096029128659</v>
      </c>
      <c r="B256" s="8"/>
      <c r="C256" s="1" t="s">
        <v>99</v>
      </c>
      <c r="D256" s="196" t="s">
        <v>43</v>
      </c>
      <c r="F256" s="8">
        <v>40696.662819853438</v>
      </c>
      <c r="G256" s="8">
        <v>41700.08658172701</v>
      </c>
      <c r="H256" s="8">
        <v>42703.510343600574</v>
      </c>
      <c r="I256" s="8">
        <v>44257.002746285623</v>
      </c>
      <c r="J256" s="8">
        <v>46606.120598262525</v>
      </c>
      <c r="K256" s="8">
        <v>48934.561178675896</v>
      </c>
      <c r="L256" s="8">
        <v>49695.768483822583</v>
      </c>
      <c r="M256" s="8">
        <v>49546.517070036483</v>
      </c>
      <c r="N256" s="8">
        <v>52273.811962574538</v>
      </c>
      <c r="O256" s="8">
        <v>52585.807956194207</v>
      </c>
      <c r="P256" s="8">
        <v>56289.490101634299</v>
      </c>
      <c r="Q256" s="8">
        <v>59687.816054859606</v>
      </c>
      <c r="R256" s="8">
        <v>62488.410252297035</v>
      </c>
      <c r="S256" s="8">
        <v>66288.542174939212</v>
      </c>
      <c r="T256" s="8">
        <v>70860.892025420588</v>
      </c>
      <c r="U256" s="8">
        <v>78425.921481403377</v>
      </c>
      <c r="V256" s="8">
        <v>82710.375879353072</v>
      </c>
      <c r="W256" s="8">
        <v>87029.28237334211</v>
      </c>
      <c r="X256" s="8">
        <v>91919.753724823735</v>
      </c>
      <c r="Y256" s="8">
        <v>97412.530517584542</v>
      </c>
      <c r="Z256" s="8">
        <v>101803.61807623306</v>
      </c>
      <c r="AA256" s="8">
        <v>106254.40114189948</v>
      </c>
      <c r="AB256" s="8">
        <v>108563.77406324894</v>
      </c>
      <c r="AC256" s="8">
        <v>110216.79388037193</v>
      </c>
      <c r="AD256" s="8">
        <v>113386.61374144799</v>
      </c>
      <c r="AE256" s="8">
        <v>117712.63216067546</v>
      </c>
      <c r="AF256" s="8">
        <v>123046.98663489982</v>
      </c>
      <c r="AG256" s="8">
        <v>128015.49256242464</v>
      </c>
      <c r="AH256" s="8">
        <v>132078.8325769584</v>
      </c>
      <c r="AI256" s="8">
        <v>132481.85223442627</v>
      </c>
      <c r="AJ256" s="8">
        <v>124428.87277113057</v>
      </c>
      <c r="AK256" s="8">
        <v>124215.72715346058</v>
      </c>
      <c r="AL256" s="8">
        <v>126042.70041569228</v>
      </c>
      <c r="AM256" s="8">
        <v>128605.05547123223</v>
      </c>
      <c r="AN256" s="8">
        <v>131723.80398238514</v>
      </c>
      <c r="AO256" s="8">
        <v>133092.90327816599</v>
      </c>
      <c r="AP256" s="8">
        <v>135943.36586973845</v>
      </c>
      <c r="AQ256" s="8">
        <v>138076.34190646681</v>
      </c>
      <c r="AR256" s="8">
        <v>139980.02141790013</v>
      </c>
      <c r="AS256" s="8">
        <v>141370.13828464315</v>
      </c>
      <c r="AT256" s="8">
        <v>142574.27337472219</v>
      </c>
      <c r="AU256" s="8">
        <v>143353.76304928903</v>
      </c>
      <c r="AV256" s="8">
        <v>143608.01911193723</v>
      </c>
      <c r="AW256" s="8">
        <v>144375.73112207896</v>
      </c>
      <c r="AX256" s="8">
        <v>145382.92750890803</v>
      </c>
      <c r="AY256" s="8">
        <v>146298.39200235691</v>
      </c>
      <c r="AZ256" s="8">
        <v>146747.1020372989</v>
      </c>
      <c r="BA256" s="8">
        <v>147229.30374351711</v>
      </c>
      <c r="BB256" s="8">
        <v>147804.4573006595</v>
      </c>
      <c r="BC256" s="8">
        <v>148596.93844025637</v>
      </c>
      <c r="BD256" s="8">
        <v>149591.15202561714</v>
      </c>
      <c r="BE256" s="117">
        <v>9.2511129486980374E-3</v>
      </c>
      <c r="BF256" s="1" t="s">
        <v>99</v>
      </c>
    </row>
    <row r="257" spans="1:58" s="1" customFormat="1">
      <c r="A257" s="8">
        <v>106.48096029128659</v>
      </c>
      <c r="B257" s="8"/>
      <c r="C257" s="1" t="s">
        <v>100</v>
      </c>
      <c r="D257" s="196" t="s">
        <v>45</v>
      </c>
      <c r="F257" s="8">
        <v>10104.824029106534</v>
      </c>
      <c r="G257" s="8">
        <v>14672.252686163205</v>
      </c>
      <c r="H257" s="8">
        <v>19239.68134321988</v>
      </c>
      <c r="I257" s="8">
        <v>19939.593330695461</v>
      </c>
      <c r="J257" s="8">
        <v>20997.967186756636</v>
      </c>
      <c r="K257" s="8">
        <v>22047.02508465117</v>
      </c>
      <c r="L257" s="8">
        <v>22389.980168889302</v>
      </c>
      <c r="M257" s="8">
        <v>22322.736290852939</v>
      </c>
      <c r="N257" s="8">
        <v>23551.49440088233</v>
      </c>
      <c r="O257" s="8">
        <v>23692.06138119155</v>
      </c>
      <c r="P257" s="8">
        <v>25360.721959712802</v>
      </c>
      <c r="Q257" s="8">
        <v>26891.807060548002</v>
      </c>
      <c r="R257" s="8">
        <v>28153.589511143226</v>
      </c>
      <c r="S257" s="8">
        <v>29865.70466667843</v>
      </c>
      <c r="T257" s="8">
        <v>31925.735643175518</v>
      </c>
      <c r="U257" s="8">
        <v>35334.09141800685</v>
      </c>
      <c r="V257" s="8">
        <v>37264.413695563177</v>
      </c>
      <c r="W257" s="8">
        <v>39210.258054186605</v>
      </c>
      <c r="X257" s="8">
        <v>41413.615803083063</v>
      </c>
      <c r="Y257" s="8">
        <v>43888.336834956921</v>
      </c>
      <c r="Z257" s="8">
        <v>49736.807319184532</v>
      </c>
      <c r="AA257" s="8">
        <v>56142.539444000598</v>
      </c>
      <c r="AB257" s="8">
        <v>60827.935304007333</v>
      </c>
      <c r="AC257" s="8">
        <v>65095.991258090726</v>
      </c>
      <c r="AD257" s="8">
        <v>69834.495854563807</v>
      </c>
      <c r="AE257" s="8">
        <v>75291.428799324145</v>
      </c>
      <c r="AF257" s="8">
        <v>81494.530919448633</v>
      </c>
      <c r="AG257" s="8">
        <v>86450.576041472741</v>
      </c>
      <c r="AH257" s="8">
        <v>90988.223732045881</v>
      </c>
      <c r="AI257" s="8">
        <v>93845.569968829353</v>
      </c>
      <c r="AJ257" s="8">
        <v>90192.097363450011</v>
      </c>
      <c r="AK257" s="8">
        <v>92770.911631252486</v>
      </c>
      <c r="AL257" s="8">
        <v>95446.772975901738</v>
      </c>
      <c r="AM257" s="8">
        <v>98589.867960325704</v>
      </c>
      <c r="AN257" s="8">
        <v>103207.65738184236</v>
      </c>
      <c r="AO257" s="8">
        <v>105486.67238848172</v>
      </c>
      <c r="AP257" s="8">
        <v>108604.21450870222</v>
      </c>
      <c r="AQ257" s="8">
        <v>112319.41684678153</v>
      </c>
      <c r="AR257" s="8">
        <v>115295.02041286427</v>
      </c>
      <c r="AS257" s="8">
        <v>117603.59342028413</v>
      </c>
      <c r="AT257" s="8">
        <v>120575.91154025422</v>
      </c>
      <c r="AU257" s="8">
        <v>122950.11134903609</v>
      </c>
      <c r="AV257" s="8">
        <v>124519.82228971466</v>
      </c>
      <c r="AW257" s="8">
        <v>126326.2621851697</v>
      </c>
      <c r="AX257" s="8">
        <v>128724.89473619753</v>
      </c>
      <c r="AY257" s="8">
        <v>131096.25425803591</v>
      </c>
      <c r="AZ257" s="8">
        <v>132809.07340613767</v>
      </c>
      <c r="BA257" s="8">
        <v>135366.4592147136</v>
      </c>
      <c r="BB257" s="8">
        <v>136619.38491096933</v>
      </c>
      <c r="BC257" s="8">
        <v>138092.57553666562</v>
      </c>
      <c r="BD257" s="8">
        <v>140279.76977135867</v>
      </c>
      <c r="BE257" s="117">
        <v>2.2330524166125909E-2</v>
      </c>
      <c r="BF257" s="1" t="s">
        <v>100</v>
      </c>
    </row>
    <row r="258" spans="1:58" s="1" customFormat="1">
      <c r="A258" s="8">
        <v>106.48096029128659</v>
      </c>
      <c r="B258" s="8"/>
      <c r="C258" s="1" t="s">
        <v>101</v>
      </c>
      <c r="D258" s="196" t="s">
        <v>47</v>
      </c>
      <c r="F258" s="8">
        <v>19124.804012047887</v>
      </c>
      <c r="G258" s="8">
        <v>20850.043290863505</v>
      </c>
      <c r="H258" s="8">
        <v>22575.282569679115</v>
      </c>
      <c r="I258" s="8">
        <v>23396.538941304792</v>
      </c>
      <c r="J258" s="8">
        <v>24638.404044926261</v>
      </c>
      <c r="K258" s="8">
        <v>25869.338074156876</v>
      </c>
      <c r="L258" s="8">
        <v>26271.751596359642</v>
      </c>
      <c r="M258" s="8">
        <v>26192.849585423435</v>
      </c>
      <c r="N258" s="8">
        <v>27634.638617624529</v>
      </c>
      <c r="O258" s="8">
        <v>27799.575824423198</v>
      </c>
      <c r="P258" s="8">
        <v>29757.533620136724</v>
      </c>
      <c r="Q258" s="8">
        <v>31554.064351232275</v>
      </c>
      <c r="R258" s="8">
        <v>33034.603184256543</v>
      </c>
      <c r="S258" s="8">
        <v>35043.549316914716</v>
      </c>
      <c r="T258" s="8">
        <v>37460.729755981731</v>
      </c>
      <c r="U258" s="8">
        <v>41459.995302130206</v>
      </c>
      <c r="V258" s="8">
        <v>43724.979325981389</v>
      </c>
      <c r="W258" s="8">
        <v>46008.176508351571</v>
      </c>
      <c r="X258" s="8">
        <v>48593.532413997003</v>
      </c>
      <c r="Y258" s="8">
        <v>51497.298104241556</v>
      </c>
      <c r="Z258" s="8">
        <v>52757.518908787002</v>
      </c>
      <c r="AA258" s="8">
        <v>53903.877954527678</v>
      </c>
      <c r="AB258" s="8">
        <v>54125.33752447724</v>
      </c>
      <c r="AC258" s="8">
        <v>54033.163247066717</v>
      </c>
      <c r="AD258" s="8">
        <v>54801.231162971046</v>
      </c>
      <c r="AE258" s="8">
        <v>56126.369631058922</v>
      </c>
      <c r="AF258" s="8">
        <v>57904.538836651875</v>
      </c>
      <c r="AG258" s="8">
        <v>59786.034896052428</v>
      </c>
      <c r="AH258" s="8">
        <v>61191.915226681987</v>
      </c>
      <c r="AI258" s="8">
        <v>60671.309428984947</v>
      </c>
      <c r="AJ258" s="8">
        <v>56421.018480490624</v>
      </c>
      <c r="AK258" s="8">
        <v>55574.929295150083</v>
      </c>
      <c r="AL258" s="8">
        <v>56032.764788201959</v>
      </c>
      <c r="AM258" s="8">
        <v>56842.095165948092</v>
      </c>
      <c r="AN258" s="8">
        <v>57609.953747982792</v>
      </c>
      <c r="AO258" s="8">
        <v>57877.981316083751</v>
      </c>
      <c r="AP258" s="8">
        <v>58882.217224116677</v>
      </c>
      <c r="AQ258" s="8">
        <v>59254.648537726542</v>
      </c>
      <c r="AR258" s="8">
        <v>59680.325048345243</v>
      </c>
      <c r="AS258" s="8">
        <v>59953.955511446467</v>
      </c>
      <c r="AT258" s="8">
        <v>59924.30086550898</v>
      </c>
      <c r="AU258" s="8">
        <v>59781.695720483774</v>
      </c>
      <c r="AV258" s="8">
        <v>59517.122270601634</v>
      </c>
      <c r="AW258" s="8">
        <v>59522.508651966236</v>
      </c>
      <c r="AX258" s="8">
        <v>59521.711125775699</v>
      </c>
      <c r="AY258" s="8">
        <v>59468.56541306321</v>
      </c>
      <c r="AZ258" s="8">
        <v>59291.573319880117</v>
      </c>
      <c r="BA258" s="8">
        <v>58904.854256176768</v>
      </c>
      <c r="BB258" s="8">
        <v>58936.423748598907</v>
      </c>
      <c r="BC258" s="8">
        <v>59049.336992806173</v>
      </c>
      <c r="BD258" s="8">
        <v>59098.046052958525</v>
      </c>
      <c r="BE258" s="117">
        <v>2.3204934361591547E-3</v>
      </c>
      <c r="BF258" s="1" t="s">
        <v>101</v>
      </c>
    </row>
    <row r="259" spans="1:58" s="1" customFormat="1">
      <c r="A259" s="8">
        <v>519.57936379444573</v>
      </c>
      <c r="B259" s="8"/>
      <c r="C259" s="1" t="s">
        <v>102</v>
      </c>
      <c r="D259" s="197" t="s">
        <v>5467</v>
      </c>
      <c r="F259" s="8">
        <v>977.51602745215791</v>
      </c>
      <c r="G259" s="8">
        <v>3084.9199261436966</v>
      </c>
      <c r="H259" s="8">
        <v>5192.3238248352354</v>
      </c>
      <c r="I259" s="8">
        <v>5441.9087153135188</v>
      </c>
      <c r="J259" s="8">
        <v>5708.9913981860245</v>
      </c>
      <c r="K259" s="8">
        <v>5939.2683798155113</v>
      </c>
      <c r="L259" s="8">
        <v>5907.767503560216</v>
      </c>
      <c r="M259" s="8">
        <v>5893.8371432833674</v>
      </c>
      <c r="N259" s="8">
        <v>6195.5678689534261</v>
      </c>
      <c r="O259" s="8">
        <v>6123.6377703355965</v>
      </c>
      <c r="P259" s="8">
        <v>6556.9250028957049</v>
      </c>
      <c r="Q259" s="8">
        <v>6960.5527448298462</v>
      </c>
      <c r="R259" s="8">
        <v>7163.8361106454095</v>
      </c>
      <c r="S259" s="8">
        <v>7643.6281214589717</v>
      </c>
      <c r="T259" s="8">
        <v>8227.1598087030998</v>
      </c>
      <c r="U259" s="8">
        <v>8657.9336583136501</v>
      </c>
      <c r="V259" s="8">
        <v>9040.8792984394131</v>
      </c>
      <c r="W259" s="8">
        <v>9412.5989064156402</v>
      </c>
      <c r="X259" s="8">
        <v>9908.961078993003</v>
      </c>
      <c r="Y259" s="8">
        <v>10279.707681731243</v>
      </c>
      <c r="Z259" s="8">
        <v>10839.759702525946</v>
      </c>
      <c r="AA259" s="8">
        <v>11663.103603960732</v>
      </c>
      <c r="AB259" s="8">
        <v>12117.020713681366</v>
      </c>
      <c r="AC259" s="8">
        <v>12408.832497687614</v>
      </c>
      <c r="AD259" s="8">
        <v>12917.727582640358</v>
      </c>
      <c r="AE259" s="8">
        <v>13578.615297081387</v>
      </c>
      <c r="AF259" s="8">
        <v>14384.408409136253</v>
      </c>
      <c r="AG259" s="8">
        <v>15817.931368354171</v>
      </c>
      <c r="AH259" s="8">
        <v>16058.853589144281</v>
      </c>
      <c r="AI259" s="8">
        <v>15644.264373484437</v>
      </c>
      <c r="AJ259" s="8">
        <v>14347.453222720802</v>
      </c>
      <c r="AK259" s="8">
        <v>13878.102496213105</v>
      </c>
      <c r="AL259" s="8">
        <v>13948.620160319533</v>
      </c>
      <c r="AM259" s="8">
        <v>14129.298755148297</v>
      </c>
      <c r="AN259" s="8">
        <v>14156.335317361221</v>
      </c>
      <c r="AO259" s="8">
        <v>14158.498445120318</v>
      </c>
      <c r="AP259" s="8">
        <v>14376.626211723002</v>
      </c>
      <c r="AQ259" s="8">
        <v>14264.278894285651</v>
      </c>
      <c r="AR259" s="8">
        <v>14226.601124999012</v>
      </c>
      <c r="AS259" s="8">
        <v>14243.447465697671</v>
      </c>
      <c r="AT259" s="8">
        <v>14100.090784976243</v>
      </c>
      <c r="AU259" s="8">
        <v>13926.133217815106</v>
      </c>
      <c r="AV259" s="8">
        <v>13794.111018274894</v>
      </c>
      <c r="AW259" s="8">
        <v>13755.884882797263</v>
      </c>
      <c r="AX259" s="8">
        <v>13638.012010898014</v>
      </c>
      <c r="AY259" s="8">
        <v>13495.722409547399</v>
      </c>
      <c r="AZ259" s="8">
        <v>13342.717710737126</v>
      </c>
      <c r="BA259" s="8">
        <v>12951.993811629718</v>
      </c>
      <c r="BB259" s="8">
        <v>12914.748843313506</v>
      </c>
      <c r="BC259" s="8">
        <v>12888.784772030043</v>
      </c>
      <c r="BD259" s="8">
        <v>12715.736551690281</v>
      </c>
      <c r="BE259" s="117">
        <v>-6.0184225855829986E-3</v>
      </c>
      <c r="BF259" s="1" t="s">
        <v>102</v>
      </c>
    </row>
    <row r="260" spans="1:58" s="1" customFormat="1">
      <c r="A260" s="8">
        <v>519.57936379444573</v>
      </c>
      <c r="B260" s="8"/>
      <c r="C260" s="1" t="s">
        <v>103</v>
      </c>
      <c r="D260" s="197" t="s">
        <v>5464</v>
      </c>
      <c r="F260" s="8">
        <v>10153.351972771776</v>
      </c>
      <c r="G260" s="8">
        <v>9871.7437636598297</v>
      </c>
      <c r="H260" s="8">
        <v>9590.1355545478818</v>
      </c>
      <c r="I260" s="8">
        <v>10051.114686975101</v>
      </c>
      <c r="J260" s="8">
        <v>10544.41195028686</v>
      </c>
      <c r="K260" s="8">
        <v>10969.729696910446</v>
      </c>
      <c r="L260" s="8">
        <v>10911.548103549427</v>
      </c>
      <c r="M260" s="8">
        <v>10885.818960320785</v>
      </c>
      <c r="N260" s="8">
        <v>11443.110581137555</v>
      </c>
      <c r="O260" s="8">
        <v>11310.256887980453</v>
      </c>
      <c r="P260" s="8">
        <v>12110.53118413112</v>
      </c>
      <c r="Q260" s="8">
        <v>12856.024895484399</v>
      </c>
      <c r="R260" s="8">
        <v>13231.48588365146</v>
      </c>
      <c r="S260" s="8">
        <v>14117.653730056369</v>
      </c>
      <c r="T260" s="8">
        <v>15195.427029610313</v>
      </c>
      <c r="U260" s="8">
        <v>15991.059149348286</v>
      </c>
      <c r="V260" s="8">
        <v>16698.353363407765</v>
      </c>
      <c r="W260" s="8">
        <v>17384.91328321179</v>
      </c>
      <c r="X260" s="8">
        <v>18301.685942189361</v>
      </c>
      <c r="Y260" s="8">
        <v>18986.448737537681</v>
      </c>
      <c r="Z260" s="8">
        <v>19186.457357777792</v>
      </c>
      <c r="AA260" s="8">
        <v>19421.389500806956</v>
      </c>
      <c r="AB260" s="8">
        <v>19309.143644282176</v>
      </c>
      <c r="AC260" s="8">
        <v>19047.886232108558</v>
      </c>
      <c r="AD260" s="8">
        <v>19147.291907871771</v>
      </c>
      <c r="AE260" s="8">
        <v>19450.207372063909</v>
      </c>
      <c r="AF260" s="8">
        <v>19914.682236167315</v>
      </c>
      <c r="AG260" s="8">
        <v>20813.171931976529</v>
      </c>
      <c r="AH260" s="8">
        <v>21027.795123299111</v>
      </c>
      <c r="AI260" s="8">
        <v>20409.631429922832</v>
      </c>
      <c r="AJ260" s="8">
        <v>18637.08481863889</v>
      </c>
      <c r="AK260" s="8">
        <v>17903.757136032917</v>
      </c>
      <c r="AL260" s="8">
        <v>17867.615250953724</v>
      </c>
      <c r="AM260" s="8">
        <v>17965.312137899367</v>
      </c>
      <c r="AN260" s="8">
        <v>17851.236618414172</v>
      </c>
      <c r="AO260" s="8">
        <v>17751.051494584997</v>
      </c>
      <c r="AP260" s="8">
        <v>17936.303401746834</v>
      </c>
      <c r="AQ260" s="8">
        <v>17696.686426449192</v>
      </c>
      <c r="AR260" s="8">
        <v>17573.488678962873</v>
      </c>
      <c r="AS260" s="8">
        <v>17479.550177189562</v>
      </c>
      <c r="AT260" s="8">
        <v>17148.743568133486</v>
      </c>
      <c r="AU260" s="8">
        <v>16815.424134133798</v>
      </c>
      <c r="AV260" s="8">
        <v>16527.752705795087</v>
      </c>
      <c r="AW260" s="8">
        <v>16357.572188983975</v>
      </c>
      <c r="AX260" s="8">
        <v>16097.66895162236</v>
      </c>
      <c r="AY260" s="8">
        <v>15810.499520189724</v>
      </c>
      <c r="AZ260" s="8">
        <v>15531.410786482145</v>
      </c>
      <c r="BA260" s="8">
        <v>14996.652038523103</v>
      </c>
      <c r="BB260" s="8">
        <v>14883.342845824121</v>
      </c>
      <c r="BC260" s="8">
        <v>14784.829081640339</v>
      </c>
      <c r="BD260" s="8">
        <v>14534.638830100184</v>
      </c>
      <c r="BE260" s="117">
        <v>-1.2353990967189614E-2</v>
      </c>
      <c r="BF260" s="1" t="s">
        <v>103</v>
      </c>
    </row>
    <row r="261" spans="1:58" s="1" customFormat="1">
      <c r="A261" s="8">
        <v>519.57936379444573</v>
      </c>
      <c r="B261" s="8"/>
      <c r="C261" s="1" t="s">
        <v>104</v>
      </c>
      <c r="D261" s="197" t="s">
        <v>5465</v>
      </c>
      <c r="F261" s="8">
        <v>2538.3379931929439</v>
      </c>
      <c r="G261" s="8">
        <v>2467.9359409149574</v>
      </c>
      <c r="H261" s="8">
        <v>2397.5338886369705</v>
      </c>
      <c r="I261" s="8">
        <v>2512.7786717437752</v>
      </c>
      <c r="J261" s="8">
        <v>2636.1029875717149</v>
      </c>
      <c r="K261" s="8">
        <v>2742.4324242276116</v>
      </c>
      <c r="L261" s="8">
        <v>2727.8870258873567</v>
      </c>
      <c r="M261" s="8">
        <v>2721.4547400801962</v>
      </c>
      <c r="N261" s="8">
        <v>2860.7776452843887</v>
      </c>
      <c r="O261" s="8">
        <v>2827.5642219951133</v>
      </c>
      <c r="P261" s="8">
        <v>3027.6327960327799</v>
      </c>
      <c r="Q261" s="8">
        <v>3214.0062238710998</v>
      </c>
      <c r="R261" s="8">
        <v>3307.8714709128649</v>
      </c>
      <c r="S261" s="8">
        <v>3529.4134325140922</v>
      </c>
      <c r="T261" s="8">
        <v>3798.8567574025783</v>
      </c>
      <c r="U261" s="8">
        <v>3997.7647873370715</v>
      </c>
      <c r="V261" s="8">
        <v>4174.5883408519412</v>
      </c>
      <c r="W261" s="8">
        <v>4346.2283208029476</v>
      </c>
      <c r="X261" s="8">
        <v>4575.4214855473401</v>
      </c>
      <c r="Y261" s="8">
        <v>4746.6121843844203</v>
      </c>
      <c r="Z261" s="8">
        <v>5696.4113678519134</v>
      </c>
      <c r="AA261" s="8">
        <v>7141.6915145381108</v>
      </c>
      <c r="AB261" s="8">
        <v>8138.7616941484803</v>
      </c>
      <c r="AC261" s="8">
        <v>8936.3970229625047</v>
      </c>
      <c r="AD261" s="8">
        <v>9867.6418435425585</v>
      </c>
      <c r="AE261" s="8">
        <v>10933.03441460919</v>
      </c>
      <c r="AF261" s="8">
        <v>12153.20956341433</v>
      </c>
      <c r="AG261" s="8">
        <v>14264.135292939878</v>
      </c>
      <c r="AH261" s="8">
        <v>14566.202201401493</v>
      </c>
      <c r="AI261" s="8">
        <v>14252.518835641424</v>
      </c>
      <c r="AJ261" s="8">
        <v>13137.93845053481</v>
      </c>
      <c r="AK261" s="8">
        <v>12810.583376698032</v>
      </c>
      <c r="AL261" s="8">
        <v>12980.97589682848</v>
      </c>
      <c r="AM261" s="8">
        <v>13259.911973953231</v>
      </c>
      <c r="AN261" s="8">
        <v>13408.259681953921</v>
      </c>
      <c r="AO261" s="8">
        <v>13495.559291530293</v>
      </c>
      <c r="AP261" s="8">
        <v>13776.555951532249</v>
      </c>
      <c r="AQ261" s="8">
        <v>13751.28205789013</v>
      </c>
      <c r="AR261" s="8">
        <v>13778.291836713408</v>
      </c>
      <c r="AS261" s="8">
        <v>13889.662126582805</v>
      </c>
      <c r="AT261" s="8">
        <v>13878.164956275712</v>
      </c>
      <c r="AU261" s="8">
        <v>13807.800127051129</v>
      </c>
      <c r="AV261" s="8">
        <v>13783.146119880979</v>
      </c>
      <c r="AW261" s="8">
        <v>13847.983209451362</v>
      </c>
      <c r="AX261" s="8">
        <v>13828.508512333668</v>
      </c>
      <c r="AY261" s="8">
        <v>13782.988593138436</v>
      </c>
      <c r="AZ261" s="8">
        <v>13709.433032301522</v>
      </c>
      <c r="BA261" s="8">
        <v>13374.19247701401</v>
      </c>
      <c r="BB261" s="8">
        <v>13393.872819433496</v>
      </c>
      <c r="BC261" s="8">
        <v>13423.765641286462</v>
      </c>
      <c r="BD261" s="8">
        <v>13286.349570757151</v>
      </c>
      <c r="BE261" s="117">
        <v>5.6181028091410821E-4</v>
      </c>
      <c r="BF261" s="1" t="s">
        <v>104</v>
      </c>
    </row>
    <row r="262" spans="1:58" s="1" customFormat="1">
      <c r="A262" s="8">
        <v>519.57936379444573</v>
      </c>
      <c r="B262" s="8"/>
      <c r="C262" s="1" t="s">
        <v>105</v>
      </c>
      <c r="D262" s="197" t="s">
        <v>5466</v>
      </c>
      <c r="F262" s="8">
        <v>5141.5332102394941</v>
      </c>
      <c r="G262" s="8">
        <v>5141.5332102394941</v>
      </c>
      <c r="H262" s="8">
        <v>4628.9611906538521</v>
      </c>
      <c r="I262" s="8">
        <v>4851.4663368605652</v>
      </c>
      <c r="J262" s="8">
        <v>5089.5707801541757</v>
      </c>
      <c r="K262" s="8">
        <v>5294.8629088856933</v>
      </c>
      <c r="L262" s="8">
        <v>5266.7798503984886</v>
      </c>
      <c r="M262" s="8">
        <v>5254.3609221365559</v>
      </c>
      <c r="N262" s="8">
        <v>5523.3541256178196</v>
      </c>
      <c r="O262" s="8">
        <v>5459.2283803495338</v>
      </c>
      <c r="P262" s="8">
        <v>5845.504323759169</v>
      </c>
      <c r="Q262" s="8">
        <v>6205.3388055662963</v>
      </c>
      <c r="R262" s="8">
        <v>6386.5661024010788</v>
      </c>
      <c r="S262" s="8">
        <v>6814.3010959349658</v>
      </c>
      <c r="T262" s="8">
        <v>7334.5201009303946</v>
      </c>
      <c r="U262" s="8">
        <v>7718.5553612618451</v>
      </c>
      <c r="V262" s="8">
        <v>8059.9517313791303</v>
      </c>
      <c r="W262" s="8">
        <v>8391.3400841041475</v>
      </c>
      <c r="X262" s="8">
        <v>8833.8473912138234</v>
      </c>
      <c r="Y262" s="8">
        <v>9164.3683089257556</v>
      </c>
      <c r="Z262" s="8">
        <v>9427.4013538185536</v>
      </c>
      <c r="AA262" s="8">
        <v>9797.3565548521656</v>
      </c>
      <c r="AB262" s="8">
        <v>9932.861944815053</v>
      </c>
      <c r="AC262" s="8">
        <v>9966.4333527343661</v>
      </c>
      <c r="AD262" s="8">
        <v>10182.127978430055</v>
      </c>
      <c r="AE262" s="8">
        <v>10511.460426461397</v>
      </c>
      <c r="AF262" s="8">
        <v>10939.940812176988</v>
      </c>
      <c r="AG262" s="8">
        <v>11722.653458720581</v>
      </c>
      <c r="AH262" s="8">
        <v>11872.212147776529</v>
      </c>
      <c r="AI262" s="8">
        <v>11544.39049225344</v>
      </c>
      <c r="AJ262" s="8">
        <v>10564.578813829723</v>
      </c>
      <c r="AK262" s="8">
        <v>10183.967451090855</v>
      </c>
      <c r="AL262" s="8">
        <v>10199.722776315873</v>
      </c>
      <c r="AM262" s="8">
        <v>10293.972387981683</v>
      </c>
      <c r="AN262" s="8">
        <v>10271.636804139873</v>
      </c>
      <c r="AO262" s="8">
        <v>10244.067309172042</v>
      </c>
      <c r="AP262" s="8">
        <v>10376.909043340844</v>
      </c>
      <c r="AQ262" s="8">
        <v>10267.658648048247</v>
      </c>
      <c r="AR262" s="8">
        <v>10218.890296631422</v>
      </c>
      <c r="AS262" s="8">
        <v>10198.500851398921</v>
      </c>
      <c r="AT262" s="8">
        <v>10052.002551434978</v>
      </c>
      <c r="AU262" s="8">
        <v>9893.5150866324329</v>
      </c>
      <c r="AV262" s="8">
        <v>9763.4074215446217</v>
      </c>
      <c r="AW262" s="8">
        <v>9701.1341422008663</v>
      </c>
      <c r="AX262" s="8">
        <v>9584.1034454695655</v>
      </c>
      <c r="AY262" s="8">
        <v>9450.353960243765</v>
      </c>
      <c r="AZ262" s="8">
        <v>9314.9435152733677</v>
      </c>
      <c r="BA262" s="8">
        <v>9019.5327129894649</v>
      </c>
      <c r="BB262" s="8">
        <v>8973.7237394416061</v>
      </c>
      <c r="BC262" s="8">
        <v>8936.2614561962146</v>
      </c>
      <c r="BD262" s="8">
        <v>8801.6465518436707</v>
      </c>
      <c r="BE262" s="117">
        <v>-9.0868612529067701E-3</v>
      </c>
      <c r="BF262" s="1" t="s">
        <v>105</v>
      </c>
    </row>
    <row r="263" spans="1:58" s="1" customFormat="1">
      <c r="A263" s="8">
        <v>354.49610052238125</v>
      </c>
      <c r="B263" s="8"/>
      <c r="C263" s="1" t="s">
        <v>106</v>
      </c>
      <c r="D263" s="197" t="s">
        <v>5468</v>
      </c>
      <c r="F263" s="8">
        <v>38203.257130130405</v>
      </c>
      <c r="G263" s="8">
        <v>38695.862157504649</v>
      </c>
      <c r="H263" s="8">
        <v>39188.4671848789</v>
      </c>
      <c r="I263" s="8">
        <v>39741.214823901777</v>
      </c>
      <c r="J263" s="8">
        <v>40107.89074653374</v>
      </c>
      <c r="K263" s="8">
        <v>41756.080499778414</v>
      </c>
      <c r="L263" s="8">
        <v>42655.293736363157</v>
      </c>
      <c r="M263" s="8">
        <v>41788.422279535007</v>
      </c>
      <c r="N263" s="8">
        <v>42758.588014985733</v>
      </c>
      <c r="O263" s="8">
        <v>42675.647914828987</v>
      </c>
      <c r="P263" s="8">
        <v>44698.188170030255</v>
      </c>
      <c r="Q263" s="8">
        <v>46622.423951739962</v>
      </c>
      <c r="R263" s="8">
        <v>47476.187309589091</v>
      </c>
      <c r="S263" s="8">
        <v>47987.913010357173</v>
      </c>
      <c r="T263" s="8">
        <v>48926.548887985504</v>
      </c>
      <c r="U263" s="8">
        <v>49631.181693389517</v>
      </c>
      <c r="V263" s="8">
        <v>51502.693953272537</v>
      </c>
      <c r="W263" s="8">
        <v>53982.101264314697</v>
      </c>
      <c r="X263" s="8">
        <v>56987.497434832425</v>
      </c>
      <c r="Y263" s="8">
        <v>57959.733733594301</v>
      </c>
      <c r="Z263" s="8">
        <v>59424.072963241932</v>
      </c>
      <c r="AA263" s="8">
        <v>62248.204735016327</v>
      </c>
      <c r="AB263" s="8">
        <v>63461.255420553018</v>
      </c>
      <c r="AC263" s="8">
        <v>63503.996144116907</v>
      </c>
      <c r="AD263" s="8">
        <v>64899.250469511047</v>
      </c>
      <c r="AE263" s="8">
        <v>67021.594229596027</v>
      </c>
      <c r="AF263" s="8">
        <v>69616.727732581319</v>
      </c>
      <c r="AG263" s="8">
        <v>71505.415102785017</v>
      </c>
      <c r="AH263" s="8">
        <v>72353.496522101996</v>
      </c>
      <c r="AI263" s="8">
        <v>70150.777458807905</v>
      </c>
      <c r="AJ263" s="8">
        <v>63965.497035264765</v>
      </c>
      <c r="AK263" s="8">
        <v>61269.72590267154</v>
      </c>
      <c r="AL263" s="8">
        <v>61187.183188227755</v>
      </c>
      <c r="AM263" s="8">
        <v>61346.24493918923</v>
      </c>
      <c r="AN263" s="8">
        <v>60812.622071489925</v>
      </c>
      <c r="AO263" s="8">
        <v>60449.343606753588</v>
      </c>
      <c r="AP263" s="8">
        <v>61250.474994626587</v>
      </c>
      <c r="AQ263" s="8">
        <v>60599.494446302451</v>
      </c>
      <c r="AR263" s="8">
        <v>60633.772486076436</v>
      </c>
      <c r="AS263" s="8">
        <v>60810.635093009172</v>
      </c>
      <c r="AT263" s="8">
        <v>60088.977682179517</v>
      </c>
      <c r="AU263" s="8">
        <v>59431.617358290627</v>
      </c>
      <c r="AV263" s="8">
        <v>58955.555531030259</v>
      </c>
      <c r="AW263" s="8">
        <v>58784.898477818628</v>
      </c>
      <c r="AX263" s="8">
        <v>58265.254797678164</v>
      </c>
      <c r="AY263" s="8">
        <v>57666.343463814294</v>
      </c>
      <c r="AZ263" s="8">
        <v>56935.319121325054</v>
      </c>
      <c r="BA263" s="8">
        <v>55338.244652739028</v>
      </c>
      <c r="BB263" s="8">
        <v>55378.277310679034</v>
      </c>
      <c r="BC263" s="8">
        <v>55522.864621371948</v>
      </c>
      <c r="BD263" s="8">
        <v>55032.727142191157</v>
      </c>
      <c r="BE263" s="117">
        <v>-7.4925787288055165E-3</v>
      </c>
      <c r="BF263" s="1" t="s">
        <v>106</v>
      </c>
    </row>
    <row r="264" spans="1:58" s="1" customFormat="1">
      <c r="A264" s="8">
        <v>446.76340995369543</v>
      </c>
      <c r="B264" s="8"/>
      <c r="C264" s="1" t="s">
        <v>107</v>
      </c>
      <c r="D264" s="196" t="s">
        <v>54</v>
      </c>
      <c r="F264" s="8">
        <v>15615.97978954891</v>
      </c>
      <c r="G264" s="8">
        <v>15817.337232070206</v>
      </c>
      <c r="H264" s="8">
        <v>16018.694674591499</v>
      </c>
      <c r="I264" s="8">
        <v>16244.636036876404</v>
      </c>
      <c r="J264" s="8">
        <v>16394.518644467444</v>
      </c>
      <c r="K264" s="8">
        <v>17068.233395760493</v>
      </c>
      <c r="L264" s="8">
        <v>17435.796184482177</v>
      </c>
      <c r="M264" s="8">
        <v>17081.453435541836</v>
      </c>
      <c r="N264" s="8">
        <v>17478.018798168017</v>
      </c>
      <c r="O264" s="8">
        <v>17444.116167212251</v>
      </c>
      <c r="P264" s="8">
        <v>18270.850590436661</v>
      </c>
      <c r="Q264" s="8">
        <v>19057.402034863284</v>
      </c>
      <c r="R264" s="8">
        <v>19406.386711636154</v>
      </c>
      <c r="S264" s="8">
        <v>19615.559928824609</v>
      </c>
      <c r="T264" s="8">
        <v>19999.237133227925</v>
      </c>
      <c r="U264" s="8">
        <v>20287.263141344494</v>
      </c>
      <c r="V264" s="8">
        <v>21052.263296348981</v>
      </c>
      <c r="W264" s="8">
        <v>22167.22763662495</v>
      </c>
      <c r="X264" s="8">
        <v>23362.862099979786</v>
      </c>
      <c r="Y264" s="8">
        <v>23744.685317019321</v>
      </c>
      <c r="Z264" s="8">
        <v>23996.322284808713</v>
      </c>
      <c r="AA264" s="8">
        <v>23948.878801276289</v>
      </c>
      <c r="AB264" s="8">
        <v>23807.88839224822</v>
      </c>
      <c r="AC264" s="8">
        <v>23579.111074955865</v>
      </c>
      <c r="AD264" s="8">
        <v>23808.133708016674</v>
      </c>
      <c r="AE264" s="8">
        <v>24242.268569309461</v>
      </c>
      <c r="AF264" s="8">
        <v>24816.412003587902</v>
      </c>
      <c r="AG264" s="8">
        <v>25779.672109985015</v>
      </c>
      <c r="AH264" s="8">
        <v>26014.562742099472</v>
      </c>
      <c r="AI264" s="8">
        <v>25260.042740454093</v>
      </c>
      <c r="AJ264" s="8">
        <v>23066.688005681703</v>
      </c>
      <c r="AK264" s="8">
        <v>22127.161419930762</v>
      </c>
      <c r="AL264" s="8">
        <v>22046.646510881361</v>
      </c>
      <c r="AM264" s="8">
        <v>22125.81161038248</v>
      </c>
      <c r="AN264" s="8">
        <v>21931.763295720695</v>
      </c>
      <c r="AO264" s="8">
        <v>21785.894705352122</v>
      </c>
      <c r="AP264" s="8">
        <v>22057.578397730958</v>
      </c>
      <c r="AQ264" s="8">
        <v>21865.772083508538</v>
      </c>
      <c r="AR264" s="8">
        <v>22027.054835057817</v>
      </c>
      <c r="AS264" s="8">
        <v>22345.621376375366</v>
      </c>
      <c r="AT264" s="8">
        <v>22388.011466948272</v>
      </c>
      <c r="AU264" s="8">
        <v>22419.490710741458</v>
      </c>
      <c r="AV264" s="8">
        <v>22428.681377944264</v>
      </c>
      <c r="AW264" s="8">
        <v>22587.713607046364</v>
      </c>
      <c r="AX264" s="8">
        <v>22633.639719581053</v>
      </c>
      <c r="AY264" s="8">
        <v>22536.243891673326</v>
      </c>
      <c r="AZ264" s="8">
        <v>22366.927707074814</v>
      </c>
      <c r="BA264" s="8">
        <v>21912.866849320493</v>
      </c>
      <c r="BB264" s="8">
        <v>22095.203316180945</v>
      </c>
      <c r="BC264" s="8">
        <v>22310.706196046023</v>
      </c>
      <c r="BD264" s="8">
        <v>22231.793696404118</v>
      </c>
      <c r="BE264" s="117">
        <v>-1.8416064699076069E-3</v>
      </c>
      <c r="BF264" s="1" t="s">
        <v>107</v>
      </c>
    </row>
    <row r="265" spans="1:58" s="1" customFormat="1">
      <c r="A265" s="8">
        <v>2208.9061221467741</v>
      </c>
      <c r="B265" s="8"/>
      <c r="C265" s="1" t="s">
        <v>108</v>
      </c>
      <c r="D265" s="196" t="s">
        <v>56</v>
      </c>
      <c r="F265" s="8">
        <v>5099.3392127331981</v>
      </c>
      <c r="G265" s="8">
        <v>5322.184838687871</v>
      </c>
      <c r="H265" s="8">
        <v>5545.0304646425429</v>
      </c>
      <c r="I265" s="8">
        <v>5646.0717363855647</v>
      </c>
      <c r="J265" s="8">
        <v>5772.714861515663</v>
      </c>
      <c r="K265" s="8">
        <v>5942.4333319450498</v>
      </c>
      <c r="L265" s="8">
        <v>6101.6843781988837</v>
      </c>
      <c r="M265" s="8">
        <v>5984.6208573422091</v>
      </c>
      <c r="N265" s="8">
        <v>6060.5218777927839</v>
      </c>
      <c r="O265" s="8">
        <v>5984.088884824102</v>
      </c>
      <c r="P265" s="8">
        <v>6250.5787353942815</v>
      </c>
      <c r="Q265" s="8">
        <v>6572.719636686692</v>
      </c>
      <c r="R265" s="8">
        <v>6621.4012106557939</v>
      </c>
      <c r="S265" s="8">
        <v>7007.3620811741166</v>
      </c>
      <c r="T265" s="8">
        <v>7493.6319939120322</v>
      </c>
      <c r="U265" s="8">
        <v>7852.5601573598751</v>
      </c>
      <c r="V265" s="8">
        <v>8244.2529789954897</v>
      </c>
      <c r="W265" s="8">
        <v>8590.1003647840844</v>
      </c>
      <c r="X265" s="8">
        <v>8791.169223543573</v>
      </c>
      <c r="Y265" s="8">
        <v>9001.664162895453</v>
      </c>
      <c r="Z265" s="8">
        <v>9312.348144124393</v>
      </c>
      <c r="AA265" s="8">
        <v>9600.2460714418157</v>
      </c>
      <c r="AB265" s="8">
        <v>9649.7064927956617</v>
      </c>
      <c r="AC265" s="8">
        <v>9594.2324440334487</v>
      </c>
      <c r="AD265" s="8">
        <v>9674.6836717986062</v>
      </c>
      <c r="AE265" s="8">
        <v>9849.4812135498341</v>
      </c>
      <c r="AF265" s="8">
        <v>10117.141703289239</v>
      </c>
      <c r="AG265" s="8">
        <v>10295.179108591501</v>
      </c>
      <c r="AH265" s="8">
        <v>10451.607586292008</v>
      </c>
      <c r="AI265" s="8">
        <v>10306.719573362518</v>
      </c>
      <c r="AJ265" s="8">
        <v>9674.8411486965651</v>
      </c>
      <c r="AK265" s="8">
        <v>9561.4499505768708</v>
      </c>
      <c r="AL265" s="8">
        <v>9703.560399654838</v>
      </c>
      <c r="AM265" s="8">
        <v>9841.991296964803</v>
      </c>
      <c r="AN265" s="8">
        <v>9883.139161231953</v>
      </c>
      <c r="AO265" s="8">
        <v>9851.1775497055223</v>
      </c>
      <c r="AP265" s="8">
        <v>9986.9065216221334</v>
      </c>
      <c r="AQ265" s="8">
        <v>9984.2260199021548</v>
      </c>
      <c r="AR265" s="8">
        <v>10088.348064472517</v>
      </c>
      <c r="AS265" s="8">
        <v>10133.011741806165</v>
      </c>
      <c r="AT265" s="8">
        <v>9955.79639246632</v>
      </c>
      <c r="AU265" s="8">
        <v>9876.1390414172893</v>
      </c>
      <c r="AV265" s="8">
        <v>9733.9928098251366</v>
      </c>
      <c r="AW265" s="8">
        <v>9679.7611744993519</v>
      </c>
      <c r="AX265" s="8">
        <v>9627.2540794924935</v>
      </c>
      <c r="AY265" s="8">
        <v>9477.2122315944871</v>
      </c>
      <c r="AZ265" s="8">
        <v>9450.339917354675</v>
      </c>
      <c r="BA265" s="8">
        <v>9226.3953814523702</v>
      </c>
      <c r="BB265" s="8">
        <v>9218.1772732910031</v>
      </c>
      <c r="BC265" s="8">
        <v>9246.9647908932111</v>
      </c>
      <c r="BD265" s="8">
        <v>9143.6401068313935</v>
      </c>
      <c r="BE265" s="117">
        <v>-2.8195302731256209E-3</v>
      </c>
      <c r="BF265" s="1" t="s">
        <v>108</v>
      </c>
    </row>
    <row r="266" spans="1:58" s="1" customFormat="1">
      <c r="A266" s="8">
        <v>94.664591536342485</v>
      </c>
      <c r="B266" s="8"/>
      <c r="C266" s="1" t="s">
        <v>109</v>
      </c>
      <c r="D266" s="196" t="s">
        <v>58</v>
      </c>
      <c r="F266" s="8">
        <v>40188.47897715179</v>
      </c>
      <c r="G266" s="8">
        <v>40188.47897715179</v>
      </c>
      <c r="H266" s="8">
        <v>37894.786608260598</v>
      </c>
      <c r="I266" s="8">
        <v>39692.417744606828</v>
      </c>
      <c r="J266" s="8">
        <v>41616.076447625463</v>
      </c>
      <c r="K266" s="8">
        <v>43274.642682815946</v>
      </c>
      <c r="L266" s="8">
        <v>43037.119273569937</v>
      </c>
      <c r="M266" s="8">
        <v>42915.311055033781</v>
      </c>
      <c r="N266" s="8">
        <v>45084.536114695635</v>
      </c>
      <c r="O266" s="8">
        <v>44539.564838901228</v>
      </c>
      <c r="P266" s="8">
        <v>47662.286009123229</v>
      </c>
      <c r="Q266" s="8">
        <v>50573.227173981133</v>
      </c>
      <c r="R266" s="8">
        <v>52028.353540521784</v>
      </c>
      <c r="S266" s="8">
        <v>55480.383681701147</v>
      </c>
      <c r="T266" s="8">
        <v>59679.121785217372</v>
      </c>
      <c r="U266" s="8">
        <v>62780.458365300248</v>
      </c>
      <c r="V266" s="8">
        <v>65538.345071305797</v>
      </c>
      <c r="W266" s="8">
        <v>66650.46253738238</v>
      </c>
      <c r="X266" s="8">
        <v>67942.572302651621</v>
      </c>
      <c r="Y266" s="8">
        <v>68392.695694490918</v>
      </c>
      <c r="Z266" s="8">
        <v>68988.233738220995</v>
      </c>
      <c r="AA266" s="8">
        <v>69484.825010124769</v>
      </c>
      <c r="AB266" s="8">
        <v>68888.699697287899</v>
      </c>
      <c r="AC266" s="8">
        <v>67780.569700880937</v>
      </c>
      <c r="AD266" s="8">
        <v>67936.197356717166</v>
      </c>
      <c r="AE266" s="8">
        <v>68764.752407722292</v>
      </c>
      <c r="AF266" s="8">
        <v>70091.074289029217</v>
      </c>
      <c r="AG266" s="8">
        <v>74184.305871327975</v>
      </c>
      <c r="AH266" s="8">
        <v>74832.964598817707</v>
      </c>
      <c r="AI266" s="8">
        <v>72618.519751509375</v>
      </c>
      <c r="AJ266" s="8">
        <v>66271.258638766885</v>
      </c>
      <c r="AK266" s="8">
        <v>63530.425196832992</v>
      </c>
      <c r="AL266" s="8">
        <v>63257.380378494927</v>
      </c>
      <c r="AM266" s="8">
        <v>63441.708265757159</v>
      </c>
      <c r="AN266" s="8">
        <v>62841.950860074125</v>
      </c>
      <c r="AO266" s="8">
        <v>62379.957380668609</v>
      </c>
      <c r="AP266" s="8">
        <v>62949.385399398518</v>
      </c>
      <c r="AQ266" s="8">
        <v>61998.495570478044</v>
      </c>
      <c r="AR266" s="8">
        <v>61500.467709176737</v>
      </c>
      <c r="AS266" s="8">
        <v>61020.554013493413</v>
      </c>
      <c r="AT266" s="8">
        <v>59623.02964782749</v>
      </c>
      <c r="AU266" s="8">
        <v>58285.139035938169</v>
      </c>
      <c r="AV266" s="8">
        <v>57089.173747576628</v>
      </c>
      <c r="AW266" s="8">
        <v>56305.707063128539</v>
      </c>
      <c r="AX266" s="8">
        <v>55213.330790343483</v>
      </c>
      <c r="AY266" s="8">
        <v>54034.020510365728</v>
      </c>
      <c r="AZ266" s="8">
        <v>52924.148322033529</v>
      </c>
      <c r="BA266" s="8">
        <v>50985.081116790228</v>
      </c>
      <c r="BB266" s="8">
        <v>50502.17665406406</v>
      </c>
      <c r="BC266" s="8">
        <v>50071.068979940283</v>
      </c>
      <c r="BD266" s="8">
        <v>49162.38910442104</v>
      </c>
      <c r="BE266" s="117">
        <v>-1.4820450654616936E-2</v>
      </c>
      <c r="BF266" s="1" t="s">
        <v>109</v>
      </c>
    </row>
    <row r="267" spans="1:58" s="1" customFormat="1">
      <c r="A267" s="8">
        <v>800.08652640930165</v>
      </c>
      <c r="B267" s="8"/>
      <c r="C267" s="1" t="s">
        <v>110</v>
      </c>
      <c r="D267" s="196" t="s">
        <v>60</v>
      </c>
      <c r="F267" s="8">
        <v>563.17755494244386</v>
      </c>
      <c r="G267" s="8">
        <v>1188.7545350603505</v>
      </c>
      <c r="H267" s="8">
        <v>1814.3315151782574</v>
      </c>
      <c r="I267" s="8">
        <v>1900.3987322087844</v>
      </c>
      <c r="J267" s="8">
        <v>1992.499913445489</v>
      </c>
      <c r="K267" s="8">
        <v>2071.9089630760959</v>
      </c>
      <c r="L267" s="8">
        <v>2060.5367864375899</v>
      </c>
      <c r="M267" s="8">
        <v>2054.7048367295088</v>
      </c>
      <c r="N267" s="8">
        <v>2158.5632758848569</v>
      </c>
      <c r="O267" s="8">
        <v>2132.4710703590135</v>
      </c>
      <c r="P267" s="8">
        <v>2281.9811201401903</v>
      </c>
      <c r="Q267" s="8">
        <v>2421.3515393175903</v>
      </c>
      <c r="R267" s="8">
        <v>2491.0202684932815</v>
      </c>
      <c r="S267" s="8">
        <v>2656.2970159581087</v>
      </c>
      <c r="T267" s="8">
        <v>2857.3247442295396</v>
      </c>
      <c r="U267" s="8">
        <v>3005.8109398265065</v>
      </c>
      <c r="V267" s="8">
        <v>3137.8533977435613</v>
      </c>
      <c r="W267" s="8">
        <v>3191.0995022312723</v>
      </c>
      <c r="X267" s="8">
        <v>3252.9633013979505</v>
      </c>
      <c r="Y267" s="8">
        <v>3274.5143676165139</v>
      </c>
      <c r="Z267" s="8">
        <v>3365.3187326417874</v>
      </c>
      <c r="AA267" s="8">
        <v>3474.0116701583424</v>
      </c>
      <c r="AB267" s="8">
        <v>3512.953897458478</v>
      </c>
      <c r="AC267" s="8">
        <v>3516.3128897770621</v>
      </c>
      <c r="AD267" s="8">
        <v>3581.1158402421911</v>
      </c>
      <c r="AE267" s="8">
        <v>3680.4791879235472</v>
      </c>
      <c r="AF267" s="8">
        <v>3806.7815903995643</v>
      </c>
      <c r="AG267" s="8">
        <v>3873.7718072793782</v>
      </c>
      <c r="AH267" s="8">
        <v>3910.0220987346556</v>
      </c>
      <c r="AI267" s="8">
        <v>3791.4845765529494</v>
      </c>
      <c r="AJ267" s="8">
        <v>3458.6420565752592</v>
      </c>
      <c r="AK267" s="8">
        <v>3316.1402725888961</v>
      </c>
      <c r="AL267" s="8">
        <v>3303.0242996950187</v>
      </c>
      <c r="AM267" s="8">
        <v>3311.9096801510632</v>
      </c>
      <c r="AN267" s="8">
        <v>3280.8357001381323</v>
      </c>
      <c r="AO267" s="8">
        <v>3255.8537536545596</v>
      </c>
      <c r="AP267" s="8">
        <v>3283.5356179175851</v>
      </c>
      <c r="AQ267" s="8">
        <v>3231.1802850082236</v>
      </c>
      <c r="AR267" s="8">
        <v>3202.3198667721285</v>
      </c>
      <c r="AS267" s="8">
        <v>3175.4672457392667</v>
      </c>
      <c r="AT267" s="8">
        <v>3101.7067575870783</v>
      </c>
      <c r="AU267" s="8">
        <v>3030.7115397910829</v>
      </c>
      <c r="AV267" s="8">
        <v>2967.442269372556</v>
      </c>
      <c r="AW267" s="8">
        <v>2926.2472207720243</v>
      </c>
      <c r="AX267" s="8">
        <v>2869.989853531712</v>
      </c>
      <c r="AY267" s="8">
        <v>2807.3122875675626</v>
      </c>
      <c r="AZ267" s="8">
        <v>2748.4666968718279</v>
      </c>
      <c r="BA267" s="8">
        <v>2646.421667125468</v>
      </c>
      <c r="BB267" s="8">
        <v>2619.7848100424144</v>
      </c>
      <c r="BC267" s="8">
        <v>2595.9298608298159</v>
      </c>
      <c r="BD267" s="8">
        <v>2547.4308540541356</v>
      </c>
      <c r="BE267" s="117">
        <v>-1.5173243483157775E-2</v>
      </c>
      <c r="BF267" s="1" t="s">
        <v>110</v>
      </c>
    </row>
    <row r="268" spans="1:58" s="1" customFormat="1">
      <c r="A268" s="8">
        <v>415.85748428792192</v>
      </c>
      <c r="B268" s="8"/>
      <c r="C268" s="1" t="s">
        <v>111</v>
      </c>
      <c r="D268" s="196" t="s">
        <v>62</v>
      </c>
      <c r="F268" s="8">
        <v>3793.3010484243373</v>
      </c>
      <c r="G268" s="8">
        <v>3849.7950827751201</v>
      </c>
      <c r="H268" s="8">
        <v>3906.2891171259025</v>
      </c>
      <c r="I268" s="8">
        <v>3961.8719573742533</v>
      </c>
      <c r="J268" s="8">
        <v>4034.5396870432041</v>
      </c>
      <c r="K268" s="8">
        <v>4138.6436132460585</v>
      </c>
      <c r="L268" s="8">
        <v>4100.6830786251285</v>
      </c>
      <c r="M268" s="8">
        <v>4035.3829999262734</v>
      </c>
      <c r="N268" s="8">
        <v>4110.6521986094058</v>
      </c>
      <c r="O268" s="8">
        <v>4006.1320247028834</v>
      </c>
      <c r="P268" s="8">
        <v>4254.9883579236111</v>
      </c>
      <c r="Q268" s="8">
        <v>4437.9947273019006</v>
      </c>
      <c r="R268" s="8">
        <v>4680.7221218276991</v>
      </c>
      <c r="S268" s="8">
        <v>4828.4799985370428</v>
      </c>
      <c r="T268" s="8">
        <v>5017.4618558662078</v>
      </c>
      <c r="U268" s="8">
        <v>5345.4511655331662</v>
      </c>
      <c r="V268" s="8">
        <v>5516.9923667331486</v>
      </c>
      <c r="W268" s="8">
        <v>5867.6518045882958</v>
      </c>
      <c r="X268" s="8">
        <v>6329.7630600932562</v>
      </c>
      <c r="Y268" s="8">
        <v>6722.9459400846354</v>
      </c>
      <c r="Z268" s="8">
        <v>6861.7784227451157</v>
      </c>
      <c r="AA268" s="8">
        <v>6955.8284829545846</v>
      </c>
      <c r="AB268" s="8">
        <v>6957.0865987713378</v>
      </c>
      <c r="AC268" s="8">
        <v>6912.3452832716694</v>
      </c>
      <c r="AD268" s="8">
        <v>6996.4987096325658</v>
      </c>
      <c r="AE268" s="8">
        <v>7149.722042615902</v>
      </c>
      <c r="AF268" s="8">
        <v>7355.2442481902499</v>
      </c>
      <c r="AG268" s="8">
        <v>7643.8101250820682</v>
      </c>
      <c r="AH268" s="8">
        <v>7843.2726633391903</v>
      </c>
      <c r="AI268" s="8">
        <v>7839.3760887681119</v>
      </c>
      <c r="AJ268" s="8">
        <v>7254.8847994584239</v>
      </c>
      <c r="AK268" s="8">
        <v>7016.111139195913</v>
      </c>
      <c r="AL268" s="8">
        <v>7043.3987450791601</v>
      </c>
      <c r="AM268" s="8">
        <v>7098.3880761989749</v>
      </c>
      <c r="AN268" s="8">
        <v>7067.1149510051937</v>
      </c>
      <c r="AO268" s="8">
        <v>7049.4863371972897</v>
      </c>
      <c r="AP268" s="8">
        <v>7148.3219697028926</v>
      </c>
      <c r="AQ268" s="8">
        <v>7074.3769487189866</v>
      </c>
      <c r="AR268" s="8">
        <v>7051.2569805393587</v>
      </c>
      <c r="AS268" s="8">
        <v>7029.640163456249</v>
      </c>
      <c r="AT268" s="8">
        <v>6901.417073137206</v>
      </c>
      <c r="AU268" s="8">
        <v>6781.9075650260866</v>
      </c>
      <c r="AV268" s="8">
        <v>6697.1633634229047</v>
      </c>
      <c r="AW268" s="8">
        <v>6665.5290407161729</v>
      </c>
      <c r="AX268" s="8">
        <v>6587.6248797870958</v>
      </c>
      <c r="AY268" s="8">
        <v>6510.658244688163</v>
      </c>
      <c r="AZ268" s="8">
        <v>6436.3307646925077</v>
      </c>
      <c r="BA268" s="8">
        <v>6259.8753876135061</v>
      </c>
      <c r="BB268" s="8">
        <v>6256.0983926278295</v>
      </c>
      <c r="BC268" s="8">
        <v>6255.6345481950002</v>
      </c>
      <c r="BD268" s="8">
        <v>6198.5758591566746</v>
      </c>
      <c r="BE268" s="117">
        <v>-7.8369021883720955E-3</v>
      </c>
      <c r="BF268" s="1" t="s">
        <v>111</v>
      </c>
    </row>
    <row r="269" spans="1:58" s="1" customFormat="1">
      <c r="A269" s="8">
        <v>18575.97945945946</v>
      </c>
      <c r="B269" s="8"/>
      <c r="C269" s="1" t="s">
        <v>112</v>
      </c>
      <c r="D269" s="196" t="s">
        <v>64</v>
      </c>
      <c r="F269" s="8">
        <v>519.30135098938115</v>
      </c>
      <c r="G269" s="8">
        <v>534.44742790618818</v>
      </c>
      <c r="H269" s="8">
        <v>549.59350482299533</v>
      </c>
      <c r="I269" s="8">
        <v>558.80354351382152</v>
      </c>
      <c r="J269" s="8">
        <v>563.62274980553275</v>
      </c>
      <c r="K269" s="8">
        <v>587.5147936961863</v>
      </c>
      <c r="L269" s="8">
        <v>579.97784016970309</v>
      </c>
      <c r="M269" s="8">
        <v>560.90805620046797</v>
      </c>
      <c r="N269" s="8">
        <v>573.68000690966471</v>
      </c>
      <c r="O269" s="8">
        <v>553.53475886949707</v>
      </c>
      <c r="P269" s="8">
        <v>576.68826299924194</v>
      </c>
      <c r="Q269" s="8">
        <v>617.12387357911405</v>
      </c>
      <c r="R269" s="8">
        <v>611.47974591985735</v>
      </c>
      <c r="S269" s="8">
        <v>612.49116303855203</v>
      </c>
      <c r="T269" s="8">
        <v>617.39099685506926</v>
      </c>
      <c r="U269" s="8">
        <v>625.42155541820807</v>
      </c>
      <c r="V269" s="8">
        <v>634.89317973156528</v>
      </c>
      <c r="W269" s="8">
        <v>649.66639439859387</v>
      </c>
      <c r="X269" s="8">
        <v>664.18689457805033</v>
      </c>
      <c r="Y269" s="8">
        <v>675.222447049018</v>
      </c>
      <c r="Z269" s="8">
        <v>689.29368563316996</v>
      </c>
      <c r="AA269" s="8">
        <v>708.88049415932687</v>
      </c>
      <c r="AB269" s="8">
        <v>715.26417571277989</v>
      </c>
      <c r="AC269" s="8">
        <v>712.08311568624777</v>
      </c>
      <c r="AD269" s="8">
        <v>720.56979461845128</v>
      </c>
      <c r="AE269" s="8">
        <v>738.00039313122193</v>
      </c>
      <c r="AF269" s="8">
        <v>761.87337421689824</v>
      </c>
      <c r="AG269" s="8">
        <v>780.55369276718068</v>
      </c>
      <c r="AH269" s="8">
        <v>794.95624869390656</v>
      </c>
      <c r="AI269" s="8">
        <v>781.96437790703385</v>
      </c>
      <c r="AJ269" s="8">
        <v>718.04184246817761</v>
      </c>
      <c r="AK269" s="8">
        <v>688.77716857214511</v>
      </c>
      <c r="AL269" s="8">
        <v>687.17313490876006</v>
      </c>
      <c r="AM269" s="8">
        <v>689.36515661122689</v>
      </c>
      <c r="AN269" s="8">
        <v>683.05033615243212</v>
      </c>
      <c r="AO269" s="8">
        <v>678.24314661689073</v>
      </c>
      <c r="AP269" s="8">
        <v>684.6641024739514</v>
      </c>
      <c r="AQ269" s="8">
        <v>674.563061038407</v>
      </c>
      <c r="AR269" s="8">
        <v>669.39960979653029</v>
      </c>
      <c r="AS269" s="8">
        <v>664.44238298753396</v>
      </c>
      <c r="AT269" s="8">
        <v>649.50351690778007</v>
      </c>
      <c r="AU269" s="8">
        <v>635.2141638298217</v>
      </c>
      <c r="AV269" s="8">
        <v>622.47323863725546</v>
      </c>
      <c r="AW269" s="8">
        <v>614.89583351778458</v>
      </c>
      <c r="AX269" s="8">
        <v>603.47743097950513</v>
      </c>
      <c r="AY269" s="8">
        <v>591.87630497832879</v>
      </c>
      <c r="AZ269" s="8">
        <v>580.7410940171568</v>
      </c>
      <c r="BA269" s="8">
        <v>559.98014040625844</v>
      </c>
      <c r="BB269" s="8">
        <v>555.01611810819907</v>
      </c>
      <c r="BC269" s="8">
        <v>550.93709517677826</v>
      </c>
      <c r="BD269" s="8">
        <v>541.29726587499624</v>
      </c>
      <c r="BE269" s="117">
        <v>-1.4028630728048285E-2</v>
      </c>
      <c r="BF269" s="1" t="s">
        <v>112</v>
      </c>
    </row>
    <row r="270" spans="1:58" s="1" customFormat="1">
      <c r="A270" s="8">
        <v>1082.5756252601159</v>
      </c>
      <c r="B270" s="8"/>
      <c r="C270" s="1" t="s">
        <v>113</v>
      </c>
      <c r="D270" s="196" t="s">
        <v>66</v>
      </c>
      <c r="F270" s="8">
        <v>3032.8528177963585</v>
      </c>
      <c r="G270" s="8">
        <v>3115.2089672205038</v>
      </c>
      <c r="H270" s="8">
        <v>3197.5651166446492</v>
      </c>
      <c r="I270" s="8">
        <v>3229.0497286223444</v>
      </c>
      <c r="J270" s="8">
        <v>3272.3257565644481</v>
      </c>
      <c r="K270" s="8">
        <v>3286.9654885929872</v>
      </c>
      <c r="L270" s="8">
        <v>3293.264126133221</v>
      </c>
      <c r="M270" s="8">
        <v>3300.0809674539782</v>
      </c>
      <c r="N270" s="8">
        <v>3451.930911696365</v>
      </c>
      <c r="O270" s="8">
        <v>3297.3681869148945</v>
      </c>
      <c r="P270" s="8">
        <v>3489.5232829070401</v>
      </c>
      <c r="Q270" s="8">
        <v>3673.2929341504673</v>
      </c>
      <c r="R270" s="8">
        <v>3717.6174958107317</v>
      </c>
      <c r="S270" s="8">
        <v>3800.0880835238581</v>
      </c>
      <c r="T270" s="8">
        <v>3887.0650904153217</v>
      </c>
      <c r="U270" s="8">
        <v>4056.124578585614</v>
      </c>
      <c r="V270" s="8">
        <v>4194.5406633190933</v>
      </c>
      <c r="W270" s="8">
        <v>4344.0884180067906</v>
      </c>
      <c r="X270" s="8">
        <v>4474.3387921523226</v>
      </c>
      <c r="Y270" s="8">
        <v>4678.5785905776456</v>
      </c>
      <c r="Z270" s="8">
        <v>5141.8087527319158</v>
      </c>
      <c r="AA270" s="8">
        <v>5563.8893544924167</v>
      </c>
      <c r="AB270" s="8">
        <v>5764.1241758474371</v>
      </c>
      <c r="AC270" s="8">
        <v>5987.6855187118917</v>
      </c>
      <c r="AD270" s="8">
        <v>6250.8438285058528</v>
      </c>
      <c r="AE270" s="8">
        <v>6624.8401927575715</v>
      </c>
      <c r="AF270" s="8">
        <v>7061.7893598477212</v>
      </c>
      <c r="AG270" s="8">
        <v>7228.0495474697591</v>
      </c>
      <c r="AH270" s="8">
        <v>7597.3867088805982</v>
      </c>
      <c r="AI270" s="8">
        <v>7866.0690913530043</v>
      </c>
      <c r="AJ270" s="8">
        <v>7566.3896316707223</v>
      </c>
      <c r="AK270" s="8">
        <v>7797.1037638690141</v>
      </c>
      <c r="AL270" s="8">
        <v>8214.4854642397859</v>
      </c>
      <c r="AM270" s="8">
        <v>8683.6453949817842</v>
      </c>
      <c r="AN270" s="8">
        <v>8979.4596392757685</v>
      </c>
      <c r="AO270" s="8">
        <v>9088.6847663170738</v>
      </c>
      <c r="AP270" s="8">
        <v>9370.188825975958</v>
      </c>
      <c r="AQ270" s="8">
        <v>9414.7226479817418</v>
      </c>
      <c r="AR270" s="8">
        <v>9514.9140025461511</v>
      </c>
      <c r="AS270" s="8">
        <v>9603.4977623750183</v>
      </c>
      <c r="AT270" s="8">
        <v>9542.2839150386135</v>
      </c>
      <c r="AU270" s="8">
        <v>9507.3925708763109</v>
      </c>
      <c r="AV270" s="8">
        <v>9544.4914645871468</v>
      </c>
      <c r="AW270" s="8">
        <v>9700.907563803652</v>
      </c>
      <c r="AX270" s="8">
        <v>9774.3677796380853</v>
      </c>
      <c r="AY270" s="8">
        <v>9796.0166052700279</v>
      </c>
      <c r="AZ270" s="8">
        <v>9818.9908379825047</v>
      </c>
      <c r="BA270" s="8">
        <v>9682.8767336821456</v>
      </c>
      <c r="BB270" s="8">
        <v>9792.9442529349726</v>
      </c>
      <c r="BC270" s="8">
        <v>9874.9747945701511</v>
      </c>
      <c r="BD270" s="8">
        <v>9869.2876694750976</v>
      </c>
      <c r="BE270" s="117">
        <v>1.3374228338176759E-2</v>
      </c>
      <c r="BF270" s="1" t="s">
        <v>113</v>
      </c>
    </row>
    <row r="271" spans="1:58" s="1" customFormat="1">
      <c r="A271" s="8">
        <v>961.37772617665291</v>
      </c>
      <c r="B271" s="8"/>
      <c r="C271" s="1" t="s">
        <v>114</v>
      </c>
      <c r="D271" s="197" t="s">
        <v>5469</v>
      </c>
      <c r="F271" s="8">
        <v>11248.263216824291</v>
      </c>
      <c r="G271" s="8">
        <v>11420.491920913755</v>
      </c>
      <c r="H271" s="8">
        <v>11592.720625003223</v>
      </c>
      <c r="I271" s="8">
        <v>11658.563357544677</v>
      </c>
      <c r="J271" s="8">
        <v>11749.065090113814</v>
      </c>
      <c r="K271" s="8">
        <v>11779.680679758576</v>
      </c>
      <c r="L271" s="8">
        <v>11687.872839212228</v>
      </c>
      <c r="M271" s="8">
        <v>11490.221763086443</v>
      </c>
      <c r="N271" s="8">
        <v>11768.452142521628</v>
      </c>
      <c r="O271" s="8">
        <v>11179.822225067792</v>
      </c>
      <c r="P271" s="8">
        <v>11601.176974790342</v>
      </c>
      <c r="Q271" s="8">
        <v>12023.171597635273</v>
      </c>
      <c r="R271" s="8">
        <v>12026.872322236679</v>
      </c>
      <c r="S271" s="8">
        <v>12163.184919060364</v>
      </c>
      <c r="T271" s="8">
        <v>12304.230792458153</v>
      </c>
      <c r="U271" s="8">
        <v>12644.901097631564</v>
      </c>
      <c r="V271" s="8">
        <v>12931.671530017473</v>
      </c>
      <c r="W271" s="8">
        <v>13317.881753484435</v>
      </c>
      <c r="X271" s="8">
        <v>13653.779577349764</v>
      </c>
      <c r="Y271" s="8">
        <v>14138.492855194008</v>
      </c>
      <c r="Z271" s="8">
        <v>14622.668209005438</v>
      </c>
      <c r="AA271" s="8">
        <v>15006.014751748147</v>
      </c>
      <c r="AB271" s="8">
        <v>15029.928175957646</v>
      </c>
      <c r="AC271" s="8">
        <v>15034.086030244467</v>
      </c>
      <c r="AD271" s="8">
        <v>15245.007781740544</v>
      </c>
      <c r="AE271" s="8">
        <v>15663.703138796815</v>
      </c>
      <c r="AF271" s="8">
        <v>16212.124337015513</v>
      </c>
      <c r="AG271" s="8">
        <v>16574.234027143495</v>
      </c>
      <c r="AH271" s="8">
        <v>16747.404008238951</v>
      </c>
      <c r="AI271" s="8">
        <v>16328.663316193657</v>
      </c>
      <c r="AJ271" s="8">
        <v>14998.99180567638</v>
      </c>
      <c r="AK271" s="8">
        <v>14536.399729933888</v>
      </c>
      <c r="AL271" s="8">
        <v>14606.922157477708</v>
      </c>
      <c r="AM271" s="8">
        <v>14759.672063450933</v>
      </c>
      <c r="AN271" s="8">
        <v>14710.43707583385</v>
      </c>
      <c r="AO271" s="8">
        <v>14603.838447380866</v>
      </c>
      <c r="AP271" s="8">
        <v>14763.49842312528</v>
      </c>
      <c r="AQ271" s="8">
        <v>14564.659818413435</v>
      </c>
      <c r="AR271" s="8">
        <v>14461.63184170674</v>
      </c>
      <c r="AS271" s="8">
        <v>14363.399327367571</v>
      </c>
      <c r="AT271" s="8">
        <v>14059.816147539865</v>
      </c>
      <c r="AU271" s="8">
        <v>13777.628762474071</v>
      </c>
      <c r="AV271" s="8">
        <v>13557.044488998325</v>
      </c>
      <c r="AW271" s="8">
        <v>13455.69218750781</v>
      </c>
      <c r="AX271" s="8">
        <v>13270.081357446765</v>
      </c>
      <c r="AY271" s="8">
        <v>13052.276853236748</v>
      </c>
      <c r="AZ271" s="8">
        <v>12847.65060520999</v>
      </c>
      <c r="BA271" s="8">
        <v>12442.022986895567</v>
      </c>
      <c r="BB271" s="8">
        <v>12384.633427888415</v>
      </c>
      <c r="BC271" s="8">
        <v>12322.781151216701</v>
      </c>
      <c r="BD271" s="8">
        <v>12145.966070595863</v>
      </c>
      <c r="BE271" s="117">
        <v>-1.0493845443727745E-2</v>
      </c>
      <c r="BF271" s="1" t="s">
        <v>114</v>
      </c>
    </row>
    <row r="272" spans="1:58" s="1" customFormat="1">
      <c r="A272" s="8">
        <v>2467.4514699197216</v>
      </c>
      <c r="B272" s="8"/>
      <c r="C272" s="1" t="s">
        <v>115</v>
      </c>
      <c r="D272" s="196" t="s">
        <v>69</v>
      </c>
      <c r="F272" s="8">
        <v>3629.3716795697087</v>
      </c>
      <c r="G272" s="8">
        <v>3691.5192148666688</v>
      </c>
      <c r="H272" s="8">
        <v>3753.6667501636275</v>
      </c>
      <c r="I272" s="8">
        <v>3908.1283727573941</v>
      </c>
      <c r="J272" s="8">
        <v>3990.3782404125386</v>
      </c>
      <c r="K272" s="8">
        <v>4054.2488327687715</v>
      </c>
      <c r="L272" s="8">
        <v>4020.6948301558132</v>
      </c>
      <c r="M272" s="8">
        <v>3920.8513231352058</v>
      </c>
      <c r="N272" s="8">
        <v>4041.18327816493</v>
      </c>
      <c r="O272" s="8">
        <v>3904.2872844354733</v>
      </c>
      <c r="P272" s="8">
        <v>3990.4226943218055</v>
      </c>
      <c r="Q272" s="8">
        <v>4159.7894375329506</v>
      </c>
      <c r="R272" s="8">
        <v>4196.5362378426089</v>
      </c>
      <c r="S272" s="8">
        <v>4339.6995561507783</v>
      </c>
      <c r="T272" s="8">
        <v>4479.5142833859791</v>
      </c>
      <c r="U272" s="8">
        <v>4693.9937824858698</v>
      </c>
      <c r="V272" s="8">
        <v>4845.6041433523815</v>
      </c>
      <c r="W272" s="8">
        <v>4995.1928652936713</v>
      </c>
      <c r="X272" s="8">
        <v>5242.7236629585241</v>
      </c>
      <c r="Y272" s="8">
        <v>5545.2672924388035</v>
      </c>
      <c r="Z272" s="8">
        <v>5673.8896302172889</v>
      </c>
      <c r="AA272" s="8">
        <v>5924.0874725941449</v>
      </c>
      <c r="AB272" s="8">
        <v>5934.4464396809926</v>
      </c>
      <c r="AC272" s="8">
        <v>5912.4372921907834</v>
      </c>
      <c r="AD272" s="8">
        <v>6006.6769874874071</v>
      </c>
      <c r="AE272" s="8">
        <v>6164.8604393322439</v>
      </c>
      <c r="AF272" s="8">
        <v>6360.3425428458158</v>
      </c>
      <c r="AG272" s="8">
        <v>6554.0546579899665</v>
      </c>
      <c r="AH272" s="8">
        <v>6844.2145489756949</v>
      </c>
      <c r="AI272" s="8">
        <v>6856.8353948332215</v>
      </c>
      <c r="AJ272" s="8">
        <v>6399.4536597239949</v>
      </c>
      <c r="AK272" s="8">
        <v>6282.2514934024184</v>
      </c>
      <c r="AL272" s="8">
        <v>6371.5073801791777</v>
      </c>
      <c r="AM272" s="8">
        <v>6494.9182149232893</v>
      </c>
      <c r="AN272" s="8">
        <v>6568.9832384543797</v>
      </c>
      <c r="AO272" s="8">
        <v>6641.5638979865635</v>
      </c>
      <c r="AP272" s="8">
        <v>6820.1844603884838</v>
      </c>
      <c r="AQ272" s="8">
        <v>6741.6718231099167</v>
      </c>
      <c r="AR272" s="8">
        <v>6716.5335206957716</v>
      </c>
      <c r="AS272" s="8">
        <v>6784.0068337460407</v>
      </c>
      <c r="AT272" s="8">
        <v>6769.0607243390941</v>
      </c>
      <c r="AU272" s="8">
        <v>6767.8822558835091</v>
      </c>
      <c r="AV272" s="8">
        <v>6801.090620120287</v>
      </c>
      <c r="AW272" s="8">
        <v>6916.5545450184209</v>
      </c>
      <c r="AX272" s="8">
        <v>6982.4492270988503</v>
      </c>
      <c r="AY272" s="8">
        <v>7061.1715261280897</v>
      </c>
      <c r="AZ272" s="8">
        <v>7144.3800996592481</v>
      </c>
      <c r="BA272" s="8">
        <v>7092.1643548184893</v>
      </c>
      <c r="BB272" s="8">
        <v>7251.673835925405</v>
      </c>
      <c r="BC272" s="8">
        <v>7404.486546829703</v>
      </c>
      <c r="BD272" s="8">
        <v>7484.4177694241826</v>
      </c>
      <c r="BE272" s="117">
        <v>7.8612691581736571E-3</v>
      </c>
      <c r="BF272" s="1" t="s">
        <v>115</v>
      </c>
    </row>
    <row r="273" spans="1:58" s="1" customFormat="1">
      <c r="A273" s="8">
        <v>1010.5318779687275</v>
      </c>
      <c r="B273" s="8"/>
      <c r="C273" s="1" t="s">
        <v>116</v>
      </c>
      <c r="D273" s="196" t="s">
        <v>71</v>
      </c>
      <c r="F273" s="8">
        <v>17202.638616765544</v>
      </c>
      <c r="G273" s="8">
        <v>17497.207948601801</v>
      </c>
      <c r="H273" s="8">
        <v>17791.777280438058</v>
      </c>
      <c r="I273" s="8">
        <v>18901.054967077107</v>
      </c>
      <c r="J273" s="8">
        <v>19491.738538742164</v>
      </c>
      <c r="K273" s="8">
        <v>19950.42997123814</v>
      </c>
      <c r="L273" s="8">
        <v>19905.594194185171</v>
      </c>
      <c r="M273" s="8">
        <v>19584.467713881531</v>
      </c>
      <c r="N273" s="8">
        <v>20522.118178496305</v>
      </c>
      <c r="O273" s="8">
        <v>20034.834221414225</v>
      </c>
      <c r="P273" s="8">
        <v>20616.976813630718</v>
      </c>
      <c r="Q273" s="8">
        <v>21762.89295682016</v>
      </c>
      <c r="R273" s="8">
        <v>22193.060520158731</v>
      </c>
      <c r="S273" s="8">
        <v>23288.74802317745</v>
      </c>
      <c r="T273" s="8">
        <v>24369.151315222582</v>
      </c>
      <c r="U273" s="8">
        <v>25933.512365323673</v>
      </c>
      <c r="V273" s="8">
        <v>27027.347784204048</v>
      </c>
      <c r="W273" s="8">
        <v>28045.729928476008</v>
      </c>
      <c r="X273" s="8">
        <v>28851.325810615399</v>
      </c>
      <c r="Y273" s="8">
        <v>28873.897229677121</v>
      </c>
      <c r="Z273" s="8">
        <v>29028.51577124407</v>
      </c>
      <c r="AA273" s="8">
        <v>28959.754956209981</v>
      </c>
      <c r="AB273" s="8">
        <v>28706.819769662256</v>
      </c>
      <c r="AC273" s="8">
        <v>28180.95717693547</v>
      </c>
      <c r="AD273" s="8">
        <v>28203.027422428651</v>
      </c>
      <c r="AE273" s="8">
        <v>28506.77394470897</v>
      </c>
      <c r="AF273" s="8">
        <v>29007.621891588507</v>
      </c>
      <c r="AG273" s="8">
        <v>30441.605375051906</v>
      </c>
      <c r="AH273" s="8">
        <v>31337.116993621323</v>
      </c>
      <c r="AI273" s="8">
        <v>31246.755845925923</v>
      </c>
      <c r="AJ273" s="8">
        <v>29126.430230224469</v>
      </c>
      <c r="AK273" s="8">
        <v>29196.706427231991</v>
      </c>
      <c r="AL273" s="8">
        <v>29938.407036956818</v>
      </c>
      <c r="AM273" s="8">
        <v>30924.772361821717</v>
      </c>
      <c r="AN273" s="8">
        <v>31419.701562155988</v>
      </c>
      <c r="AO273" s="8">
        <v>31516.846688482823</v>
      </c>
      <c r="AP273" s="8">
        <v>32652.344716317515</v>
      </c>
      <c r="AQ273" s="8">
        <v>33206.821774404831</v>
      </c>
      <c r="AR273" s="8">
        <v>33883.4793375933</v>
      </c>
      <c r="AS273" s="8">
        <v>34569.370842518132</v>
      </c>
      <c r="AT273" s="8">
        <v>34528.984269577297</v>
      </c>
      <c r="AU273" s="8">
        <v>34912.996731745588</v>
      </c>
      <c r="AV273" s="8">
        <v>35364.593629271403</v>
      </c>
      <c r="AW273" s="8">
        <v>35948.528386799531</v>
      </c>
      <c r="AX273" s="8">
        <v>36208.702925109334</v>
      </c>
      <c r="AY273" s="8">
        <v>36416.285964906347</v>
      </c>
      <c r="AZ273" s="8">
        <v>36546.748254272214</v>
      </c>
      <c r="BA273" s="8">
        <v>36136.040000853449</v>
      </c>
      <c r="BB273" s="8">
        <v>36592.552329941645</v>
      </c>
      <c r="BC273" s="8">
        <v>37066.102528911404</v>
      </c>
      <c r="BD273" s="8">
        <v>37102.277322284637</v>
      </c>
      <c r="BE273" s="117">
        <v>1.2175137526709992E-2</v>
      </c>
      <c r="BF273" s="1" t="s">
        <v>116</v>
      </c>
    </row>
    <row r="274" spans="1:58" s="1" customFormat="1">
      <c r="A274" s="8"/>
      <c r="B274" s="8"/>
      <c r="BE274" s="117"/>
    </row>
    <row r="275" spans="1:58" s="1" customFormat="1">
      <c r="A275" s="8"/>
      <c r="B275" s="8"/>
      <c r="D275" s="4" t="s">
        <v>120</v>
      </c>
      <c r="BE275" s="117"/>
    </row>
    <row r="276" spans="1:58" s="1" customFormat="1">
      <c r="A276" s="8">
        <v>220.57454844031642</v>
      </c>
      <c r="B276" s="8"/>
      <c r="C276" s="1" t="s">
        <v>121</v>
      </c>
      <c r="D276" s="196" t="s">
        <v>43</v>
      </c>
      <c r="F276" s="8">
        <v>57068.049195130436</v>
      </c>
      <c r="G276" s="8">
        <v>53708.756626847957</v>
      </c>
      <c r="H276" s="8">
        <v>50349.464058565485</v>
      </c>
      <c r="I276" s="8">
        <v>50585.765733522334</v>
      </c>
      <c r="J276" s="8">
        <v>50756.917170227302</v>
      </c>
      <c r="K276" s="8">
        <v>50890.56319950617</v>
      </c>
      <c r="L276" s="8">
        <v>50409.683971895211</v>
      </c>
      <c r="M276" s="8">
        <v>49748.857660934671</v>
      </c>
      <c r="N276" s="8">
        <v>51074.418525560905</v>
      </c>
      <c r="O276" s="8">
        <v>50637.294229816769</v>
      </c>
      <c r="P276" s="8">
        <v>51882.363343747689</v>
      </c>
      <c r="Q276" s="8">
        <v>53040.286432316985</v>
      </c>
      <c r="R276" s="8">
        <v>53738.485192411041</v>
      </c>
      <c r="S276" s="8">
        <v>55949.769545049654</v>
      </c>
      <c r="T276" s="8">
        <v>57329.270888827872</v>
      </c>
      <c r="U276" s="8">
        <v>59883.340093594605</v>
      </c>
      <c r="V276" s="8">
        <v>62238.988957004687</v>
      </c>
      <c r="W276" s="8">
        <v>64365.633187934131</v>
      </c>
      <c r="X276" s="8">
        <v>65570.953790492698</v>
      </c>
      <c r="Y276" s="8">
        <v>67305.727422033131</v>
      </c>
      <c r="Z276" s="8">
        <v>68196.039917622096</v>
      </c>
      <c r="AA276" s="8">
        <v>68883.240349581378</v>
      </c>
      <c r="AB276" s="8">
        <v>68252.643635550878</v>
      </c>
      <c r="AC276" s="8">
        <v>68712.851087571893</v>
      </c>
      <c r="AD276" s="8">
        <v>69589.365365579099</v>
      </c>
      <c r="AE276" s="8">
        <v>71181.30416701932</v>
      </c>
      <c r="AF276" s="8">
        <v>72372.112779725459</v>
      </c>
      <c r="AG276" s="8">
        <v>74066.943519324384</v>
      </c>
      <c r="AH276" s="8">
        <v>75579.224957178943</v>
      </c>
      <c r="AI276" s="8">
        <v>75559.350758829431</v>
      </c>
      <c r="AJ276" s="8">
        <v>72802.649837058008</v>
      </c>
      <c r="AK276" s="8">
        <v>72517.94314452789</v>
      </c>
      <c r="AL276" s="8">
        <v>72741.309959654303</v>
      </c>
      <c r="AM276" s="8">
        <v>74088.695638624515</v>
      </c>
      <c r="AN276" s="8">
        <v>75119.602933188435</v>
      </c>
      <c r="AO276" s="8">
        <v>75895.621662774487</v>
      </c>
      <c r="AP276" s="8">
        <v>76904.165096741883</v>
      </c>
      <c r="AQ276" s="8">
        <v>78226.89664216619</v>
      </c>
      <c r="AR276" s="8">
        <v>79299.76839488199</v>
      </c>
      <c r="AS276" s="8">
        <v>80022.22191202527</v>
      </c>
      <c r="AT276" s="8">
        <v>80498.882819151448</v>
      </c>
      <c r="AU276" s="8">
        <v>80812.550092588936</v>
      </c>
      <c r="AV276" s="8">
        <v>80852.655059411132</v>
      </c>
      <c r="AW276" s="8">
        <v>80806.423205502331</v>
      </c>
      <c r="AX276" s="8">
        <v>80830.707361690627</v>
      </c>
      <c r="AY276" s="8">
        <v>80948.661656138298</v>
      </c>
      <c r="AZ276" s="8">
        <v>80878.238613297086</v>
      </c>
      <c r="BA276" s="8">
        <v>80888.238784502886</v>
      </c>
      <c r="BB276" s="8">
        <v>80926.75616140732</v>
      </c>
      <c r="BC276" s="8">
        <v>81197.474118562182</v>
      </c>
      <c r="BD276" s="8">
        <v>81464.820921835097</v>
      </c>
      <c r="BE276" s="117">
        <v>5.6367735864824653E-3</v>
      </c>
      <c r="BF276" s="1" t="s">
        <v>121</v>
      </c>
    </row>
    <row r="277" spans="1:58" s="1" customFormat="1">
      <c r="A277" s="8">
        <v>220.57454844031642</v>
      </c>
      <c r="B277" s="8"/>
      <c r="C277" s="1" t="s">
        <v>122</v>
      </c>
      <c r="D277" s="196" t="s">
        <v>45</v>
      </c>
      <c r="F277" s="8">
        <v>15110.554146741873</v>
      </c>
      <c r="G277" s="8">
        <v>18897.525479816875</v>
      </c>
      <c r="H277" s="8">
        <v>22684.496812891877</v>
      </c>
      <c r="I277" s="8">
        <v>22790.96040079034</v>
      </c>
      <c r="J277" s="8">
        <v>22868.071136585651</v>
      </c>
      <c r="K277" s="8">
        <v>22928.284149413474</v>
      </c>
      <c r="L277" s="8">
        <v>22711.628351579398</v>
      </c>
      <c r="M277" s="8">
        <v>22413.899018702621</v>
      </c>
      <c r="N277" s="8">
        <v>23011.11850794945</v>
      </c>
      <c r="O277" s="8">
        <v>22814.176099940669</v>
      </c>
      <c r="P277" s="8">
        <v>23375.130757053677</v>
      </c>
      <c r="Q277" s="8">
        <v>23896.822558612297</v>
      </c>
      <c r="R277" s="8">
        <v>24211.389711297299</v>
      </c>
      <c r="S277" s="8">
        <v>25207.663927671896</v>
      </c>
      <c r="T277" s="8">
        <v>25829.18581318625</v>
      </c>
      <c r="U277" s="8">
        <v>26979.898652314874</v>
      </c>
      <c r="V277" s="8">
        <v>28041.214996658913</v>
      </c>
      <c r="W277" s="8">
        <v>28999.35536976318</v>
      </c>
      <c r="X277" s="8">
        <v>29542.401693661457</v>
      </c>
      <c r="Y277" s="8">
        <v>30323.988303401613</v>
      </c>
      <c r="Z277" s="8">
        <v>31006.105312805237</v>
      </c>
      <c r="AA277" s="8">
        <v>31737.357087980727</v>
      </c>
      <c r="AB277" s="8">
        <v>31853.529467166318</v>
      </c>
      <c r="AC277" s="8">
        <v>32575.680823859493</v>
      </c>
      <c r="AD277" s="8">
        <v>33518.523530953906</v>
      </c>
      <c r="AE277" s="8">
        <v>34882.341931854091</v>
      </c>
      <c r="AF277" s="8">
        <v>36131.98538024052</v>
      </c>
      <c r="AG277" s="8">
        <v>37040.497290529624</v>
      </c>
      <c r="AH277" s="8">
        <v>39195.587104531987</v>
      </c>
      <c r="AI277" s="8">
        <v>40773.152534141125</v>
      </c>
      <c r="AJ277" s="8">
        <v>41062.717452813136</v>
      </c>
      <c r="AK277" s="8">
        <v>42846.357427011972</v>
      </c>
      <c r="AL277" s="8">
        <v>44018.601965331771</v>
      </c>
      <c r="AM277" s="8">
        <v>45744.414393708699</v>
      </c>
      <c r="AN277" s="8">
        <v>47663.857243265564</v>
      </c>
      <c r="AO277" s="8">
        <v>49617.72707821244</v>
      </c>
      <c r="AP277" s="8">
        <v>50525.351792482397</v>
      </c>
      <c r="AQ277" s="8">
        <v>53126.83621437048</v>
      </c>
      <c r="AR277" s="8">
        <v>55384.395974329833</v>
      </c>
      <c r="AS277" s="8">
        <v>57308.147036458002</v>
      </c>
      <c r="AT277" s="8">
        <v>59292.16778018693</v>
      </c>
      <c r="AU277" s="8">
        <v>61266.500085313455</v>
      </c>
      <c r="AV277" s="8">
        <v>63212.209771763744</v>
      </c>
      <c r="AW277" s="8">
        <v>64991.069048380945</v>
      </c>
      <c r="AX277" s="8">
        <v>66670.421465570413</v>
      </c>
      <c r="AY277" s="8">
        <v>68878.645953149273</v>
      </c>
      <c r="AZ277" s="8">
        <v>70694.877340453546</v>
      </c>
      <c r="BA277" s="8">
        <v>72275.45233660558</v>
      </c>
      <c r="BB277" s="8">
        <v>73751.641564408157</v>
      </c>
      <c r="BC277" s="8">
        <v>75623.645269571134</v>
      </c>
      <c r="BD277" s="8">
        <v>77583.454122164709</v>
      </c>
      <c r="BE277" s="117">
        <v>3.232411185235505E-2</v>
      </c>
      <c r="BF277" s="1" t="s">
        <v>122</v>
      </c>
    </row>
    <row r="278" spans="1:58" s="1" customFormat="1">
      <c r="A278" s="8">
        <v>220.57454844031642</v>
      </c>
      <c r="B278" s="8"/>
      <c r="C278" s="1" t="s">
        <v>123</v>
      </c>
      <c r="D278" s="196" t="s">
        <v>47</v>
      </c>
      <c r="F278" s="8">
        <v>27091.427765396311</v>
      </c>
      <c r="G278" s="8">
        <v>26854.378313423978</v>
      </c>
      <c r="H278" s="8">
        <v>26617.32886145165</v>
      </c>
      <c r="I278" s="8">
        <v>26742.250139372747</v>
      </c>
      <c r="J278" s="8">
        <v>26832.72963426046</v>
      </c>
      <c r="K278" s="8">
        <v>26903.381832428946</v>
      </c>
      <c r="L278" s="8">
        <v>26649.16421992223</v>
      </c>
      <c r="M278" s="8">
        <v>26299.817279134986</v>
      </c>
      <c r="N278" s="8">
        <v>27000.577259789123</v>
      </c>
      <c r="O278" s="8">
        <v>26769.490765608803</v>
      </c>
      <c r="P278" s="8">
        <v>27427.698646872188</v>
      </c>
      <c r="Q278" s="8">
        <v>28039.836635250114</v>
      </c>
      <c r="R278" s="8">
        <v>28408.940584131567</v>
      </c>
      <c r="S278" s="8">
        <v>29577.939776494393</v>
      </c>
      <c r="T278" s="8">
        <v>30307.215482179141</v>
      </c>
      <c r="U278" s="8">
        <v>31657.428463177443</v>
      </c>
      <c r="V278" s="8">
        <v>32902.746196978107</v>
      </c>
      <c r="W278" s="8">
        <v>34027.00024663622</v>
      </c>
      <c r="X278" s="8">
        <v>34664.19501050633</v>
      </c>
      <c r="Y278" s="8">
        <v>35581.286008678158</v>
      </c>
      <c r="Z278" s="8">
        <v>36083.497426165137</v>
      </c>
      <c r="AA278" s="8">
        <v>36494.12300096816</v>
      </c>
      <c r="AB278" s="8">
        <v>36205.695140698299</v>
      </c>
      <c r="AC278" s="8">
        <v>36506.780251500866</v>
      </c>
      <c r="AD278" s="8">
        <v>37031.665828922414</v>
      </c>
      <c r="AE278" s="8">
        <v>37945.836580810574</v>
      </c>
      <c r="AF278" s="8">
        <v>38655.420572277268</v>
      </c>
      <c r="AG278" s="8">
        <v>39542.014609696787</v>
      </c>
      <c r="AH278" s="8">
        <v>40506.610339257597</v>
      </c>
      <c r="AI278" s="8">
        <v>40674.447448026942</v>
      </c>
      <c r="AJ278" s="8">
        <v>39390.246920401965</v>
      </c>
      <c r="AK278" s="8">
        <v>39454.749988844465</v>
      </c>
      <c r="AL278" s="8">
        <v>39693.211103191039</v>
      </c>
      <c r="AM278" s="8">
        <v>40530.789705336509</v>
      </c>
      <c r="AN278" s="8">
        <v>41238.96657848583</v>
      </c>
      <c r="AO278" s="8">
        <v>41829.264706892172</v>
      </c>
      <c r="AP278" s="8">
        <v>42413.023494160552</v>
      </c>
      <c r="AQ278" s="8">
        <v>43337.25799940202</v>
      </c>
      <c r="AR278" s="8">
        <v>44103.486231193725</v>
      </c>
      <c r="AS278" s="8">
        <v>44664.813136382552</v>
      </c>
      <c r="AT278" s="8">
        <v>45115.510929459837</v>
      </c>
      <c r="AU278" s="8">
        <v>45487.265075731302</v>
      </c>
      <c r="AV278" s="8">
        <v>45725.133641029402</v>
      </c>
      <c r="AW278" s="8">
        <v>45903.007832377021</v>
      </c>
      <c r="AX278" s="8">
        <v>46103.378980235961</v>
      </c>
      <c r="AY278" s="8">
        <v>46407.941222769812</v>
      </c>
      <c r="AZ278" s="8">
        <v>46578.461294622779</v>
      </c>
      <c r="BA278" s="8">
        <v>46760.906319257723</v>
      </c>
      <c r="BB278" s="8">
        <v>46945.238969274375</v>
      </c>
      <c r="BC278" s="8">
        <v>47284.975697394591</v>
      </c>
      <c r="BD278" s="8">
        <v>47632.972132191157</v>
      </c>
      <c r="BE278" s="117">
        <v>9.5456199474303286E-3</v>
      </c>
      <c r="BF278" s="1" t="s">
        <v>123</v>
      </c>
    </row>
    <row r="279" spans="1:58" s="1" customFormat="1">
      <c r="A279" s="8">
        <v>708.10841281428736</v>
      </c>
      <c r="B279" s="8"/>
      <c r="C279" s="1" t="s">
        <v>124</v>
      </c>
      <c r="D279" s="197" t="s">
        <v>5467</v>
      </c>
      <c r="F279" s="8">
        <v>1145.4211097277091</v>
      </c>
      <c r="G279" s="8">
        <v>2899.3137186553386</v>
      </c>
      <c r="H279" s="8">
        <v>4653.2063275829678</v>
      </c>
      <c r="I279" s="8">
        <v>4722.1827958588665</v>
      </c>
      <c r="J279" s="8">
        <v>4803.0505198635774</v>
      </c>
      <c r="K279" s="8">
        <v>4864.1054718609148</v>
      </c>
      <c r="L279" s="8">
        <v>4847.1465088239911</v>
      </c>
      <c r="M279" s="8">
        <v>4921.2901977497777</v>
      </c>
      <c r="N279" s="8">
        <v>5132.826898850004</v>
      </c>
      <c r="O279" s="8">
        <v>5165.3941277993135</v>
      </c>
      <c r="P279" s="8">
        <v>5307.180926289423</v>
      </c>
      <c r="Q279" s="8">
        <v>5413.9324826064094</v>
      </c>
      <c r="R279" s="8">
        <v>5527.7892431994651</v>
      </c>
      <c r="S279" s="8">
        <v>5793.8879649185292</v>
      </c>
      <c r="T279" s="8">
        <v>6012.6273752844645</v>
      </c>
      <c r="U279" s="8">
        <v>6396.3583829453282</v>
      </c>
      <c r="V279" s="8">
        <v>6644.3243452930392</v>
      </c>
      <c r="W279" s="8">
        <v>6897.2765527024421</v>
      </c>
      <c r="X279" s="8">
        <v>7099.8649378566442</v>
      </c>
      <c r="Y279" s="8">
        <v>7280.7841604239902</v>
      </c>
      <c r="Z279" s="8">
        <v>7440.8024860006608</v>
      </c>
      <c r="AA279" s="8">
        <v>7753.3183815559305</v>
      </c>
      <c r="AB279" s="8">
        <v>7831.6449985303652</v>
      </c>
      <c r="AC279" s="8">
        <v>8006.5157584517292</v>
      </c>
      <c r="AD279" s="8">
        <v>8228.1687845852503</v>
      </c>
      <c r="AE279" s="8">
        <v>8541.3880336494094</v>
      </c>
      <c r="AF279" s="8">
        <v>8817.5634904317358</v>
      </c>
      <c r="AG279" s="8">
        <v>9544.5279593500582</v>
      </c>
      <c r="AH279" s="8">
        <v>9776.8374284539932</v>
      </c>
      <c r="AI279" s="8">
        <v>9761.7169767913238</v>
      </c>
      <c r="AJ279" s="8">
        <v>9414.1980469401842</v>
      </c>
      <c r="AK279" s="8">
        <v>9506.1973899222412</v>
      </c>
      <c r="AL279" s="8">
        <v>9645.3093575632356</v>
      </c>
      <c r="AM279" s="8">
        <v>9895.4078219617149</v>
      </c>
      <c r="AN279" s="8">
        <v>10093.384705965702</v>
      </c>
      <c r="AO279" s="8">
        <v>10227.664624322379</v>
      </c>
      <c r="AP279" s="8">
        <v>10443.771409510931</v>
      </c>
      <c r="AQ279" s="8">
        <v>10593.222355760852</v>
      </c>
      <c r="AR279" s="8">
        <v>10720.00583597345</v>
      </c>
      <c r="AS279" s="8">
        <v>10838.734387265296</v>
      </c>
      <c r="AT279" s="8">
        <v>10945.636808908079</v>
      </c>
      <c r="AU279" s="8">
        <v>11031.96563772049</v>
      </c>
      <c r="AV279" s="8">
        <v>11094.75289663665</v>
      </c>
      <c r="AW279" s="8">
        <v>11188.651007637169</v>
      </c>
      <c r="AX279" s="8">
        <v>11266.099147370209</v>
      </c>
      <c r="AY279" s="8">
        <v>11332.220296633526</v>
      </c>
      <c r="AZ279" s="8">
        <v>11373.731923532387</v>
      </c>
      <c r="BA279" s="8">
        <v>11443.655793753001</v>
      </c>
      <c r="BB279" s="8">
        <v>11520.865241520816</v>
      </c>
      <c r="BC279" s="8">
        <v>11593.431986085636</v>
      </c>
      <c r="BD279" s="8">
        <v>11666.40383185732</v>
      </c>
      <c r="BE279" s="117">
        <v>1.0782429061708232E-2</v>
      </c>
      <c r="BF279" s="1" t="s">
        <v>124</v>
      </c>
    </row>
    <row r="280" spans="1:58" s="1" customFormat="1">
      <c r="A280" s="8">
        <v>708.10841281428736</v>
      </c>
      <c r="B280" s="8"/>
      <c r="C280" s="1" t="s">
        <v>125</v>
      </c>
      <c r="D280" s="197" t="s">
        <v>5464</v>
      </c>
      <c r="F280" s="8">
        <v>9961.213275817503</v>
      </c>
      <c r="G280" s="8">
        <v>9277.8038996970827</v>
      </c>
      <c r="H280" s="8">
        <v>8594.3945235766678</v>
      </c>
      <c r="I280" s="8">
        <v>8721.7929107257623</v>
      </c>
      <c r="J280" s="8">
        <v>8871.1542489927488</v>
      </c>
      <c r="K280" s="8">
        <v>8983.9217276176933</v>
      </c>
      <c r="L280" s="8">
        <v>8952.5988055744328</v>
      </c>
      <c r="M280" s="8">
        <v>9089.5409631323892</v>
      </c>
      <c r="N280" s="8">
        <v>9480.2457239968408</v>
      </c>
      <c r="O280" s="8">
        <v>9540.3968530088641</v>
      </c>
      <c r="P280" s="8">
        <v>9802.2747064011619</v>
      </c>
      <c r="Q280" s="8">
        <v>9999.4430514959204</v>
      </c>
      <c r="R280" s="8">
        <v>10209.734590453189</v>
      </c>
      <c r="S280" s="8">
        <v>10701.214493916017</v>
      </c>
      <c r="T280" s="8">
        <v>11105.222538733551</v>
      </c>
      <c r="U280" s="8">
        <v>11813.967313539215</v>
      </c>
      <c r="V280" s="8">
        <v>12271.956312694891</v>
      </c>
      <c r="W280" s="8">
        <v>12739.154823364681</v>
      </c>
      <c r="X280" s="8">
        <v>13113.332193834716</v>
      </c>
      <c r="Y280" s="8">
        <v>13447.486982206243</v>
      </c>
      <c r="Z280" s="8">
        <v>13640.857864027112</v>
      </c>
      <c r="AA280" s="8">
        <v>13872.69083053642</v>
      </c>
      <c r="AB280" s="8">
        <v>13796.657277388424</v>
      </c>
      <c r="AC280" s="8">
        <v>13921.166336675924</v>
      </c>
      <c r="AD280" s="8">
        <v>14127.797044953708</v>
      </c>
      <c r="AE280" s="8">
        <v>14478.709794728822</v>
      </c>
      <c r="AF280" s="8">
        <v>14748.776127901292</v>
      </c>
      <c r="AG280" s="8">
        <v>15323.688992632924</v>
      </c>
      <c r="AH280" s="8">
        <v>15574.02096873552</v>
      </c>
      <c r="AI280" s="8">
        <v>15471.408362700904</v>
      </c>
      <c r="AJ280" s="8">
        <v>14808.027374629297</v>
      </c>
      <c r="AK280" s="8">
        <v>14701.582139992055</v>
      </c>
      <c r="AL280" s="8">
        <v>14741.349725640273</v>
      </c>
      <c r="AM280" s="8">
        <v>14997.232562721047</v>
      </c>
      <c r="AN280" s="8">
        <v>15161.527230267668</v>
      </c>
      <c r="AO280" s="8">
        <v>15248.257698792962</v>
      </c>
      <c r="AP280" s="8">
        <v>15476.560139126617</v>
      </c>
      <c r="AQ280" s="8">
        <v>15627.021354140099</v>
      </c>
      <c r="AR280" s="8">
        <v>15743.274766561381</v>
      </c>
      <c r="AS280" s="8">
        <v>15814.79227023183</v>
      </c>
      <c r="AT280" s="8">
        <v>15834.739783503863</v>
      </c>
      <c r="AU280" s="8">
        <v>15817.008378240404</v>
      </c>
      <c r="AV280" s="8">
        <v>15742.250420520806</v>
      </c>
      <c r="AW280" s="8">
        <v>15677.932968479659</v>
      </c>
      <c r="AX280" s="8">
        <v>15623.26523228129</v>
      </c>
      <c r="AY280" s="8">
        <v>15548.276129217518</v>
      </c>
      <c r="AZ280" s="8">
        <v>15451.445401793935</v>
      </c>
      <c r="BA280" s="8">
        <v>15396.303860758939</v>
      </c>
      <c r="BB280" s="8">
        <v>15355.760044897997</v>
      </c>
      <c r="BC280" s="8">
        <v>15329.725848100466</v>
      </c>
      <c r="BD280" s="8">
        <v>15298.21524972861</v>
      </c>
      <c r="BE280" s="117">
        <v>1.6296638282849846E-3</v>
      </c>
      <c r="BF280" s="1" t="s">
        <v>125</v>
      </c>
    </row>
    <row r="281" spans="1:58" s="1" customFormat="1">
      <c r="A281" s="8">
        <v>708.10841281428736</v>
      </c>
      <c r="B281" s="8"/>
      <c r="C281" s="1" t="s">
        <v>126</v>
      </c>
      <c r="D281" s="197" t="s">
        <v>5465</v>
      </c>
      <c r="F281" s="8">
        <v>2490.3033189543758</v>
      </c>
      <c r="G281" s="8">
        <v>2319.4509749242707</v>
      </c>
      <c r="H281" s="8">
        <v>2148.5986308941669</v>
      </c>
      <c r="I281" s="8">
        <v>2180.4482276814406</v>
      </c>
      <c r="J281" s="8">
        <v>2217.7885622481872</v>
      </c>
      <c r="K281" s="8">
        <v>2245.9804319044233</v>
      </c>
      <c r="L281" s="8">
        <v>2238.1497013936082</v>
      </c>
      <c r="M281" s="8">
        <v>2272.3852407830973</v>
      </c>
      <c r="N281" s="8">
        <v>2370.0614309992102</v>
      </c>
      <c r="O281" s="8">
        <v>2385.099213252216</v>
      </c>
      <c r="P281" s="8">
        <v>2450.5686766002905</v>
      </c>
      <c r="Q281" s="8">
        <v>2499.8607628739801</v>
      </c>
      <c r="R281" s="8">
        <v>2552.4336476132971</v>
      </c>
      <c r="S281" s="8">
        <v>2675.3036234790043</v>
      </c>
      <c r="T281" s="8">
        <v>2776.3056346833878</v>
      </c>
      <c r="U281" s="8">
        <v>2953.4918283848037</v>
      </c>
      <c r="V281" s="8">
        <v>3067.9890781737226</v>
      </c>
      <c r="W281" s="8">
        <v>3184.7887058411702</v>
      </c>
      <c r="X281" s="8">
        <v>3278.3330484586791</v>
      </c>
      <c r="Y281" s="8">
        <v>3361.8717455515607</v>
      </c>
      <c r="Z281" s="8">
        <v>3632.5223696265007</v>
      </c>
      <c r="AA281" s="8">
        <v>4441.9015054216325</v>
      </c>
      <c r="AB281" s="8">
        <v>4903.0609251577835</v>
      </c>
      <c r="AC281" s="8">
        <v>5365.9975567944002</v>
      </c>
      <c r="AD281" s="8">
        <v>5858.7859645388498</v>
      </c>
      <c r="AE281" s="8">
        <v>6441.6862271514865</v>
      </c>
      <c r="AF281" s="8">
        <v>7031.4119334010411</v>
      </c>
      <c r="AG281" s="8">
        <v>8040.6742408213431</v>
      </c>
      <c r="AH281" s="8">
        <v>8481.8959596366622</v>
      </c>
      <c r="AI281" s="8">
        <v>8625.9823128350945</v>
      </c>
      <c r="AJ281" s="8">
        <v>8544.3044685465084</v>
      </c>
      <c r="AK281" s="8">
        <v>9130.5968360569532</v>
      </c>
      <c r="AL281" s="8">
        <v>9615.2953197101779</v>
      </c>
      <c r="AM281" s="8">
        <v>10117.566011660167</v>
      </c>
      <c r="AN281" s="8">
        <v>10591.757215910133</v>
      </c>
      <c r="AO281" s="8">
        <v>10962.838236630007</v>
      </c>
      <c r="AP281" s="8">
        <v>11382.434953554681</v>
      </c>
      <c r="AQ281" s="8">
        <v>11687.47334992966</v>
      </c>
      <c r="AR281" s="8">
        <v>11969.042215542717</v>
      </c>
      <c r="AS281" s="8">
        <v>12307.494049410998</v>
      </c>
      <c r="AT281" s="8">
        <v>12701.212226437236</v>
      </c>
      <c r="AU281" s="8">
        <v>13086.903620815703</v>
      </c>
      <c r="AV281" s="8">
        <v>13491.261091470504</v>
      </c>
      <c r="AW281" s="8">
        <v>14000.919185839626</v>
      </c>
      <c r="AX281" s="8">
        <v>14424.529667916877</v>
      </c>
      <c r="AY281" s="8">
        <v>14842.873860544199</v>
      </c>
      <c r="AZ281" s="8">
        <v>15205.114374911076</v>
      </c>
      <c r="BA281" s="8">
        <v>15599.151043706264</v>
      </c>
      <c r="BB281" s="8">
        <v>15993.518238738852</v>
      </c>
      <c r="BC281" s="8">
        <v>16340.005055782434</v>
      </c>
      <c r="BD281" s="8">
        <v>16699.098518230861</v>
      </c>
      <c r="BE281" s="117">
        <v>3.4072087737470128E-2</v>
      </c>
      <c r="BF281" s="1" t="s">
        <v>126</v>
      </c>
    </row>
    <row r="282" spans="1:58" s="1" customFormat="1">
      <c r="A282" s="8">
        <v>708.10841281428736</v>
      </c>
      <c r="B282" s="8"/>
      <c r="C282" s="1" t="s">
        <v>127</v>
      </c>
      <c r="D282" s="197" t="s">
        <v>5466</v>
      </c>
      <c r="F282" s="8">
        <v>5516.0415876491579</v>
      </c>
      <c r="G282" s="8">
        <v>4832.1895310922318</v>
      </c>
      <c r="H282" s="8">
        <v>4148.337474535304</v>
      </c>
      <c r="I282" s="8">
        <v>4209.8300557934908</v>
      </c>
      <c r="J282" s="8">
        <v>4281.9237018415006</v>
      </c>
      <c r="K282" s="8">
        <v>4336.3542444708164</v>
      </c>
      <c r="L282" s="8">
        <v>4321.2353142230195</v>
      </c>
      <c r="M282" s="8">
        <v>4387.3344771696347</v>
      </c>
      <c r="N282" s="8">
        <v>4575.9196295648571</v>
      </c>
      <c r="O282" s="8">
        <v>4604.9533424031115</v>
      </c>
      <c r="P282" s="8">
        <v>4731.3563961607624</v>
      </c>
      <c r="Q282" s="8">
        <v>4826.5255011518029</v>
      </c>
      <c r="R282" s="8">
        <v>4928.0289019138954</v>
      </c>
      <c r="S282" s="8">
        <v>5165.2561429862953</v>
      </c>
      <c r="T282" s="8">
        <v>5360.2625169353532</v>
      </c>
      <c r="U282" s="8">
        <v>5702.3590428909547</v>
      </c>
      <c r="V282" s="8">
        <v>5923.4209132659416</v>
      </c>
      <c r="W282" s="8">
        <v>6148.928025435609</v>
      </c>
      <c r="X282" s="8">
        <v>6329.5357464083654</v>
      </c>
      <c r="Y282" s="8">
        <v>6490.8253901516618</v>
      </c>
      <c r="Z282" s="8">
        <v>6641.7124607483611</v>
      </c>
      <c r="AA282" s="8">
        <v>6948.1408095370089</v>
      </c>
      <c r="AB282" s="8">
        <v>7035.7465017183213</v>
      </c>
      <c r="AC282" s="8">
        <v>7207.6309870677396</v>
      </c>
      <c r="AD282" s="8">
        <v>7421.5670118882181</v>
      </c>
      <c r="AE282" s="8">
        <v>7719.1351981849666</v>
      </c>
      <c r="AF282" s="8">
        <v>7984.6798150114055</v>
      </c>
      <c r="AG282" s="8">
        <v>8427.8338340407809</v>
      </c>
      <c r="AH282" s="8">
        <v>8645.9428574981976</v>
      </c>
      <c r="AI282" s="8">
        <v>8640.8821308906099</v>
      </c>
      <c r="AJ282" s="8">
        <v>8345.1815552286644</v>
      </c>
      <c r="AK282" s="8">
        <v>8453.3146745392933</v>
      </c>
      <c r="AL282" s="8">
        <v>8595.5792522969787</v>
      </c>
      <c r="AM282" s="8">
        <v>8831.8311397843008</v>
      </c>
      <c r="AN282" s="8">
        <v>9022.8964380714497</v>
      </c>
      <c r="AO282" s="8">
        <v>9155.1030244684462</v>
      </c>
      <c r="AP282" s="8">
        <v>9358.4834333599865</v>
      </c>
      <c r="AQ282" s="8">
        <v>9499.9190017875753</v>
      </c>
      <c r="AR282" s="8">
        <v>9621.1079467733525</v>
      </c>
      <c r="AS282" s="8">
        <v>9738.5502795381399</v>
      </c>
      <c r="AT282" s="8">
        <v>9848.9985143941685</v>
      </c>
      <c r="AU282" s="8">
        <v>9941.7721602808178</v>
      </c>
      <c r="AV282" s="8">
        <v>10015.793812053675</v>
      </c>
      <c r="AW282" s="8">
        <v>10121.46764578004</v>
      </c>
      <c r="AX282" s="8">
        <v>10208.799766212996</v>
      </c>
      <c r="AY282" s="8">
        <v>10286.356189875352</v>
      </c>
      <c r="AZ282" s="8">
        <v>10340.312410679497</v>
      </c>
      <c r="BA282" s="8">
        <v>10419.772246170949</v>
      </c>
      <c r="BB282" s="8">
        <v>10505.358260066218</v>
      </c>
      <c r="BC282" s="8">
        <v>10584.520290406146</v>
      </c>
      <c r="BD282" s="8">
        <v>10664.688445276999</v>
      </c>
      <c r="BE282" s="117">
        <v>1.2338186355618681E-2</v>
      </c>
      <c r="BF282" s="1" t="s">
        <v>127</v>
      </c>
    </row>
    <row r="283" spans="1:58" s="1" customFormat="1">
      <c r="A283" s="8">
        <v>251.06008457921189</v>
      </c>
      <c r="B283" s="8"/>
      <c r="C283" s="1" t="s">
        <v>128</v>
      </c>
      <c r="D283" s="197" t="s">
        <v>5468</v>
      </c>
      <c r="F283" s="8">
        <v>52459.717392450802</v>
      </c>
      <c r="G283" s="8">
        <v>52715.95523740026</v>
      </c>
      <c r="H283" s="8">
        <v>52972.193082349717</v>
      </c>
      <c r="I283" s="8">
        <v>53212.466582069668</v>
      </c>
      <c r="J283" s="8">
        <v>53938.137008894228</v>
      </c>
      <c r="K283" s="8">
        <v>54658.14918677666</v>
      </c>
      <c r="L283" s="8">
        <v>54742.833531026023</v>
      </c>
      <c r="M283" s="8">
        <v>54443.844986943564</v>
      </c>
      <c r="N283" s="8">
        <v>55849.634953873981</v>
      </c>
      <c r="O283" s="8">
        <v>55878.248310892755</v>
      </c>
      <c r="P283" s="8">
        <v>57396.258918086387</v>
      </c>
      <c r="Q283" s="8">
        <v>58035.309287294032</v>
      </c>
      <c r="R283" s="8">
        <v>59654.398509755512</v>
      </c>
      <c r="S283" s="8">
        <v>62104.8709686109</v>
      </c>
      <c r="T283" s="8">
        <v>63526.574546607473</v>
      </c>
      <c r="U283" s="8">
        <v>65957.962889180169</v>
      </c>
      <c r="V283" s="8">
        <v>68171.241513705259</v>
      </c>
      <c r="W283" s="8">
        <v>70617.724740144578</v>
      </c>
      <c r="X283" s="8">
        <v>71464.039108899116</v>
      </c>
      <c r="Y283" s="8">
        <v>72789.143125892486</v>
      </c>
      <c r="Z283" s="8">
        <v>75215.745131270101</v>
      </c>
      <c r="AA283" s="8">
        <v>76186.560911929831</v>
      </c>
      <c r="AB283" s="8">
        <v>76853.980700327316</v>
      </c>
      <c r="AC283" s="8">
        <v>77917.122126248083</v>
      </c>
      <c r="AD283" s="8">
        <v>79216.483772401363</v>
      </c>
      <c r="AE283" s="8">
        <v>81328.70406933871</v>
      </c>
      <c r="AF283" s="8">
        <v>82980.75448909268</v>
      </c>
      <c r="AG283" s="8">
        <v>85228.095269172089</v>
      </c>
      <c r="AH283" s="8">
        <v>86788.116383723274</v>
      </c>
      <c r="AI283" s="8">
        <v>86103.476867319783</v>
      </c>
      <c r="AJ283" s="8">
        <v>82205.115772518067</v>
      </c>
      <c r="AK283" s="8">
        <v>81045.155787136551</v>
      </c>
      <c r="AL283" s="8">
        <v>80881.90325485119</v>
      </c>
      <c r="AM283" s="8">
        <v>82028.857631746811</v>
      </c>
      <c r="AN283" s="8">
        <v>82641.719761979723</v>
      </c>
      <c r="AO283" s="8">
        <v>82880.638266193084</v>
      </c>
      <c r="AP283" s="8">
        <v>83943.086428588911</v>
      </c>
      <c r="AQ283" s="8">
        <v>84641.589922982181</v>
      </c>
      <c r="AR283" s="8">
        <v>85152.346368074053</v>
      </c>
      <c r="AS283" s="8">
        <v>85328.884754249695</v>
      </c>
      <c r="AT283" s="8">
        <v>85129.554151813834</v>
      </c>
      <c r="AU283" s="8">
        <v>84703.73059558704</v>
      </c>
      <c r="AV283" s="8">
        <v>83903.461515153176</v>
      </c>
      <c r="AW283" s="8">
        <v>83058.935573466078</v>
      </c>
      <c r="AX283" s="8">
        <v>82352.560018806049</v>
      </c>
      <c r="AY283" s="8">
        <v>81530.484556129639</v>
      </c>
      <c r="AZ283" s="8">
        <v>80627.736843450388</v>
      </c>
      <c r="BA283" s="8">
        <v>79949.858199804628</v>
      </c>
      <c r="BB283" s="8">
        <v>79360.646085539891</v>
      </c>
      <c r="BC283" s="8">
        <v>78909.55828894407</v>
      </c>
      <c r="BD283" s="8">
        <v>78409.761635555173</v>
      </c>
      <c r="BE283" s="117">
        <v>-2.3606645155148176E-3</v>
      </c>
      <c r="BF283" s="1" t="s">
        <v>128</v>
      </c>
    </row>
    <row r="284" spans="1:58" s="1" customFormat="1">
      <c r="A284" s="8">
        <v>384.20960671607133</v>
      </c>
      <c r="B284" s="8"/>
      <c r="C284" s="1" t="s">
        <v>129</v>
      </c>
      <c r="D284" s="196" t="s">
        <v>54</v>
      </c>
      <c r="F284" s="8">
        <v>12238.967210627179</v>
      </c>
      <c r="G284" s="8">
        <v>12325.222891105739</v>
      </c>
      <c r="H284" s="8">
        <v>12411.478571584297</v>
      </c>
      <c r="I284" s="8">
        <v>12492.3602782791</v>
      </c>
      <c r="J284" s="8">
        <v>12736.637997994008</v>
      </c>
      <c r="K284" s="8">
        <v>12979.011018139992</v>
      </c>
      <c r="L284" s="8">
        <v>13082.905311561863</v>
      </c>
      <c r="M284" s="8">
        <v>13062.787028174751</v>
      </c>
      <c r="N284" s="8">
        <v>13424.845554871805</v>
      </c>
      <c r="O284" s="8">
        <v>13548.59001540821</v>
      </c>
      <c r="P284" s="8">
        <v>13980.657672693853</v>
      </c>
      <c r="Q284" s="8">
        <v>14151.634240852109</v>
      </c>
      <c r="R284" s="8">
        <v>14662.608287554143</v>
      </c>
      <c r="S284" s="8">
        <v>15342.221667490938</v>
      </c>
      <c r="T284" s="8">
        <v>15752.539658883021</v>
      </c>
      <c r="U284" s="8">
        <v>16413.182641424464</v>
      </c>
      <c r="V284" s="8">
        <v>17008.725904970168</v>
      </c>
      <c r="W284" s="8">
        <v>17714.846912884725</v>
      </c>
      <c r="X284" s="8">
        <v>18311.517709238116</v>
      </c>
      <c r="Y284" s="8">
        <v>18790.104072193208</v>
      </c>
      <c r="Z284" s="8">
        <v>19448.410032238226</v>
      </c>
      <c r="AA284" s="8">
        <v>20279.403781524616</v>
      </c>
      <c r="AB284" s="8">
        <v>20865.767577195416</v>
      </c>
      <c r="AC284" s="8">
        <v>21460.307798955622</v>
      </c>
      <c r="AD284" s="8">
        <v>22071.159594989709</v>
      </c>
      <c r="AE284" s="8">
        <v>22914.833275438461</v>
      </c>
      <c r="AF284" s="8">
        <v>23639.044839385035</v>
      </c>
      <c r="AG284" s="8">
        <v>24426.133526878155</v>
      </c>
      <c r="AH284" s="8">
        <v>25043.206132812746</v>
      </c>
      <c r="AI284" s="8">
        <v>24873.86133834214</v>
      </c>
      <c r="AJ284" s="8">
        <v>23771.34531839802</v>
      </c>
      <c r="AK284" s="8">
        <v>23458.740994993466</v>
      </c>
      <c r="AL284" s="8">
        <v>23434.112834825493</v>
      </c>
      <c r="AM284" s="8">
        <v>23789.138545521211</v>
      </c>
      <c r="AN284" s="8">
        <v>23989.637720825118</v>
      </c>
      <c r="AO284" s="8">
        <v>24081.69109963164</v>
      </c>
      <c r="AP284" s="8">
        <v>24413.256665010009</v>
      </c>
      <c r="AQ284" s="8">
        <v>24639.191223730017</v>
      </c>
      <c r="AR284" s="8">
        <v>24810.67170510393</v>
      </c>
      <c r="AS284" s="8">
        <v>24884.909187632937</v>
      </c>
      <c r="AT284" s="8">
        <v>24849.423568928956</v>
      </c>
      <c r="AU284" s="8">
        <v>24747.484312866236</v>
      </c>
      <c r="AV284" s="8">
        <v>24536.066707583839</v>
      </c>
      <c r="AW284" s="8">
        <v>24311.242656150054</v>
      </c>
      <c r="AX284" s="8">
        <v>24124.19889989962</v>
      </c>
      <c r="AY284" s="8">
        <v>23905.180188583236</v>
      </c>
      <c r="AZ284" s="8">
        <v>23662.048378177442</v>
      </c>
      <c r="BA284" s="8">
        <v>23488.709595676974</v>
      </c>
      <c r="BB284" s="8">
        <v>23337.05688390282</v>
      </c>
      <c r="BC284" s="8">
        <v>23225.675949779656</v>
      </c>
      <c r="BD284" s="8">
        <v>23134.527178915778</v>
      </c>
      <c r="BE284" s="117">
        <v>-1.3568133165598993E-3</v>
      </c>
      <c r="BF284" s="1" t="s">
        <v>129</v>
      </c>
    </row>
    <row r="285" spans="1:58" s="1" customFormat="1">
      <c r="A285" s="8">
        <v>2775.6577395339841</v>
      </c>
      <c r="B285" s="8"/>
      <c r="C285" s="1" t="s">
        <v>130</v>
      </c>
      <c r="D285" s="196" t="s">
        <v>56</v>
      </c>
      <c r="F285" s="8">
        <v>4018.0608689336441</v>
      </c>
      <c r="G285" s="8">
        <v>4064.3381986614581</v>
      </c>
      <c r="H285" s="8">
        <v>4110.6155283892722</v>
      </c>
      <c r="I285" s="8">
        <v>4130.4447133594185</v>
      </c>
      <c r="J285" s="8">
        <v>4205.0534065292159</v>
      </c>
      <c r="K285" s="8">
        <v>4217.0450784455206</v>
      </c>
      <c r="L285" s="8">
        <v>4170.9267556090681</v>
      </c>
      <c r="M285" s="8">
        <v>4134.7945018280743</v>
      </c>
      <c r="N285" s="8">
        <v>4282.9160340500976</v>
      </c>
      <c r="O285" s="8">
        <v>4275.4670964137213</v>
      </c>
      <c r="P285" s="8">
        <v>4429.7057135800214</v>
      </c>
      <c r="Q285" s="8">
        <v>4571.3057004235488</v>
      </c>
      <c r="R285" s="8">
        <v>4650.7392960571424</v>
      </c>
      <c r="S285" s="8">
        <v>4871.7140546202527</v>
      </c>
      <c r="T285" s="8">
        <v>5071.655054028929</v>
      </c>
      <c r="U285" s="8">
        <v>5305.9233944586949</v>
      </c>
      <c r="V285" s="8">
        <v>5510.6914731726365</v>
      </c>
      <c r="W285" s="8">
        <v>5667.2540484688725</v>
      </c>
      <c r="X285" s="8">
        <v>5754.0571342942558</v>
      </c>
      <c r="Y285" s="8">
        <v>5912.2142025016201</v>
      </c>
      <c r="Z285" s="8">
        <v>6003.5111888109896</v>
      </c>
      <c r="AA285" s="8">
        <v>6134.9943818498568</v>
      </c>
      <c r="AB285" s="8">
        <v>6108.7349988576152</v>
      </c>
      <c r="AC285" s="8">
        <v>6173.6786485485254</v>
      </c>
      <c r="AD285" s="8">
        <v>6269.9374728963212</v>
      </c>
      <c r="AE285" s="8">
        <v>6430.4101834982612</v>
      </c>
      <c r="AF285" s="8">
        <v>6559.1054418357116</v>
      </c>
      <c r="AG285" s="8">
        <v>6705.2437336816884</v>
      </c>
      <c r="AH285" s="8">
        <v>6955.4527393673752</v>
      </c>
      <c r="AI285" s="8">
        <v>7093.9562638591779</v>
      </c>
      <c r="AJ285" s="8">
        <v>6941.1770062005626</v>
      </c>
      <c r="AK285" s="8">
        <v>6957.4394876979886</v>
      </c>
      <c r="AL285" s="8">
        <v>7098.7993768183578</v>
      </c>
      <c r="AM285" s="8">
        <v>7441.8062455555264</v>
      </c>
      <c r="AN285" s="8">
        <v>7555.9522096344981</v>
      </c>
      <c r="AO285" s="8">
        <v>7666.0653991874442</v>
      </c>
      <c r="AP285" s="8">
        <v>7804.7312486272403</v>
      </c>
      <c r="AQ285" s="8">
        <v>7947.4630012578964</v>
      </c>
      <c r="AR285" s="8">
        <v>8158.5608765745383</v>
      </c>
      <c r="AS285" s="8">
        <v>8311.3659368888148</v>
      </c>
      <c r="AT285" s="8">
        <v>8464.5734987551805</v>
      </c>
      <c r="AU285" s="8">
        <v>8535.3450344893972</v>
      </c>
      <c r="AV285" s="8">
        <v>8610.2197510174483</v>
      </c>
      <c r="AW285" s="8">
        <v>8616.7496655842788</v>
      </c>
      <c r="AX285" s="8">
        <v>8663.6292347986946</v>
      </c>
      <c r="AY285" s="8">
        <v>8680.7392468852431</v>
      </c>
      <c r="AZ285" s="8">
        <v>8674.7128115756859</v>
      </c>
      <c r="BA285" s="8">
        <v>8719.2088703399913</v>
      </c>
      <c r="BB285" s="8">
        <v>8752.1002079634818</v>
      </c>
      <c r="BC285" s="8">
        <v>8808.9241106725476</v>
      </c>
      <c r="BD285" s="8">
        <v>8822.6594285467418</v>
      </c>
      <c r="BE285" s="117">
        <v>1.2064799027886883E-2</v>
      </c>
      <c r="BF285" s="1" t="s">
        <v>130</v>
      </c>
    </row>
    <row r="286" spans="1:58" s="1" customFormat="1">
      <c r="A286" s="8">
        <v>133.34302120283823</v>
      </c>
      <c r="B286" s="8"/>
      <c r="C286" s="1" t="s">
        <v>131</v>
      </c>
      <c r="D286" s="196" t="s">
        <v>58</v>
      </c>
      <c r="F286" s="8">
        <v>26199.773266968485</v>
      </c>
      <c r="G286" s="8">
        <v>23923.707463310635</v>
      </c>
      <c r="H286" s="8">
        <v>21647.641659652782</v>
      </c>
      <c r="I286" s="8">
        <v>22128.313168026249</v>
      </c>
      <c r="J286" s="8">
        <v>22691.850441645358</v>
      </c>
      <c r="K286" s="8">
        <v>23117.319831479061</v>
      </c>
      <c r="L286" s="8">
        <v>23149.057701051199</v>
      </c>
      <c r="M286" s="8">
        <v>23825.879336971771</v>
      </c>
      <c r="N286" s="8">
        <v>25078.936527734691</v>
      </c>
      <c r="O286" s="8">
        <v>25532.814116989506</v>
      </c>
      <c r="P286" s="8">
        <v>26363.909867431343</v>
      </c>
      <c r="Q286" s="8">
        <v>27020.037905563124</v>
      </c>
      <c r="R286" s="8">
        <v>27745.751550098303</v>
      </c>
      <c r="S286" s="8">
        <v>29311.199170970409</v>
      </c>
      <c r="T286" s="8">
        <v>30699.76709413149</v>
      </c>
      <c r="U286" s="8">
        <v>33060.000699184602</v>
      </c>
      <c r="V286" s="8">
        <v>34490.685630520056</v>
      </c>
      <c r="W286" s="8">
        <v>35472.814235427039</v>
      </c>
      <c r="X286" s="8">
        <v>35945.792596740102</v>
      </c>
      <c r="Y286" s="8">
        <v>36599.196670922705</v>
      </c>
      <c r="Z286" s="8">
        <v>37338.175449304828</v>
      </c>
      <c r="AA286" s="8">
        <v>37764.39848142652</v>
      </c>
      <c r="AB286" s="8">
        <v>37576.372594239103</v>
      </c>
      <c r="AC286" s="8">
        <v>37973.19540543147</v>
      </c>
      <c r="AD286" s="8">
        <v>38602.990098158494</v>
      </c>
      <c r="AE286" s="8">
        <v>39622.564281848492</v>
      </c>
      <c r="AF286" s="8">
        <v>40406.215175773526</v>
      </c>
      <c r="AG286" s="8">
        <v>42550.030642561411</v>
      </c>
      <c r="AH286" s="8">
        <v>43207.949415200863</v>
      </c>
      <c r="AI286" s="8">
        <v>43016.01224539891</v>
      </c>
      <c r="AJ286" s="8">
        <v>41208.540091255221</v>
      </c>
      <c r="AK286" s="8">
        <v>40763.213376414918</v>
      </c>
      <c r="AL286" s="8">
        <v>40816.333879546808</v>
      </c>
      <c r="AM286" s="8">
        <v>41531.578856622946</v>
      </c>
      <c r="AN286" s="8">
        <v>41977.419202036413</v>
      </c>
      <c r="AO286" s="8">
        <v>42232.407992846718</v>
      </c>
      <c r="AP286" s="8">
        <v>42907.664970955382</v>
      </c>
      <c r="AQ286" s="8">
        <v>43397.645577067815</v>
      </c>
      <c r="AR286" s="8">
        <v>43791.042966327353</v>
      </c>
      <c r="AS286" s="8">
        <v>44010.874318938353</v>
      </c>
      <c r="AT286" s="8">
        <v>44034.470101526262</v>
      </c>
      <c r="AU286" s="8">
        <v>43937.458419935436</v>
      </c>
      <c r="AV286" s="8">
        <v>43643.183072871405</v>
      </c>
      <c r="AW286" s="8">
        <v>43322.471898712611</v>
      </c>
      <c r="AX286" s="8">
        <v>43059.271874577804</v>
      </c>
      <c r="AY286" s="8">
        <v>42744.592377152308</v>
      </c>
      <c r="AZ286" s="8">
        <v>42383.914810460366</v>
      </c>
      <c r="BA286" s="8">
        <v>42138.37993833248</v>
      </c>
      <c r="BB286" s="8">
        <v>41936.608110605957</v>
      </c>
      <c r="BC286" s="8">
        <v>41805.472037361666</v>
      </c>
      <c r="BD286" s="8">
        <v>41646.114524552002</v>
      </c>
      <c r="BE286" s="117">
        <v>5.2826732863661392E-4</v>
      </c>
      <c r="BF286" s="1" t="s">
        <v>131</v>
      </c>
    </row>
    <row r="287" spans="1:58" s="1" customFormat="1">
      <c r="A287" s="8">
        <v>800.50067311630482</v>
      </c>
      <c r="B287" s="8"/>
      <c r="C287" s="1" t="s">
        <v>5489</v>
      </c>
      <c r="D287" s="196" t="s">
        <v>60</v>
      </c>
      <c r="F287" s="8">
        <v>533.37060867312175</v>
      </c>
      <c r="G287" s="8">
        <v>996.27006530550568</v>
      </c>
      <c r="H287" s="8">
        <v>1459.1695219378896</v>
      </c>
      <c r="I287" s="8">
        <v>1491.5694122404775</v>
      </c>
      <c r="J287" s="8">
        <v>1529.5549086316887</v>
      </c>
      <c r="K287" s="8">
        <v>1558.2338740323387</v>
      </c>
      <c r="L287" s="8">
        <v>1560.3731801377803</v>
      </c>
      <c r="M287" s="8">
        <v>1605.9946625352893</v>
      </c>
      <c r="N287" s="8">
        <v>1690.4575749741171</v>
      </c>
      <c r="O287" s="8">
        <v>1721.0514084892775</v>
      </c>
      <c r="P287" s="8">
        <v>1777.0718105230519</v>
      </c>
      <c r="Q287" s="8">
        <v>1821.2984311768487</v>
      </c>
      <c r="R287" s="8">
        <v>1870.2155025331188</v>
      </c>
      <c r="S287" s="8">
        <v>1975.7352396241201</v>
      </c>
      <c r="T287" s="8">
        <v>2069.3323170551284</v>
      </c>
      <c r="U287" s="8">
        <v>2228.4249792163846</v>
      </c>
      <c r="V287" s="8">
        <v>2324.8609734979896</v>
      </c>
      <c r="W287" s="8">
        <v>2391.0618165013484</v>
      </c>
      <c r="X287" s="8">
        <v>2422.9431465887023</v>
      </c>
      <c r="Y287" s="8">
        <v>2466.986157164506</v>
      </c>
      <c r="Z287" s="8">
        <v>2548.1271595340168</v>
      </c>
      <c r="AA287" s="8">
        <v>2591.155501135403</v>
      </c>
      <c r="AB287" s="8">
        <v>2602.4683840851649</v>
      </c>
      <c r="AC287" s="8">
        <v>2654.8483583836405</v>
      </c>
      <c r="AD287" s="8">
        <v>2724.2999372452</v>
      </c>
      <c r="AE287" s="8">
        <v>2822.2253817942296</v>
      </c>
      <c r="AF287" s="8">
        <v>2903.9176974941624</v>
      </c>
      <c r="AG287" s="8">
        <v>2968.6176136239342</v>
      </c>
      <c r="AH287" s="8">
        <v>3021.1517166903454</v>
      </c>
      <c r="AI287" s="8">
        <v>2998.9629471056251</v>
      </c>
      <c r="AJ287" s="8">
        <v>2870.5117428438039</v>
      </c>
      <c r="AK287" s="8">
        <v>2844.7180116039231</v>
      </c>
      <c r="AL287" s="8">
        <v>2852.6942214654273</v>
      </c>
      <c r="AM287" s="8">
        <v>2898.7773892703876</v>
      </c>
      <c r="AN287" s="8">
        <v>2927.10754334375</v>
      </c>
      <c r="AO287" s="8">
        <v>2943.0407122543438</v>
      </c>
      <c r="AP287" s="8">
        <v>2985.8008344124546</v>
      </c>
      <c r="AQ287" s="8">
        <v>3011.2909796399517</v>
      </c>
      <c r="AR287" s="8">
        <v>3030.1434904568937</v>
      </c>
      <c r="AS287" s="8">
        <v>3039.5906690313509</v>
      </c>
      <c r="AT287" s="8">
        <v>3035.6853929976428</v>
      </c>
      <c r="AU287" s="8">
        <v>3024.3490719862375</v>
      </c>
      <c r="AV287" s="8">
        <v>3006.1100115860936</v>
      </c>
      <c r="AW287" s="8">
        <v>2985.2987018307686</v>
      </c>
      <c r="AX287" s="8">
        <v>2970.6853440503137</v>
      </c>
      <c r="AY287" s="8">
        <v>2950.9427368596621</v>
      </c>
      <c r="AZ287" s="8">
        <v>2926.7121560634005</v>
      </c>
      <c r="BA287" s="8">
        <v>2909.2569132948106</v>
      </c>
      <c r="BB287" s="8">
        <v>2898.7928970999465</v>
      </c>
      <c r="BC287" s="8">
        <v>2885.9595534219275</v>
      </c>
      <c r="BD287" s="8">
        <v>2874.9858546124401</v>
      </c>
      <c r="BE287" s="117">
        <v>7.7874662809685995E-5</v>
      </c>
      <c r="BF287" s="1" t="s">
        <v>5489</v>
      </c>
    </row>
    <row r="288" spans="1:58" s="1" customFormat="1">
      <c r="A288" s="8">
        <v>390.98696715789919</v>
      </c>
      <c r="B288" s="8"/>
      <c r="C288" s="1" t="s">
        <v>133</v>
      </c>
      <c r="D288" s="196" t="s">
        <v>62</v>
      </c>
      <c r="F288" s="8">
        <v>6856.5966042423634</v>
      </c>
      <c r="G288" s="8">
        <v>6892.3787896395215</v>
      </c>
      <c r="H288" s="8">
        <v>6928.1609750366788</v>
      </c>
      <c r="I288" s="8">
        <v>6982.6206747894967</v>
      </c>
      <c r="J288" s="8">
        <v>7002.6744270450472</v>
      </c>
      <c r="K288" s="8">
        <v>7017.2232277010353</v>
      </c>
      <c r="L288" s="8">
        <v>6982.0498196612562</v>
      </c>
      <c r="M288" s="8">
        <v>6901.8684594309616</v>
      </c>
      <c r="N288" s="8">
        <v>7198.137989982336</v>
      </c>
      <c r="O288" s="8">
        <v>7124.1508540068598</v>
      </c>
      <c r="P288" s="8">
        <v>7324.0058826836794</v>
      </c>
      <c r="Q288" s="8">
        <v>7473.4110288347356</v>
      </c>
      <c r="R288" s="8">
        <v>7621.4968117202607</v>
      </c>
      <c r="S288" s="8">
        <v>7927.3463352318622</v>
      </c>
      <c r="T288" s="8">
        <v>8076.0865137607298</v>
      </c>
      <c r="U288" s="8">
        <v>8366.4477846220634</v>
      </c>
      <c r="V288" s="8">
        <v>8638.4901170356188</v>
      </c>
      <c r="W288" s="8">
        <v>8983.0887739326063</v>
      </c>
      <c r="X288" s="8">
        <v>9271.6822999805772</v>
      </c>
      <c r="Y288" s="8">
        <v>9518.2206653226694</v>
      </c>
      <c r="Z288" s="8">
        <v>10391.498689374765</v>
      </c>
      <c r="AA288" s="8">
        <v>13044.720292089158</v>
      </c>
      <c r="AB288" s="8">
        <v>14581.489120295437</v>
      </c>
      <c r="AC288" s="8">
        <v>16100.012982795835</v>
      </c>
      <c r="AD288" s="8">
        <v>17707.540694802836</v>
      </c>
      <c r="AE288" s="8">
        <v>19596.207526869926</v>
      </c>
      <c r="AF288" s="8">
        <v>21517.212638974179</v>
      </c>
      <c r="AG288" s="8">
        <v>21997.585522658133</v>
      </c>
      <c r="AH288" s="8">
        <v>22536.718868741755</v>
      </c>
      <c r="AI288" s="8">
        <v>22754.227336889468</v>
      </c>
      <c r="AJ288" s="8">
        <v>21891.133131292489</v>
      </c>
      <c r="AK288" s="8">
        <v>21746.77398318737</v>
      </c>
      <c r="AL288" s="8">
        <v>21866.826780953354</v>
      </c>
      <c r="AM288" s="8">
        <v>22342.804282931796</v>
      </c>
      <c r="AN288" s="8">
        <v>22675.849591924165</v>
      </c>
      <c r="AO288" s="8">
        <v>22907.171013211231</v>
      </c>
      <c r="AP288" s="8">
        <v>23366.934333598336</v>
      </c>
      <c r="AQ288" s="8">
        <v>23727.265988274932</v>
      </c>
      <c r="AR288" s="8">
        <v>24035.768678731412</v>
      </c>
      <c r="AS288" s="8">
        <v>24249.468823577128</v>
      </c>
      <c r="AT288" s="8">
        <v>24354.663956542405</v>
      </c>
      <c r="AU288" s="8">
        <v>24392.373111723013</v>
      </c>
      <c r="AV288" s="8">
        <v>24319.247967155396</v>
      </c>
      <c r="AW288" s="8">
        <v>24278.652845579785</v>
      </c>
      <c r="AX288" s="8">
        <v>24270.232366315588</v>
      </c>
      <c r="AY288" s="8">
        <v>24214.433004245886</v>
      </c>
      <c r="AZ288" s="8">
        <v>24167.368159017045</v>
      </c>
      <c r="BA288" s="8">
        <v>24201.726839600855</v>
      </c>
      <c r="BB288" s="8">
        <v>24241.49215420874</v>
      </c>
      <c r="BC288" s="8">
        <v>24284.089200540897</v>
      </c>
      <c r="BD288" s="8">
        <v>24345.456919591386</v>
      </c>
      <c r="BE288" s="117">
        <v>5.3273191175015741E-3</v>
      </c>
      <c r="BF288" s="1" t="s">
        <v>133</v>
      </c>
    </row>
    <row r="289" spans="1:58" s="1" customFormat="1">
      <c r="A289" s="8">
        <v>9592.2888689847932</v>
      </c>
      <c r="B289" s="8"/>
      <c r="C289" s="1" t="s">
        <v>134</v>
      </c>
      <c r="D289" s="196" t="s">
        <v>64</v>
      </c>
      <c r="F289" s="8">
        <v>1780.457382705516</v>
      </c>
      <c r="G289" s="8">
        <v>1781.7556093565017</v>
      </c>
      <c r="H289" s="8">
        <v>1783.0538360074877</v>
      </c>
      <c r="I289" s="8">
        <v>1788.8878421921647</v>
      </c>
      <c r="J289" s="8">
        <v>1807.4316475648882</v>
      </c>
      <c r="K289" s="8">
        <v>1812.4722930184073</v>
      </c>
      <c r="L289" s="8">
        <v>1793.6088525783809</v>
      </c>
      <c r="M289" s="8">
        <v>1774.6486729597157</v>
      </c>
      <c r="N289" s="8">
        <v>1823.0509687537462</v>
      </c>
      <c r="O289" s="8">
        <v>1794.2995981969964</v>
      </c>
      <c r="P289" s="8">
        <v>1840.40380825741</v>
      </c>
      <c r="Q289" s="8">
        <v>1872.8279339126823</v>
      </c>
      <c r="R289" s="8">
        <v>1897.4249208326673</v>
      </c>
      <c r="S289" s="8">
        <v>1968.2360718720968</v>
      </c>
      <c r="T289" s="8">
        <v>2005.124253123417</v>
      </c>
      <c r="U289" s="8">
        <v>2074.6913217054471</v>
      </c>
      <c r="V289" s="8">
        <v>2157.0993395020882</v>
      </c>
      <c r="W289" s="8">
        <v>2230.5387643737845</v>
      </c>
      <c r="X289" s="8">
        <v>2244.3283016341893</v>
      </c>
      <c r="Y289" s="8">
        <v>2286.2415552117754</v>
      </c>
      <c r="Z289" s="8">
        <v>2326.3694648036135</v>
      </c>
      <c r="AA289" s="8">
        <v>2374.7982364656368</v>
      </c>
      <c r="AB289" s="8">
        <v>2372.028004997203</v>
      </c>
      <c r="AC289" s="8">
        <v>2401.8374704377493</v>
      </c>
      <c r="AD289" s="8">
        <v>2445.1309775396853</v>
      </c>
      <c r="AE289" s="8">
        <v>2516.1911582055527</v>
      </c>
      <c r="AF289" s="8">
        <v>2574.6900774692936</v>
      </c>
      <c r="AG289" s="8">
        <v>2659.3150442519463</v>
      </c>
      <c r="AH289" s="8">
        <v>2717.5302473846878</v>
      </c>
      <c r="AI289" s="8">
        <v>2735.2363561132734</v>
      </c>
      <c r="AJ289" s="8">
        <v>2640.6024064610333</v>
      </c>
      <c r="AK289" s="8">
        <v>2623.3061617720882</v>
      </c>
      <c r="AL289" s="8">
        <v>2635.9214048171089</v>
      </c>
      <c r="AM289" s="8">
        <v>2685.179201421784</v>
      </c>
      <c r="AN289" s="8">
        <v>2719.5619935047243</v>
      </c>
      <c r="AO289" s="8">
        <v>2731.5134033849376</v>
      </c>
      <c r="AP289" s="8">
        <v>2769.9707671833526</v>
      </c>
      <c r="AQ289" s="8">
        <v>2796.8085460197844</v>
      </c>
      <c r="AR289" s="8">
        <v>2817.2402252839511</v>
      </c>
      <c r="AS289" s="8">
        <v>2826.6501117596117</v>
      </c>
      <c r="AT289" s="8">
        <v>2823.6192293653094</v>
      </c>
      <c r="AU289" s="8">
        <v>2815.4612923403774</v>
      </c>
      <c r="AV289" s="8">
        <v>2802.776340697636</v>
      </c>
      <c r="AW289" s="8">
        <v>2791.0198588783528</v>
      </c>
      <c r="AX289" s="8">
        <v>2781.4405493662198</v>
      </c>
      <c r="AY289" s="8">
        <v>2768.1203112318526</v>
      </c>
      <c r="AZ289" s="8">
        <v>2754.6889517780387</v>
      </c>
      <c r="BA289" s="8">
        <v>2748.5760482720179</v>
      </c>
      <c r="BB289" s="8">
        <v>2744.1853265850918</v>
      </c>
      <c r="BC289" s="8">
        <v>2742.3965815082997</v>
      </c>
      <c r="BD289" s="8">
        <v>2739.695231114657</v>
      </c>
      <c r="BE289" s="117">
        <v>1.8436779542692209E-3</v>
      </c>
      <c r="BF289" s="1" t="s">
        <v>134</v>
      </c>
    </row>
    <row r="290" spans="1:58" s="1" customFormat="1">
      <c r="A290" s="8">
        <v>823.13830363115437</v>
      </c>
      <c r="B290" s="8"/>
      <c r="C290" s="1" t="s">
        <v>135</v>
      </c>
      <c r="D290" s="196" t="s">
        <v>66</v>
      </c>
      <c r="F290" s="8">
        <v>2714.0032066218905</v>
      </c>
      <c r="G290" s="8">
        <v>2766.2306421587773</v>
      </c>
      <c r="H290" s="8">
        <v>2818.4580776956645</v>
      </c>
      <c r="I290" s="8">
        <v>2891.2487001949826</v>
      </c>
      <c r="J290" s="8">
        <v>2928.2449547405686</v>
      </c>
      <c r="K290" s="8">
        <v>2963.6022730245368</v>
      </c>
      <c r="L290" s="8">
        <v>2967.139006534268</v>
      </c>
      <c r="M290" s="8">
        <v>2966.3889493279867</v>
      </c>
      <c r="N290" s="8">
        <v>3122.6086524580405</v>
      </c>
      <c r="O290" s="8">
        <v>3102.4778216604896</v>
      </c>
      <c r="P290" s="8">
        <v>3203.2341197678347</v>
      </c>
      <c r="Q290" s="8">
        <v>3308.1437877260823</v>
      </c>
      <c r="R290" s="8">
        <v>3416.7948674728191</v>
      </c>
      <c r="S290" s="8">
        <v>3565.1526112071565</v>
      </c>
      <c r="T290" s="8">
        <v>3680.8949130500373</v>
      </c>
      <c r="U290" s="8">
        <v>3890.9266215566536</v>
      </c>
      <c r="V290" s="8">
        <v>4108.0317271811991</v>
      </c>
      <c r="W290" s="8">
        <v>4297.4681162204697</v>
      </c>
      <c r="X290" s="8">
        <v>4366.5805978291328</v>
      </c>
      <c r="Y290" s="8">
        <v>4487.4959667609901</v>
      </c>
      <c r="Z290" s="8">
        <v>4926.8541427762138</v>
      </c>
      <c r="AA290" s="8">
        <v>5327.6338130134527</v>
      </c>
      <c r="AB290" s="8">
        <v>5467.5606581810716</v>
      </c>
      <c r="AC290" s="8">
        <v>5692.4167839611218</v>
      </c>
      <c r="AD290" s="8">
        <v>6015.7371534228814</v>
      </c>
      <c r="AE290" s="8">
        <v>6447.6555798742547</v>
      </c>
      <c r="AF290" s="8">
        <v>6860.1011014505684</v>
      </c>
      <c r="AG290" s="8">
        <v>7134.7221950409348</v>
      </c>
      <c r="AH290" s="8">
        <v>7379.3535163726119</v>
      </c>
      <c r="AI290" s="8">
        <v>7678.6748207363235</v>
      </c>
      <c r="AJ290" s="8">
        <v>7701.0621597066629</v>
      </c>
      <c r="AK290" s="8">
        <v>8104.2619800991051</v>
      </c>
      <c r="AL290" s="8">
        <v>8529.7246609081139</v>
      </c>
      <c r="AM290" s="8">
        <v>9021.0608834073064</v>
      </c>
      <c r="AN290" s="8">
        <v>9380.2033972337431</v>
      </c>
      <c r="AO290" s="8">
        <v>9616.0702044589507</v>
      </c>
      <c r="AP290" s="8">
        <v>9869.4902534653866</v>
      </c>
      <c r="AQ290" s="8">
        <v>10076.764746988221</v>
      </c>
      <c r="AR290" s="8">
        <v>10219.583142776437</v>
      </c>
      <c r="AS290" s="8">
        <v>10321.760645823762</v>
      </c>
      <c r="AT290" s="8">
        <v>10422.638057774722</v>
      </c>
      <c r="AU290" s="8">
        <v>10564.79142300495</v>
      </c>
      <c r="AV290" s="8">
        <v>10640.935859828829</v>
      </c>
      <c r="AW290" s="8">
        <v>10762.62819237736</v>
      </c>
      <c r="AX290" s="8">
        <v>10878.375370175254</v>
      </c>
      <c r="AY290" s="8">
        <v>10941.004086022571</v>
      </c>
      <c r="AZ290" s="8">
        <v>11015.802652728491</v>
      </c>
      <c r="BA290" s="8">
        <v>11117.335648924385</v>
      </c>
      <c r="BB290" s="8">
        <v>11183.940600876698</v>
      </c>
      <c r="BC290" s="8">
        <v>11249.009737168479</v>
      </c>
      <c r="BD290" s="8">
        <v>11318.714590846883</v>
      </c>
      <c r="BE290" s="117">
        <v>1.9441534955602236E-2</v>
      </c>
      <c r="BF290" s="1" t="s">
        <v>135</v>
      </c>
    </row>
    <row r="291" spans="1:58" s="1" customFormat="1">
      <c r="A291" s="8">
        <v>872.45070265099787</v>
      </c>
      <c r="B291" s="8"/>
      <c r="C291" s="1" t="s">
        <v>136</v>
      </c>
      <c r="D291" s="197" t="s">
        <v>5469</v>
      </c>
      <c r="F291" s="8">
        <v>4685.6139544881116</v>
      </c>
      <c r="G291" s="8">
        <v>4846.9173570763787</v>
      </c>
      <c r="H291" s="8">
        <v>5008.2207596646458</v>
      </c>
      <c r="I291" s="8">
        <v>5233.033158836829</v>
      </c>
      <c r="J291" s="8">
        <v>5347.2953599171369</v>
      </c>
      <c r="K291" s="8">
        <v>5456.4957387404911</v>
      </c>
      <c r="L291" s="8">
        <v>5518.8324925047837</v>
      </c>
      <c r="M291" s="8">
        <v>5571.4355115558528</v>
      </c>
      <c r="N291" s="8">
        <v>5978.1045452741855</v>
      </c>
      <c r="O291" s="8">
        <v>5993.7545762651171</v>
      </c>
      <c r="P291" s="8">
        <v>6251.1086086014566</v>
      </c>
      <c r="Q291" s="8">
        <v>6545.0150556943636</v>
      </c>
      <c r="R291" s="8">
        <v>6857.360364281305</v>
      </c>
      <c r="S291" s="8">
        <v>7216.4853030157956</v>
      </c>
      <c r="T291" s="8">
        <v>7527.399842884297</v>
      </c>
      <c r="U291" s="8">
        <v>8068.4471852160214</v>
      </c>
      <c r="V291" s="8">
        <v>8637.0155147854675</v>
      </c>
      <c r="W291" s="8">
        <v>9132.2699067393223</v>
      </c>
      <c r="X291" s="8">
        <v>9334.210585621915</v>
      </c>
      <c r="Y291" s="8">
        <v>9652.3734184585046</v>
      </c>
      <c r="Z291" s="8">
        <v>10129.531809913426</v>
      </c>
      <c r="AA291" s="8">
        <v>10549.414687247838</v>
      </c>
      <c r="AB291" s="8">
        <v>10617.785206666567</v>
      </c>
      <c r="AC291" s="8">
        <v>10850.415661333316</v>
      </c>
      <c r="AD291" s="8">
        <v>11208.394192480373</v>
      </c>
      <c r="AE291" s="8">
        <v>11723.25428099248</v>
      </c>
      <c r="AF291" s="8">
        <v>12185.307183281799</v>
      </c>
      <c r="AG291" s="8">
        <v>12577.960890515624</v>
      </c>
      <c r="AH291" s="8">
        <v>12807.036764701703</v>
      </c>
      <c r="AI291" s="8">
        <v>12863.271060890407</v>
      </c>
      <c r="AJ291" s="8">
        <v>12459.105516536294</v>
      </c>
      <c r="AK291" s="8">
        <v>12545.352333572302</v>
      </c>
      <c r="AL291" s="8">
        <v>12768.607360150247</v>
      </c>
      <c r="AM291" s="8">
        <v>13164.462803926039</v>
      </c>
      <c r="AN291" s="8">
        <v>13455.759709090127</v>
      </c>
      <c r="AO291" s="8">
        <v>13633.958156860674</v>
      </c>
      <c r="AP291" s="8">
        <v>13941.209115202488</v>
      </c>
      <c r="AQ291" s="8">
        <v>14186.777517321516</v>
      </c>
      <c r="AR291" s="8">
        <v>14395.456881269121</v>
      </c>
      <c r="AS291" s="8">
        <v>14547.290660166816</v>
      </c>
      <c r="AT291" s="8">
        <v>14648.11484689244</v>
      </c>
      <c r="AU291" s="8">
        <v>14719.651885953708</v>
      </c>
      <c r="AV291" s="8">
        <v>14763.781001503961</v>
      </c>
      <c r="AW291" s="8">
        <v>14811.229866430966</v>
      </c>
      <c r="AX291" s="8">
        <v>14859.922368942867</v>
      </c>
      <c r="AY291" s="8">
        <v>14896.719958498825</v>
      </c>
      <c r="AZ291" s="8">
        <v>14903.201385289811</v>
      </c>
      <c r="BA291" s="8">
        <v>14954.801389192724</v>
      </c>
      <c r="BB291" s="8">
        <v>15009.419226207374</v>
      </c>
      <c r="BC291" s="8">
        <v>15079.07114570977</v>
      </c>
      <c r="BD291" s="8">
        <v>15122.332820679736</v>
      </c>
      <c r="BE291" s="117">
        <v>9.73310774694164E-3</v>
      </c>
      <c r="BF291" s="1" t="s">
        <v>136</v>
      </c>
    </row>
    <row r="292" spans="1:58" s="1" customFormat="1">
      <c r="A292" s="8">
        <v>705.76671473780198</v>
      </c>
      <c r="B292" s="8"/>
      <c r="C292" s="1" t="s">
        <v>137</v>
      </c>
      <c r="D292" s="196" t="s">
        <v>69</v>
      </c>
      <c r="F292" s="8">
        <v>8831.4069108272088</v>
      </c>
      <c r="G292" s="8">
        <v>8982.682049718147</v>
      </c>
      <c r="H292" s="8">
        <v>9133.9571886090871</v>
      </c>
      <c r="I292" s="8">
        <v>9228.0551391407607</v>
      </c>
      <c r="J292" s="8">
        <v>9325.9303391624871</v>
      </c>
      <c r="K292" s="8">
        <v>9435.3594788008522</v>
      </c>
      <c r="L292" s="8">
        <v>9402.5029670648019</v>
      </c>
      <c r="M292" s="8">
        <v>9317.0133829133265</v>
      </c>
      <c r="N292" s="8">
        <v>9594.8534284338602</v>
      </c>
      <c r="O292" s="8">
        <v>9549.1543135264837</v>
      </c>
      <c r="P292" s="8">
        <v>9905.9247494187312</v>
      </c>
      <c r="Q292" s="8">
        <v>10179.873946420012</v>
      </c>
      <c r="R292" s="8">
        <v>10570.47967384969</v>
      </c>
      <c r="S292" s="8">
        <v>11214.050773343295</v>
      </c>
      <c r="T292" s="8">
        <v>11613.829592872014</v>
      </c>
      <c r="U292" s="8">
        <v>12097.143965452469</v>
      </c>
      <c r="V292" s="8">
        <v>12642.748453845543</v>
      </c>
      <c r="W292" s="8">
        <v>13013.240075139931</v>
      </c>
      <c r="X292" s="8">
        <v>13291.521251566393</v>
      </c>
      <c r="Y292" s="8">
        <v>13704.521907588638</v>
      </c>
      <c r="Z292" s="8">
        <v>14204.638505637235</v>
      </c>
      <c r="AA292" s="8">
        <v>14704.160551185496</v>
      </c>
      <c r="AB292" s="8">
        <v>14715.028570659057</v>
      </c>
      <c r="AC292" s="8">
        <v>14928.119440779048</v>
      </c>
      <c r="AD292" s="8">
        <v>15215.031073933886</v>
      </c>
      <c r="AE292" s="8">
        <v>15656.809695717346</v>
      </c>
      <c r="AF292" s="8">
        <v>15997.361903888115</v>
      </c>
      <c r="AG292" s="8">
        <v>16383.314616719137</v>
      </c>
      <c r="AH292" s="8">
        <v>17511.458940933317</v>
      </c>
      <c r="AI292" s="8">
        <v>18182.257358915402</v>
      </c>
      <c r="AJ292" s="8">
        <v>17633.598241777432</v>
      </c>
      <c r="AK292" s="8">
        <v>17669.843567587166</v>
      </c>
      <c r="AL292" s="8">
        <v>17882.084435103738</v>
      </c>
      <c r="AM292" s="8">
        <v>18273.060046409792</v>
      </c>
      <c r="AN292" s="8">
        <v>18625.909320985204</v>
      </c>
      <c r="AO292" s="8">
        <v>19044.046514846275</v>
      </c>
      <c r="AP292" s="8">
        <v>19676.39416462482</v>
      </c>
      <c r="AQ292" s="8">
        <v>19983.489707521392</v>
      </c>
      <c r="AR292" s="8">
        <v>20398.851402280303</v>
      </c>
      <c r="AS292" s="8">
        <v>20826.690703650158</v>
      </c>
      <c r="AT292" s="8">
        <v>21129.933622519649</v>
      </c>
      <c r="AU292" s="8">
        <v>21754.5836671242</v>
      </c>
      <c r="AV292" s="8">
        <v>22000.011849036651</v>
      </c>
      <c r="AW292" s="8">
        <v>22611.396713434668</v>
      </c>
      <c r="AX292" s="8">
        <v>23151.432073230768</v>
      </c>
      <c r="AY292" s="8">
        <v>23544.618858172929</v>
      </c>
      <c r="AZ292" s="8">
        <v>24279.821029626295</v>
      </c>
      <c r="BA292" s="8">
        <v>24694.646350797266</v>
      </c>
      <c r="BB292" s="8">
        <v>25240.460799124648</v>
      </c>
      <c r="BC292" s="8">
        <v>25973.083537970335</v>
      </c>
      <c r="BD292" s="8">
        <v>26175.795262589789</v>
      </c>
      <c r="BE292" s="117">
        <v>1.9947803837700874E-2</v>
      </c>
      <c r="BF292" s="1" t="s">
        <v>137</v>
      </c>
    </row>
    <row r="293" spans="1:58" s="1" customFormat="1">
      <c r="A293" s="8">
        <v>1116.0469056694096</v>
      </c>
      <c r="B293" s="8"/>
      <c r="C293" s="1" t="s">
        <v>138</v>
      </c>
      <c r="D293" s="196" t="s">
        <v>71</v>
      </c>
      <c r="F293" s="8">
        <v>10841.107196146211</v>
      </c>
      <c r="G293" s="8">
        <v>11026.806939503975</v>
      </c>
      <c r="H293" s="8">
        <v>11212.506682861736</v>
      </c>
      <c r="I293" s="8">
        <v>11328.017832891619</v>
      </c>
      <c r="J293" s="8">
        <v>11448.165794138758</v>
      </c>
      <c r="K293" s="8">
        <v>11582.496942638683</v>
      </c>
      <c r="L293" s="8">
        <v>11542.163508858694</v>
      </c>
      <c r="M293" s="8">
        <v>11437.219669751494</v>
      </c>
      <c r="N293" s="8">
        <v>11778.285792882729</v>
      </c>
      <c r="O293" s="8">
        <v>11722.187256320849</v>
      </c>
      <c r="P293" s="8">
        <v>12160.145395831078</v>
      </c>
      <c r="Q293" s="8">
        <v>12496.43525779497</v>
      </c>
      <c r="R293" s="8">
        <v>12975.92834482533</v>
      </c>
      <c r="S293" s="8">
        <v>13765.952329497366</v>
      </c>
      <c r="T293" s="8">
        <v>14256.705963773478</v>
      </c>
      <c r="U293" s="8">
        <v>14850.004741135788</v>
      </c>
      <c r="V293" s="8">
        <v>15519.768551714615</v>
      </c>
      <c r="W293" s="8">
        <v>15983.555698489869</v>
      </c>
      <c r="X293" s="8">
        <v>16194.710846388716</v>
      </c>
      <c r="Y293" s="8">
        <v>16576.532245536484</v>
      </c>
      <c r="Z293" s="8">
        <v>16934.510115706671</v>
      </c>
      <c r="AA293" s="8">
        <v>17217.490214471542</v>
      </c>
      <c r="AB293" s="8">
        <v>17241.166059223928</v>
      </c>
      <c r="AC293" s="8">
        <v>17506.071071606191</v>
      </c>
      <c r="AD293" s="8">
        <v>17889.73979428424</v>
      </c>
      <c r="AE293" s="8">
        <v>18472.572870047712</v>
      </c>
      <c r="AF293" s="8">
        <v>18935.521923040491</v>
      </c>
      <c r="AG293" s="8">
        <v>19943.706447802157</v>
      </c>
      <c r="AH293" s="8">
        <v>20783.399578714161</v>
      </c>
      <c r="AI293" s="8">
        <v>21179.98171360376</v>
      </c>
      <c r="AJ293" s="8">
        <v>20544.472936238351</v>
      </c>
      <c r="AK293" s="8">
        <v>21148.333297557198</v>
      </c>
      <c r="AL293" s="8">
        <v>21614.846916258874</v>
      </c>
      <c r="AM293" s="8">
        <v>22305.613176898074</v>
      </c>
      <c r="AN293" s="8">
        <v>23124.288974875079</v>
      </c>
      <c r="AO293" s="8">
        <v>23646.872385419701</v>
      </c>
      <c r="AP293" s="8">
        <v>24307.949641703224</v>
      </c>
      <c r="AQ293" s="8">
        <v>24938.351387320439</v>
      </c>
      <c r="AR293" s="8">
        <v>25743.302897939117</v>
      </c>
      <c r="AS293" s="8">
        <v>26411.725954338337</v>
      </c>
      <c r="AT293" s="8">
        <v>27015.159620984723</v>
      </c>
      <c r="AU293" s="8">
        <v>27476.932492638796</v>
      </c>
      <c r="AV293" s="8">
        <v>27828.363785033878</v>
      </c>
      <c r="AW293" s="8">
        <v>28306.919635971317</v>
      </c>
      <c r="AX293" s="8">
        <v>28749.140041734117</v>
      </c>
      <c r="AY293" s="8">
        <v>29062.367157678407</v>
      </c>
      <c r="AZ293" s="8">
        <v>29421.896284777085</v>
      </c>
      <c r="BA293" s="8">
        <v>29733.439871563431</v>
      </c>
      <c r="BB293" s="8">
        <v>30276.046505558577</v>
      </c>
      <c r="BC293" s="8">
        <v>30598.665257726934</v>
      </c>
      <c r="BD293" s="8">
        <v>31103.319255252412</v>
      </c>
      <c r="BE293" s="117">
        <v>2.0952617021022447E-2</v>
      </c>
      <c r="BF293" s="1" t="s">
        <v>138</v>
      </c>
    </row>
    <row r="295" spans="1:58">
      <c r="D295" t="s">
        <v>5697</v>
      </c>
      <c r="AK295" s="317">
        <f>SUM(AK216:AK293)</f>
        <v>5420349.8287067739</v>
      </c>
      <c r="AL295" s="317">
        <f t="shared" ref="AL295:BD295" si="7">SUM(AL216:AL293)</f>
        <v>5488097.014205547</v>
      </c>
      <c r="AM295" s="317">
        <f t="shared" si="7"/>
        <v>5576536.3580378983</v>
      </c>
      <c r="AN295" s="317">
        <f t="shared" si="7"/>
        <v>5683979.4755163612</v>
      </c>
      <c r="AO295" s="317">
        <f t="shared" si="7"/>
        <v>5799885.0671766195</v>
      </c>
      <c r="AP295" s="317">
        <f t="shared" si="7"/>
        <v>5912327.3389185397</v>
      </c>
      <c r="AQ295" s="317">
        <f t="shared" si="7"/>
        <v>6007517.336845777</v>
      </c>
      <c r="AR295" s="317">
        <f t="shared" si="7"/>
        <v>6091568.1734288186</v>
      </c>
      <c r="AS295" s="317">
        <f t="shared" si="7"/>
        <v>6151272.991038641</v>
      </c>
      <c r="AT295" s="317">
        <f t="shared" si="7"/>
        <v>6191077.6885668347</v>
      </c>
      <c r="AU295" s="317">
        <f t="shared" si="7"/>
        <v>6223067.2672537463</v>
      </c>
      <c r="AV295" s="317">
        <f t="shared" si="7"/>
        <v>6226214.5794854974</v>
      </c>
      <c r="AW295" s="317">
        <f t="shared" si="7"/>
        <v>6238282.1602594303</v>
      </c>
      <c r="AX295" s="317">
        <f t="shared" si="7"/>
        <v>6253425.2134269727</v>
      </c>
      <c r="AY295" s="317">
        <f t="shared" si="7"/>
        <v>6263733.2585776616</v>
      </c>
      <c r="AZ295" s="317">
        <f t="shared" si="7"/>
        <v>6264166.9916698355</v>
      </c>
      <c r="BA295" s="317">
        <f t="shared" si="7"/>
        <v>6263571.7740276176</v>
      </c>
      <c r="BB295" s="317">
        <f t="shared" si="7"/>
        <v>6278280.1639296617</v>
      </c>
      <c r="BC295" s="317">
        <f t="shared" si="7"/>
        <v>6301121.7967114765</v>
      </c>
      <c r="BD295" s="317">
        <f t="shared" si="7"/>
        <v>6319767.6458793525</v>
      </c>
    </row>
    <row r="301" spans="1:58">
      <c r="AH301" s="84">
        <f>SUM(AH187:AH204)</f>
        <v>3349</v>
      </c>
      <c r="AI301" s="86"/>
      <c r="AJ301" s="86" t="s">
        <v>5473</v>
      </c>
      <c r="AK301" s="87">
        <f t="shared" ref="AK301:BD301" si="8">SUM(AK187:AK204)</f>
        <v>3371.0405269479006</v>
      </c>
      <c r="AL301" s="87">
        <f t="shared" si="8"/>
        <v>3356.5369104716883</v>
      </c>
      <c r="AM301" s="87">
        <f t="shared" si="8"/>
        <v>3342.1075656435023</v>
      </c>
      <c r="AN301" s="87">
        <f t="shared" si="8"/>
        <v>3327.7520346049623</v>
      </c>
      <c r="AO301" s="87">
        <f t="shared" si="8"/>
        <v>3313.4698627952139</v>
      </c>
      <c r="AP301" s="87">
        <f t="shared" si="8"/>
        <v>3299.2605989245808</v>
      </c>
      <c r="AQ301" s="87">
        <f t="shared" si="8"/>
        <v>3285.1237949484457</v>
      </c>
      <c r="AR301" s="87">
        <f t="shared" si="8"/>
        <v>3271.0590060413433</v>
      </c>
      <c r="AS301" s="87">
        <f t="shared" si="8"/>
        <v>3257.0657905712806</v>
      </c>
      <c r="AT301" s="87">
        <f t="shared" si="8"/>
        <v>3243.1437100742696</v>
      </c>
      <c r="AU301" s="87">
        <f t="shared" si="8"/>
        <v>3229.2923292290834</v>
      </c>
      <c r="AV301" s="87">
        <f t="shared" si="8"/>
        <v>3215.5112158322117</v>
      </c>
      <c r="AW301" s="87">
        <f t="shared" si="8"/>
        <v>3201.7999407730422</v>
      </c>
      <c r="AX301" s="87">
        <f t="shared" si="8"/>
        <v>3188.1580780092468</v>
      </c>
      <c r="AY301" s="87">
        <f t="shared" si="8"/>
        <v>3174.5852045423726</v>
      </c>
      <c r="AZ301" s="87">
        <f t="shared" si="8"/>
        <v>3161.0809003936483</v>
      </c>
      <c r="BA301" s="87">
        <f t="shared" si="8"/>
        <v>3147.644748579979</v>
      </c>
      <c r="BB301" s="87">
        <f t="shared" si="8"/>
        <v>3134.2763350901637</v>
      </c>
      <c r="BC301" s="87">
        <f t="shared" si="8"/>
        <v>3120.9752488612994</v>
      </c>
      <c r="BD301" s="87">
        <f t="shared" si="8"/>
        <v>3107.74108175539</v>
      </c>
      <c r="BE301" s="87">
        <f>BD301</f>
        <v>3107.74108175539</v>
      </c>
    </row>
    <row r="302" spans="1:58">
      <c r="AI302" s="86"/>
      <c r="AJ302" s="86" t="s">
        <v>8</v>
      </c>
      <c r="AK302" s="87">
        <f t="shared" ref="AK302:BD302" si="9">SUM(AK169:AK186)</f>
        <v>57.114297126179473</v>
      </c>
      <c r="AL302" s="87">
        <f t="shared" si="9"/>
        <v>49.358660888456697</v>
      </c>
      <c r="AM302" s="87">
        <f t="shared" si="9"/>
        <v>42.883996361562694</v>
      </c>
      <c r="AN302" s="87">
        <f t="shared" si="9"/>
        <v>42.769928168515861</v>
      </c>
      <c r="AO302" s="87">
        <f t="shared" si="9"/>
        <v>36.559258837741957</v>
      </c>
      <c r="AP302" s="87">
        <f t="shared" si="9"/>
        <v>33.347085593434706</v>
      </c>
      <c r="AQ302" s="87">
        <f t="shared" si="9"/>
        <v>36.515305616596898</v>
      </c>
      <c r="AR302" s="87">
        <f t="shared" si="9"/>
        <v>36.312589546095708</v>
      </c>
      <c r="AS302" s="87">
        <f t="shared" si="9"/>
        <v>39.06093852873046</v>
      </c>
      <c r="AT302" s="87">
        <f t="shared" si="9"/>
        <v>41.721160397442901</v>
      </c>
      <c r="AU302" s="87">
        <f t="shared" si="9"/>
        <v>44.358216248359909</v>
      </c>
      <c r="AV302" s="87">
        <f t="shared" si="9"/>
        <v>49.930477203838102</v>
      </c>
      <c r="AW302" s="87">
        <f t="shared" si="9"/>
        <v>53.958732397486379</v>
      </c>
      <c r="AX302" s="87">
        <f t="shared" si="9"/>
        <v>51.509803850235102</v>
      </c>
      <c r="AY302" s="87">
        <f t="shared" si="9"/>
        <v>54.060467297337325</v>
      </c>
      <c r="AZ302" s="87">
        <f t="shared" si="9"/>
        <v>52.230061485014218</v>
      </c>
      <c r="BA302" s="87">
        <f t="shared" si="9"/>
        <v>51.036230165113999</v>
      </c>
      <c r="BB302" s="87">
        <f t="shared" si="9"/>
        <v>48.348219984944222</v>
      </c>
      <c r="BC302" s="87">
        <f t="shared" si="9"/>
        <v>47.245952894616551</v>
      </c>
      <c r="BD302" s="87">
        <f t="shared" si="9"/>
        <v>47.686700389963214</v>
      </c>
      <c r="BE302" s="87">
        <f>SUM(AK302:BD302)</f>
        <v>916.00808298166646</v>
      </c>
    </row>
    <row r="303" spans="1:58">
      <c r="AI303" s="86"/>
      <c r="AJ303" s="86" t="s">
        <v>5475</v>
      </c>
      <c r="AK303" s="87">
        <f>AK302</f>
        <v>57.114297126179473</v>
      </c>
      <c r="AL303" s="87">
        <f>AK303+AL302</f>
        <v>106.47295801463616</v>
      </c>
      <c r="AM303" s="87">
        <f t="shared" ref="AM303:BD303" si="10">AL303+AM302</f>
        <v>149.35695437619887</v>
      </c>
      <c r="AN303" s="87">
        <f t="shared" si="10"/>
        <v>192.12688254471473</v>
      </c>
      <c r="AO303" s="87">
        <f t="shared" si="10"/>
        <v>228.6861413824567</v>
      </c>
      <c r="AP303" s="87">
        <f t="shared" si="10"/>
        <v>262.03322697589141</v>
      </c>
      <c r="AQ303" s="87">
        <f t="shared" si="10"/>
        <v>298.5485325924883</v>
      </c>
      <c r="AR303" s="87">
        <f t="shared" si="10"/>
        <v>334.86112213858399</v>
      </c>
      <c r="AS303" s="87">
        <f t="shared" si="10"/>
        <v>373.92206066731444</v>
      </c>
      <c r="AT303" s="87">
        <f t="shared" si="10"/>
        <v>415.64322106475731</v>
      </c>
      <c r="AU303" s="87">
        <f t="shared" si="10"/>
        <v>460.00143731311721</v>
      </c>
      <c r="AV303" s="87">
        <f t="shared" si="10"/>
        <v>509.93191451695532</v>
      </c>
      <c r="AW303" s="87">
        <f t="shared" si="10"/>
        <v>563.89064691444173</v>
      </c>
      <c r="AX303" s="87">
        <f t="shared" si="10"/>
        <v>615.40045076467686</v>
      </c>
      <c r="AY303" s="87">
        <f t="shared" si="10"/>
        <v>669.46091806201423</v>
      </c>
      <c r="AZ303" s="87">
        <f t="shared" si="10"/>
        <v>721.69097954702841</v>
      </c>
      <c r="BA303" s="87">
        <f t="shared" si="10"/>
        <v>772.72720971214244</v>
      </c>
      <c r="BB303" s="87">
        <f t="shared" si="10"/>
        <v>821.07542969708663</v>
      </c>
      <c r="BC303" s="87">
        <f t="shared" si="10"/>
        <v>868.32138259170324</v>
      </c>
      <c r="BD303" s="87">
        <f t="shared" si="10"/>
        <v>916.00808298166646</v>
      </c>
      <c r="BE303" s="87">
        <f>SUM(BE301:BE302)</f>
        <v>4023.7491647370566</v>
      </c>
    </row>
    <row r="304" spans="1:58"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</row>
    <row r="305" spans="35:57">
      <c r="AI305" s="86"/>
      <c r="AJ305" s="86" t="s">
        <v>5474</v>
      </c>
      <c r="AK305" s="87">
        <f>SUM(AK301,AK303)</f>
        <v>3428.1548240740799</v>
      </c>
      <c r="AL305" s="87">
        <f t="shared" ref="AL305:BD305" si="11">SUM(AL301,AL303)</f>
        <v>3463.0098684863246</v>
      </c>
      <c r="AM305" s="87">
        <f t="shared" si="11"/>
        <v>3491.464520019701</v>
      </c>
      <c r="AN305" s="87">
        <f t="shared" si="11"/>
        <v>3519.8789171496769</v>
      </c>
      <c r="AO305" s="87">
        <f t="shared" si="11"/>
        <v>3542.1560041776706</v>
      </c>
      <c r="AP305" s="87">
        <f t="shared" si="11"/>
        <v>3561.2938259004723</v>
      </c>
      <c r="AQ305" s="87">
        <f t="shared" si="11"/>
        <v>3583.672327540934</v>
      </c>
      <c r="AR305" s="87">
        <f t="shared" si="11"/>
        <v>3605.9201281799274</v>
      </c>
      <c r="AS305" s="87">
        <f t="shared" si="11"/>
        <v>3630.9878512385949</v>
      </c>
      <c r="AT305" s="87">
        <f t="shared" si="11"/>
        <v>3658.7869311390268</v>
      </c>
      <c r="AU305" s="87">
        <f t="shared" si="11"/>
        <v>3689.2937665422005</v>
      </c>
      <c r="AV305" s="87">
        <f t="shared" si="11"/>
        <v>3725.4431303491669</v>
      </c>
      <c r="AW305" s="87">
        <f t="shared" si="11"/>
        <v>3765.6905876874839</v>
      </c>
      <c r="AX305" s="87">
        <f t="shared" si="11"/>
        <v>3803.5585287739236</v>
      </c>
      <c r="AY305" s="87">
        <f t="shared" si="11"/>
        <v>3844.0461226043867</v>
      </c>
      <c r="AZ305" s="87">
        <f t="shared" si="11"/>
        <v>3882.7718799406766</v>
      </c>
      <c r="BA305" s="87">
        <f t="shared" si="11"/>
        <v>3920.3719582921212</v>
      </c>
      <c r="BB305" s="87">
        <f t="shared" si="11"/>
        <v>3955.3517647872504</v>
      </c>
      <c r="BC305" s="87">
        <f t="shared" si="11"/>
        <v>3989.2966314530026</v>
      </c>
      <c r="BD305" s="87">
        <f t="shared" si="11"/>
        <v>4023.7491647370566</v>
      </c>
      <c r="BE305" s="87">
        <f>SUM(BE301:BE302)</f>
        <v>4023.7491647370566</v>
      </c>
    </row>
    <row r="306" spans="35:57">
      <c r="AI306" s="86"/>
      <c r="AJ306" s="86"/>
      <c r="AK306" s="86"/>
      <c r="AL306" s="86"/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</row>
    <row r="307" spans="35:57">
      <c r="AI307" s="86" t="s">
        <v>5476</v>
      </c>
      <c r="AJ307" s="86" t="s">
        <v>43</v>
      </c>
      <c r="AK307" s="88">
        <f t="shared" ref="AK307:BD307" si="12">AK169/AK$302</f>
        <v>0.13668477778775023</v>
      </c>
      <c r="AL307" s="88">
        <f t="shared" si="12"/>
        <v>0.12054012710676107</v>
      </c>
      <c r="AM307" s="88">
        <f t="shared" si="12"/>
        <v>0.13736834357137728</v>
      </c>
      <c r="AN307" s="88">
        <f t="shared" si="12"/>
        <v>0.16113117613805858</v>
      </c>
      <c r="AO307" s="88">
        <f t="shared" si="12"/>
        <v>0.18165081471670805</v>
      </c>
      <c r="AP307" s="88">
        <f t="shared" si="12"/>
        <v>0.16307939906427246</v>
      </c>
      <c r="AQ307" s="88">
        <f t="shared" si="12"/>
        <v>0.18961049441244884</v>
      </c>
      <c r="AR307" s="88">
        <f t="shared" si="12"/>
        <v>0.16634910813280818</v>
      </c>
      <c r="AS307" s="88">
        <f t="shared" si="12"/>
        <v>0.15007330225987231</v>
      </c>
      <c r="AT307" s="88">
        <f t="shared" si="12"/>
        <v>0.15830900279085075</v>
      </c>
      <c r="AU307" s="88">
        <f t="shared" si="12"/>
        <v>0.14897320578640966</v>
      </c>
      <c r="AV307" s="88">
        <f t="shared" si="12"/>
        <v>0.14475373374768097</v>
      </c>
      <c r="AW307" s="88">
        <f t="shared" si="12"/>
        <v>0.14700378407587136</v>
      </c>
      <c r="AX307" s="88">
        <f t="shared" si="12"/>
        <v>0.1409253480115667</v>
      </c>
      <c r="AY307" s="88">
        <f t="shared" si="12"/>
        <v>0.14635883732232088</v>
      </c>
      <c r="AZ307" s="88">
        <f t="shared" si="12"/>
        <v>0.14861812943346026</v>
      </c>
      <c r="BA307" s="88">
        <f t="shared" si="12"/>
        <v>0.149702081787977</v>
      </c>
      <c r="BB307" s="88">
        <f t="shared" si="12"/>
        <v>0.14835051077843656</v>
      </c>
      <c r="BC307" s="88">
        <f t="shared" si="12"/>
        <v>0.1498762679497179</v>
      </c>
      <c r="BD307" s="88">
        <f t="shared" si="12"/>
        <v>0.15576881026135306</v>
      </c>
      <c r="BE307" s="86"/>
    </row>
    <row r="308" spans="35:57">
      <c r="AI308" s="86"/>
      <c r="AJ308" s="86" t="s">
        <v>45</v>
      </c>
      <c r="AK308" s="88">
        <f t="shared" ref="AK308:BD308" si="13">AK170/AK$302</f>
        <v>0.11084246066626537</v>
      </c>
      <c r="AL308" s="88">
        <f t="shared" si="13"/>
        <v>9.369281323739953E-2</v>
      </c>
      <c r="AM308" s="88">
        <f t="shared" si="13"/>
        <v>0.10949166406840923</v>
      </c>
      <c r="AN308" s="88">
        <f t="shared" si="13"/>
        <v>0.12990842135133907</v>
      </c>
      <c r="AO308" s="88">
        <f t="shared" si="13"/>
        <v>0.14470565747265243</v>
      </c>
      <c r="AP308" s="88">
        <f t="shared" si="13"/>
        <v>0.12281357668817597</v>
      </c>
      <c r="AQ308" s="88">
        <f t="shared" si="13"/>
        <v>0.15381619881963629</v>
      </c>
      <c r="AR308" s="88">
        <f t="shared" si="13"/>
        <v>0.13474230746878885</v>
      </c>
      <c r="AS308" s="88">
        <f t="shared" si="13"/>
        <v>0.11901886474096957</v>
      </c>
      <c r="AT308" s="88">
        <f t="shared" si="13"/>
        <v>0.12847380619663581</v>
      </c>
      <c r="AU308" s="88">
        <f t="shared" si="13"/>
        <v>0.12049867224845169</v>
      </c>
      <c r="AV308" s="88">
        <f t="shared" si="13"/>
        <v>0.11449728895840491</v>
      </c>
      <c r="AW308" s="88">
        <f t="shared" si="13"/>
        <v>0.11424301150302921</v>
      </c>
      <c r="AX308" s="88">
        <f t="shared" si="13"/>
        <v>0.11260735772008115</v>
      </c>
      <c r="AY308" s="88">
        <f t="shared" si="13"/>
        <v>0.11900007957785526</v>
      </c>
      <c r="AZ308" s="88">
        <f t="shared" si="13"/>
        <v>0.11693925215253884</v>
      </c>
      <c r="BA308" s="88">
        <f t="shared" si="13"/>
        <v>0.12370282468021775</v>
      </c>
      <c r="BB308" s="88">
        <f t="shared" si="13"/>
        <v>0.114591712723574</v>
      </c>
      <c r="BC308" s="88">
        <f t="shared" si="13"/>
        <v>0.11697515950349917</v>
      </c>
      <c r="BD308" s="88">
        <f t="shared" si="13"/>
        <v>0.12547178782588278</v>
      </c>
      <c r="BE308" s="86"/>
    </row>
    <row r="309" spans="35:57">
      <c r="AI309" s="86"/>
      <c r="AJ309" s="86" t="s">
        <v>47</v>
      </c>
      <c r="AK309" s="88">
        <f t="shared" ref="AK309:BD309" si="14">AK171/AK$302</f>
        <v>2.9101639351884364E-2</v>
      </c>
      <c r="AL309" s="88">
        <f t="shared" si="14"/>
        <v>2.4657592415130682E-2</v>
      </c>
      <c r="AM309" s="88">
        <f t="shared" si="14"/>
        <v>2.901859570764833E-2</v>
      </c>
      <c r="AN309" s="88">
        <f t="shared" si="14"/>
        <v>3.4103621699056917E-2</v>
      </c>
      <c r="AO309" s="88">
        <f t="shared" si="14"/>
        <v>3.8305125715782908E-2</v>
      </c>
      <c r="AP309" s="88">
        <f t="shared" si="14"/>
        <v>3.2349822446056394E-2</v>
      </c>
      <c r="AQ309" s="88">
        <f t="shared" si="14"/>
        <v>4.0388477977621844E-2</v>
      </c>
      <c r="AR309" s="88">
        <f t="shared" si="14"/>
        <v>3.5514839249907025E-2</v>
      </c>
      <c r="AS309" s="88">
        <f t="shared" si="14"/>
        <v>3.1333838275767086E-2</v>
      </c>
      <c r="AT309" s="88">
        <f t="shared" si="14"/>
        <v>3.3585939631564393E-2</v>
      </c>
      <c r="AU309" s="88">
        <f t="shared" si="14"/>
        <v>3.1541655899081297E-2</v>
      </c>
      <c r="AV309" s="88">
        <f t="shared" si="14"/>
        <v>3.0034259113351593E-2</v>
      </c>
      <c r="AW309" s="88">
        <f t="shared" si="14"/>
        <v>3.0018799895758584E-2</v>
      </c>
      <c r="AX309" s="88">
        <f t="shared" si="14"/>
        <v>2.9484485973814825E-2</v>
      </c>
      <c r="AY309" s="88">
        <f t="shared" si="14"/>
        <v>3.1244193734682263E-2</v>
      </c>
      <c r="AZ309" s="88">
        <f t="shared" si="14"/>
        <v>3.0580772268174652E-2</v>
      </c>
      <c r="BA309" s="88">
        <f t="shared" si="14"/>
        <v>3.2143160688668057E-2</v>
      </c>
      <c r="BB309" s="88">
        <f t="shared" si="14"/>
        <v>3.0127179909307078E-2</v>
      </c>
      <c r="BC309" s="88">
        <f t="shared" si="14"/>
        <v>3.0757643811431989E-2</v>
      </c>
      <c r="BD309" s="88">
        <f t="shared" si="14"/>
        <v>3.2815565380262007E-2</v>
      </c>
      <c r="BE309" s="86"/>
    </row>
    <row r="310" spans="35:57">
      <c r="AI310" s="86"/>
      <c r="AJ310" s="86" t="s">
        <v>5467</v>
      </c>
      <c r="AK310" s="88">
        <f t="shared" ref="AK310:BD310" si="15">AK172/AK$302</f>
        <v>3.1505564448114233E-2</v>
      </c>
      <c r="AL310" s="88">
        <f t="shared" si="15"/>
        <v>3.0101205142619585E-2</v>
      </c>
      <c r="AM310" s="88">
        <f t="shared" si="15"/>
        <v>2.0938898027292496E-2</v>
      </c>
      <c r="AN310" s="88">
        <f t="shared" si="15"/>
        <v>2.132378947306459E-2</v>
      </c>
      <c r="AO310" s="88">
        <f t="shared" si="15"/>
        <v>2.3284231128794467E-2</v>
      </c>
      <c r="AP310" s="88">
        <f t="shared" si="15"/>
        <v>2.195229241923027E-2</v>
      </c>
      <c r="AQ310" s="88">
        <f t="shared" si="15"/>
        <v>2.0108923606166347E-2</v>
      </c>
      <c r="AR310" s="88">
        <f t="shared" si="15"/>
        <v>1.9646402065197462E-2</v>
      </c>
      <c r="AS310" s="88">
        <f t="shared" si="15"/>
        <v>2.2901626521761715E-2</v>
      </c>
      <c r="AT310" s="88">
        <f t="shared" si="15"/>
        <v>2.4737658208379115E-2</v>
      </c>
      <c r="AU310" s="88">
        <f t="shared" si="15"/>
        <v>2.4715597503047099E-2</v>
      </c>
      <c r="AV310" s="88">
        <f t="shared" si="15"/>
        <v>3.2390795176862816E-2</v>
      </c>
      <c r="AW310" s="88">
        <f t="shared" si="15"/>
        <v>3.3801896581227467E-2</v>
      </c>
      <c r="AX310" s="88">
        <f t="shared" si="15"/>
        <v>3.1581084945124613E-2</v>
      </c>
      <c r="AY310" s="88">
        <f t="shared" si="15"/>
        <v>2.9541594324380083E-2</v>
      </c>
      <c r="AZ310" s="88">
        <f t="shared" si="15"/>
        <v>2.9472292667706436E-2</v>
      </c>
      <c r="BA310" s="88">
        <f t="shared" si="15"/>
        <v>2.5394764925156563E-2</v>
      </c>
      <c r="BB310" s="88">
        <f t="shared" si="15"/>
        <v>2.7253237269899786E-2</v>
      </c>
      <c r="BC310" s="88">
        <f t="shared" si="15"/>
        <v>2.6393751656460476E-2</v>
      </c>
      <c r="BD310" s="88">
        <f t="shared" si="15"/>
        <v>2.8394603729897931E-2</v>
      </c>
      <c r="BE310" s="86"/>
    </row>
    <row r="311" spans="35:57">
      <c r="AI311" s="86"/>
      <c r="AJ311" s="86" t="s">
        <v>5464</v>
      </c>
      <c r="AK311" s="88">
        <f t="shared" ref="AK311:BD311" si="16">AK173/AK$302</f>
        <v>1.2599371933210674E-2</v>
      </c>
      <c r="AL311" s="88">
        <f t="shared" si="16"/>
        <v>1.2084575640000076E-2</v>
      </c>
      <c r="AM311" s="88">
        <f t="shared" si="16"/>
        <v>8.5374128226684762E-3</v>
      </c>
      <c r="AN311" s="88">
        <f t="shared" si="16"/>
        <v>8.7252153801495157E-3</v>
      </c>
      <c r="AO311" s="88">
        <f t="shared" si="16"/>
        <v>9.4379810755388181E-3</v>
      </c>
      <c r="AP311" s="88">
        <f t="shared" si="16"/>
        <v>8.7822474887936878E-3</v>
      </c>
      <c r="AQ311" s="88">
        <f t="shared" si="16"/>
        <v>8.0449263131921831E-3</v>
      </c>
      <c r="AR311" s="88">
        <f t="shared" si="16"/>
        <v>7.8254700874924935E-3</v>
      </c>
      <c r="AS311" s="88">
        <f t="shared" si="16"/>
        <v>9.3329737570857236E-3</v>
      </c>
      <c r="AT311" s="88">
        <f t="shared" si="16"/>
        <v>1.0221822069293085E-2</v>
      </c>
      <c r="AU311" s="88">
        <f t="shared" si="16"/>
        <v>1.013484857845247E-2</v>
      </c>
      <c r="AV311" s="88">
        <f t="shared" si="16"/>
        <v>1.3060928612488826E-2</v>
      </c>
      <c r="AW311" s="88">
        <f t="shared" si="16"/>
        <v>1.3594427458268121E-2</v>
      </c>
      <c r="AX311" s="88">
        <f t="shared" si="16"/>
        <v>1.2727825645294538E-2</v>
      </c>
      <c r="AY311" s="88">
        <f t="shared" si="16"/>
        <v>1.1950493894369335E-2</v>
      </c>
      <c r="AZ311" s="88">
        <f t="shared" si="16"/>
        <v>1.1904688540954179E-2</v>
      </c>
      <c r="BA311" s="88">
        <f t="shared" si="16"/>
        <v>1.0297557890871351E-2</v>
      </c>
      <c r="BB311" s="88">
        <f t="shared" si="16"/>
        <v>1.1017210932429914E-2</v>
      </c>
      <c r="BC311" s="88">
        <f t="shared" si="16"/>
        <v>1.0679037508445562E-2</v>
      </c>
      <c r="BD311" s="88">
        <f t="shared" si="16"/>
        <v>1.1439900677710443E-2</v>
      </c>
      <c r="BE311" s="86"/>
    </row>
    <row r="312" spans="35:57">
      <c r="AI312" s="86"/>
      <c r="AJ312" s="86" t="s">
        <v>5465</v>
      </c>
      <c r="AK312" s="88">
        <f t="shared" ref="AK312:BD312" si="17">AK174/AK$302</f>
        <v>4.7756692881523309E-2</v>
      </c>
      <c r="AL312" s="88">
        <f t="shared" si="17"/>
        <v>4.5487057836647173E-2</v>
      </c>
      <c r="AM312" s="88">
        <f t="shared" si="17"/>
        <v>3.2288389131428466E-2</v>
      </c>
      <c r="AN312" s="88">
        <f t="shared" si="17"/>
        <v>3.3068396225580311E-2</v>
      </c>
      <c r="AO312" s="88">
        <f t="shared" si="17"/>
        <v>3.5692671562019551E-2</v>
      </c>
      <c r="AP312" s="88">
        <f t="shared" si="17"/>
        <v>3.3092716291870404E-2</v>
      </c>
      <c r="AQ312" s="88">
        <f t="shared" si="17"/>
        <v>2.9938660516347408E-2</v>
      </c>
      <c r="AR312" s="88">
        <f t="shared" si="17"/>
        <v>2.9196514036964244E-2</v>
      </c>
      <c r="AS312" s="88">
        <f t="shared" si="17"/>
        <v>3.5041188802976256E-2</v>
      </c>
      <c r="AT312" s="88">
        <f t="shared" si="17"/>
        <v>3.8594611953043416E-2</v>
      </c>
      <c r="AU312" s="88">
        <f t="shared" si="17"/>
        <v>3.8356990501486617E-2</v>
      </c>
      <c r="AV312" s="88">
        <f t="shared" si="17"/>
        <v>4.9019055721913292E-2</v>
      </c>
      <c r="AW312" s="88">
        <f t="shared" si="17"/>
        <v>5.1229120620056204E-2</v>
      </c>
      <c r="AX312" s="88">
        <f t="shared" si="17"/>
        <v>4.7845440175812284E-2</v>
      </c>
      <c r="AY312" s="88">
        <f t="shared" si="17"/>
        <v>4.504607148814968E-2</v>
      </c>
      <c r="AZ312" s="88">
        <f t="shared" si="17"/>
        <v>4.4871986281655507E-2</v>
      </c>
      <c r="BA312" s="88">
        <f t="shared" si="17"/>
        <v>3.9131008220608818E-2</v>
      </c>
      <c r="BB312" s="88">
        <f t="shared" si="17"/>
        <v>4.18233617261708E-2</v>
      </c>
      <c r="BC312" s="88">
        <f t="shared" si="17"/>
        <v>4.0373050841609137E-2</v>
      </c>
      <c r="BD312" s="88">
        <f t="shared" si="17"/>
        <v>4.3269604212524911E-2</v>
      </c>
      <c r="BE312" s="86"/>
    </row>
    <row r="313" spans="35:57">
      <c r="AI313" s="86"/>
      <c r="AJ313" s="86" t="s">
        <v>5466</v>
      </c>
      <c r="AK313" s="88">
        <f t="shared" ref="AK313:BD313" si="18">AK175/AK$302</f>
        <v>1.5101286875878707E-2</v>
      </c>
      <c r="AL313" s="88">
        <f t="shared" si="18"/>
        <v>1.4433902806750437E-2</v>
      </c>
      <c r="AM313" s="88">
        <f t="shared" si="18"/>
        <v>1.0257471034143383E-2</v>
      </c>
      <c r="AN313" s="88">
        <f t="shared" si="18"/>
        <v>1.0493271832314953E-2</v>
      </c>
      <c r="AO313" s="88">
        <f t="shared" si="18"/>
        <v>1.1317016569066717E-2</v>
      </c>
      <c r="AP313" s="88">
        <f t="shared" si="18"/>
        <v>1.0286242231908308E-2</v>
      </c>
      <c r="AQ313" s="88">
        <f t="shared" si="18"/>
        <v>9.2965557013515252E-3</v>
      </c>
      <c r="AR313" s="88">
        <f t="shared" si="18"/>
        <v>9.078326660461912E-3</v>
      </c>
      <c r="AS313" s="88">
        <f t="shared" si="18"/>
        <v>1.1184890724379502E-2</v>
      </c>
      <c r="AT313" s="88">
        <f t="shared" si="18"/>
        <v>1.2436604645800884E-2</v>
      </c>
      <c r="AU313" s="88">
        <f t="shared" si="18"/>
        <v>1.2357871431979623E-2</v>
      </c>
      <c r="AV313" s="88">
        <f t="shared" si="18"/>
        <v>1.5615619253761951E-2</v>
      </c>
      <c r="AW313" s="88">
        <f t="shared" si="18"/>
        <v>1.6282562706392292E-2</v>
      </c>
      <c r="AX313" s="88">
        <f t="shared" si="18"/>
        <v>1.5224300780899104E-2</v>
      </c>
      <c r="AY313" s="88">
        <f t="shared" si="18"/>
        <v>1.4378129801364575E-2</v>
      </c>
      <c r="AZ313" s="88">
        <f t="shared" si="18"/>
        <v>1.4337849147280911E-2</v>
      </c>
      <c r="BA313" s="88">
        <f t="shared" si="18"/>
        <v>1.2533092617614537E-2</v>
      </c>
      <c r="BB313" s="88">
        <f t="shared" si="18"/>
        <v>1.338513400063159E-2</v>
      </c>
      <c r="BC313" s="88">
        <f t="shared" si="18"/>
        <v>1.2946376417705246E-2</v>
      </c>
      <c r="BD313" s="88">
        <f t="shared" si="18"/>
        <v>1.3891177844573837E-2</v>
      </c>
      <c r="BE313" s="86"/>
    </row>
    <row r="314" spans="35:57">
      <c r="AI314" s="86"/>
      <c r="AJ314" s="86" t="s">
        <v>5468</v>
      </c>
      <c r="AK314" s="88">
        <f t="shared" ref="AK314:BD314" si="19">AK176/AK$302</f>
        <v>8.638312329012807E-3</v>
      </c>
      <c r="AL314" s="88">
        <f t="shared" si="19"/>
        <v>2.2346074550407286E-2</v>
      </c>
      <c r="AM314" s="88">
        <f t="shared" si="19"/>
        <v>2.2151027195353938E-2</v>
      </c>
      <c r="AN314" s="88">
        <f t="shared" si="19"/>
        <v>1.6768955253204813E-2</v>
      </c>
      <c r="AO314" s="88">
        <f t="shared" si="19"/>
        <v>2.0356761663191926E-2</v>
      </c>
      <c r="AP314" s="88">
        <f t="shared" si="19"/>
        <v>2.5531496469768763E-2</v>
      </c>
      <c r="AQ314" s="88">
        <f t="shared" si="19"/>
        <v>2.7150112897080459E-2</v>
      </c>
      <c r="AR314" s="88">
        <f t="shared" si="19"/>
        <v>4.1348274911937002E-2</v>
      </c>
      <c r="AS314" s="88">
        <f t="shared" si="19"/>
        <v>4.7868348690228726E-2</v>
      </c>
      <c r="AT314" s="88">
        <f t="shared" si="19"/>
        <v>3.9434923011970498E-2</v>
      </c>
      <c r="AU314" s="88">
        <f t="shared" si="19"/>
        <v>3.7767932503519688E-2</v>
      </c>
      <c r="AV314" s="88">
        <f t="shared" si="19"/>
        <v>3.593604969168053E-2</v>
      </c>
      <c r="AW314" s="88">
        <f t="shared" si="19"/>
        <v>3.4515821833292347E-2</v>
      </c>
      <c r="AX314" s="88">
        <f t="shared" si="19"/>
        <v>3.3953273386559422E-2</v>
      </c>
      <c r="AY314" s="88">
        <f t="shared" si="19"/>
        <v>3.3250912274146727E-2</v>
      </c>
      <c r="AZ314" s="88">
        <f t="shared" si="19"/>
        <v>3.100746964345517E-2</v>
      </c>
      <c r="BA314" s="88">
        <f t="shared" si="19"/>
        <v>3.5702936944940609E-2</v>
      </c>
      <c r="BB314" s="88">
        <f t="shared" si="19"/>
        <v>3.378961355081115E-2</v>
      </c>
      <c r="BC314" s="88">
        <f t="shared" si="19"/>
        <v>3.7730728363379221E-2</v>
      </c>
      <c r="BD314" s="88">
        <f t="shared" si="19"/>
        <v>3.5420783407357735E-2</v>
      </c>
      <c r="BE314" s="86"/>
    </row>
    <row r="315" spans="35:57">
      <c r="AI315" s="86"/>
      <c r="AJ315" s="86" t="s">
        <v>54</v>
      </c>
      <c r="AK315" s="88">
        <f t="shared" ref="AK315:BD315" si="20">AK177/AK$302</f>
        <v>4.9028179056646998E-3</v>
      </c>
      <c r="AL315" s="88">
        <f t="shared" si="20"/>
        <v>6.0212069875030588E-3</v>
      </c>
      <c r="AM315" s="88">
        <f t="shared" si="20"/>
        <v>1.3572222866454663E-2</v>
      </c>
      <c r="AN315" s="88">
        <f t="shared" si="20"/>
        <v>1.945045533113049E-2</v>
      </c>
      <c r="AO315" s="88">
        <f t="shared" si="20"/>
        <v>1.8219859164680729E-2</v>
      </c>
      <c r="AP315" s="88">
        <f t="shared" si="20"/>
        <v>2.2085362624030682E-2</v>
      </c>
      <c r="AQ315" s="88">
        <f t="shared" si="20"/>
        <v>1.7618416319409393E-2</v>
      </c>
      <c r="AR315" s="88">
        <f t="shared" si="20"/>
        <v>2.6792202238217676E-2</v>
      </c>
      <c r="AS315" s="88">
        <f t="shared" si="20"/>
        <v>3.026291343340215E-2</v>
      </c>
      <c r="AT315" s="88">
        <f t="shared" si="20"/>
        <v>2.8247809533544128E-2</v>
      </c>
      <c r="AU315" s="88">
        <f t="shared" si="20"/>
        <v>2.9198736946269711E-2</v>
      </c>
      <c r="AV315" s="88">
        <f t="shared" si="20"/>
        <v>2.6495328058398823E-2</v>
      </c>
      <c r="AW315" s="88">
        <f t="shared" si="20"/>
        <v>2.637032769669E-2</v>
      </c>
      <c r="AX315" s="88">
        <f t="shared" si="20"/>
        <v>2.8014449350140937E-2</v>
      </c>
      <c r="AY315" s="88">
        <f t="shared" si="20"/>
        <v>2.3906510708457888E-2</v>
      </c>
      <c r="AZ315" s="88">
        <f t="shared" si="20"/>
        <v>2.2563731304987702E-2</v>
      </c>
      <c r="BA315" s="88">
        <f t="shared" si="20"/>
        <v>2.6322260570211115E-2</v>
      </c>
      <c r="BB315" s="88">
        <f t="shared" si="20"/>
        <v>2.5369178005676559E-2</v>
      </c>
      <c r="BC315" s="88">
        <f t="shared" si="20"/>
        <v>2.6608540782345792E-2</v>
      </c>
      <c r="BD315" s="88">
        <f t="shared" si="20"/>
        <v>2.7219147535516471E-2</v>
      </c>
      <c r="BE315" s="86"/>
    </row>
    <row r="316" spans="35:57">
      <c r="AI316" s="86"/>
      <c r="AJ316" s="86" t="s">
        <v>56</v>
      </c>
      <c r="AK316" s="88">
        <f t="shared" ref="AK316:BD316" si="21">AK178/AK$302</f>
        <v>0.13409358711671621</v>
      </c>
      <c r="AL316" s="88">
        <f t="shared" si="21"/>
        <v>0.15351824958136881</v>
      </c>
      <c r="AM316" s="88">
        <f t="shared" si="21"/>
        <v>0.13164337449961006</v>
      </c>
      <c r="AN316" s="88">
        <f t="shared" si="21"/>
        <v>0.11224693230553469</v>
      </c>
      <c r="AO316" s="88">
        <f t="shared" si="21"/>
        <v>9.8145839257438652E-2</v>
      </c>
      <c r="AP316" s="88">
        <f t="shared" si="21"/>
        <v>9.455044863104721E-2</v>
      </c>
      <c r="AQ316" s="88">
        <f t="shared" si="21"/>
        <v>0.11143750271533542</v>
      </c>
      <c r="AR316" s="88">
        <f t="shared" si="21"/>
        <v>0.12502630773130144</v>
      </c>
      <c r="AS316" s="88">
        <f t="shared" si="21"/>
        <v>0.12430698395087282</v>
      </c>
      <c r="AT316" s="88">
        <f t="shared" si="21"/>
        <v>0.11257203622805897</v>
      </c>
      <c r="AU316" s="88">
        <f t="shared" si="21"/>
        <v>0.10946601294584199</v>
      </c>
      <c r="AV316" s="88">
        <f t="shared" si="21"/>
        <v>8.9158972744473222E-2</v>
      </c>
      <c r="AW316" s="88">
        <f t="shared" si="21"/>
        <v>7.1643588156699453E-2</v>
      </c>
      <c r="AX316" s="88">
        <f t="shared" si="21"/>
        <v>7.7300712043430156E-2</v>
      </c>
      <c r="AY316" s="88">
        <f t="shared" si="21"/>
        <v>7.390207474248861E-2</v>
      </c>
      <c r="AZ316" s="88">
        <f t="shared" si="21"/>
        <v>8.5655967849466386E-2</v>
      </c>
      <c r="BA316" s="88">
        <f t="shared" si="21"/>
        <v>8.3738982283443356E-2</v>
      </c>
      <c r="BB316" s="88">
        <f t="shared" si="21"/>
        <v>8.4533105510975273E-2</v>
      </c>
      <c r="BC316" s="88">
        <f t="shared" si="21"/>
        <v>8.7578413062114641E-2</v>
      </c>
      <c r="BD316" s="88">
        <f t="shared" si="21"/>
        <v>7.7426335633458535E-2</v>
      </c>
      <c r="BE316" s="86"/>
    </row>
    <row r="317" spans="35:57">
      <c r="AI317" s="86"/>
      <c r="AJ317" s="86" t="s">
        <v>58</v>
      </c>
      <c r="AK317" s="88">
        <f t="shared" ref="AK317:BD317" si="22">AK179/AK$302</f>
        <v>6.8152634100971058E-3</v>
      </c>
      <c r="AL317" s="88">
        <f t="shared" si="22"/>
        <v>6.9575047777234939E-3</v>
      </c>
      <c r="AM317" s="88">
        <f t="shared" si="22"/>
        <v>6.9786751654949512E-3</v>
      </c>
      <c r="AN317" s="88">
        <f t="shared" si="22"/>
        <v>6.9415301189326975E-3</v>
      </c>
      <c r="AO317" s="88">
        <f t="shared" si="22"/>
        <v>8.0362498935429971E-3</v>
      </c>
      <c r="AP317" s="88">
        <f t="shared" si="22"/>
        <v>8.7089368544460751E-3</v>
      </c>
      <c r="AQ317" s="88">
        <f t="shared" si="22"/>
        <v>7.8362057464045412E-3</v>
      </c>
      <c r="AR317" s="88">
        <f t="shared" si="22"/>
        <v>7.7559497462979217E-3</v>
      </c>
      <c r="AS317" s="88">
        <f t="shared" si="22"/>
        <v>7.0886163823868599E-3</v>
      </c>
      <c r="AT317" s="88">
        <f t="shared" si="22"/>
        <v>6.5572850921498879E-3</v>
      </c>
      <c r="AU317" s="88">
        <f t="shared" si="22"/>
        <v>6.101053395266896E-3</v>
      </c>
      <c r="AV317" s="88">
        <f t="shared" si="22"/>
        <v>5.3677459870629394E-3</v>
      </c>
      <c r="AW317" s="88">
        <f t="shared" si="22"/>
        <v>4.9408574719688996E-3</v>
      </c>
      <c r="AX317" s="88">
        <f t="shared" si="22"/>
        <v>4.8802745895698413E-3</v>
      </c>
      <c r="AY317" s="88">
        <f t="shared" si="22"/>
        <v>4.8936571320660231E-3</v>
      </c>
      <c r="AZ317" s="88">
        <f t="shared" si="22"/>
        <v>5.0352549013935374E-3</v>
      </c>
      <c r="BA317" s="88">
        <f t="shared" si="22"/>
        <v>5.1220298840169085E-3</v>
      </c>
      <c r="BB317" s="88">
        <f t="shared" si="22"/>
        <v>5.3668341509205946E-3</v>
      </c>
      <c r="BC317" s="88">
        <f t="shared" si="22"/>
        <v>5.4503333977015287E-3</v>
      </c>
      <c r="BD317" s="88">
        <f t="shared" si="22"/>
        <v>5.3605220315004571E-3</v>
      </c>
      <c r="BE317" s="86"/>
    </row>
    <row r="318" spans="35:57">
      <c r="AI318" s="86"/>
      <c r="AJ318" s="86" t="s">
        <v>60</v>
      </c>
      <c r="AK318" s="88">
        <f t="shared" ref="AK318:BD318" si="23">AK180/AK$302</f>
        <v>3.4606991721966352E-3</v>
      </c>
      <c r="AL318" s="88">
        <f t="shared" si="23"/>
        <v>3.7684456183017427E-3</v>
      </c>
      <c r="AM318" s="88">
        <f t="shared" si="23"/>
        <v>2.2330195576386056E-3</v>
      </c>
      <c r="AN318" s="88">
        <f t="shared" si="23"/>
        <v>2.3525995728282787E-3</v>
      </c>
      <c r="AO318" s="88">
        <f t="shared" si="23"/>
        <v>2.3426840493212166E-3</v>
      </c>
      <c r="AP318" s="88">
        <f t="shared" si="23"/>
        <v>1.9616419473827734E-3</v>
      </c>
      <c r="AQ318" s="88">
        <f t="shared" si="23"/>
        <v>1.5676439011079329E-3</v>
      </c>
      <c r="AR318" s="88">
        <f t="shared" si="23"/>
        <v>1.5170262333194671E-3</v>
      </c>
      <c r="AS318" s="88">
        <f t="shared" si="23"/>
        <v>1.8923307294619396E-3</v>
      </c>
      <c r="AT318" s="88">
        <f t="shared" si="23"/>
        <v>2.2064623373697105E-3</v>
      </c>
      <c r="AU318" s="88">
        <f t="shared" si="23"/>
        <v>2.3431306105537687E-3</v>
      </c>
      <c r="AV318" s="88">
        <f t="shared" si="23"/>
        <v>3.0386592113035783E-3</v>
      </c>
      <c r="AW318" s="88">
        <f t="shared" si="23"/>
        <v>2.9109278570934312E-3</v>
      </c>
      <c r="AX318" s="88">
        <f t="shared" si="23"/>
        <v>2.8170522011099972E-3</v>
      </c>
      <c r="AY318" s="88">
        <f t="shared" si="23"/>
        <v>2.8251155776717607E-3</v>
      </c>
      <c r="AZ318" s="88">
        <f t="shared" si="23"/>
        <v>2.7004846151011154E-3</v>
      </c>
      <c r="BA318" s="88">
        <f t="shared" si="23"/>
        <v>2.292634277000116E-3</v>
      </c>
      <c r="BB318" s="88">
        <f t="shared" si="23"/>
        <v>2.4821333969512788E-3</v>
      </c>
      <c r="BC318" s="88">
        <f t="shared" si="23"/>
        <v>2.4250633496989116E-3</v>
      </c>
      <c r="BD318" s="88">
        <f t="shared" si="23"/>
        <v>2.541103017255891E-3</v>
      </c>
      <c r="BE318" s="86"/>
    </row>
    <row r="319" spans="35:57">
      <c r="AI319" s="86"/>
      <c r="AJ319" s="86" t="s">
        <v>62</v>
      </c>
      <c r="AK319" s="88">
        <f t="shared" ref="AK319:BD319" si="24">AK181/AK$302</f>
        <v>8.2107062766453697E-3</v>
      </c>
      <c r="AL319" s="88">
        <f t="shared" si="24"/>
        <v>9.600627323179298E-3</v>
      </c>
      <c r="AM319" s="88">
        <f t="shared" si="24"/>
        <v>1.0527141741455073E-2</v>
      </c>
      <c r="AN319" s="88">
        <f t="shared" si="24"/>
        <v>1.0533419962047092E-2</v>
      </c>
      <c r="AO319" s="88">
        <f t="shared" si="24"/>
        <v>1.2248072707903374E-2</v>
      </c>
      <c r="AP319" s="88">
        <f t="shared" si="24"/>
        <v>1.3351510416817357E-2</v>
      </c>
      <c r="AQ319" s="88">
        <f t="shared" si="24"/>
        <v>1.2124651722411131E-2</v>
      </c>
      <c r="AR319" s="88">
        <f t="shared" si="24"/>
        <v>1.2114471015518703E-2</v>
      </c>
      <c r="AS319" s="88">
        <f t="shared" si="24"/>
        <v>1.118985058897513E-2</v>
      </c>
      <c r="AT319" s="88">
        <f t="shared" si="24"/>
        <v>1.0429699263162857E-2</v>
      </c>
      <c r="AU319" s="88">
        <f t="shared" si="24"/>
        <v>9.8246522483910574E-3</v>
      </c>
      <c r="AV319" s="88">
        <f t="shared" si="24"/>
        <v>1.1848848562407605E-2</v>
      </c>
      <c r="AW319" s="88">
        <f t="shared" si="24"/>
        <v>1.2318247516432084E-2</v>
      </c>
      <c r="AX319" s="88">
        <f t="shared" si="24"/>
        <v>1.2687680884302619E-2</v>
      </c>
      <c r="AY319" s="88">
        <f t="shared" si="24"/>
        <v>1.2505643213228652E-2</v>
      </c>
      <c r="AZ319" s="88">
        <f t="shared" si="24"/>
        <v>1.3509427957841161E-2</v>
      </c>
      <c r="BA319" s="88">
        <f t="shared" si="24"/>
        <v>1.2384707550342607E-2</v>
      </c>
      <c r="BB319" s="88">
        <f t="shared" si="24"/>
        <v>1.3180693992315699E-2</v>
      </c>
      <c r="BC319" s="88">
        <f t="shared" si="24"/>
        <v>1.233622414993585E-2</v>
      </c>
      <c r="BD319" s="88">
        <f t="shared" si="24"/>
        <v>1.3405876439622195E-2</v>
      </c>
      <c r="BE319" s="86"/>
    </row>
    <row r="320" spans="35:57">
      <c r="AI320" s="86"/>
      <c r="AJ320" s="86" t="s">
        <v>64</v>
      </c>
      <c r="AK320" s="88">
        <f t="shared" ref="AK320:BD320" si="25">AK182/AK$302</f>
        <v>1.8080891897345384E-2</v>
      </c>
      <c r="AL320" s="88">
        <f t="shared" si="25"/>
        <v>2.0581547347689851E-2</v>
      </c>
      <c r="AM320" s="88">
        <f t="shared" si="25"/>
        <v>1.7326956848788017E-2</v>
      </c>
      <c r="AN320" s="88">
        <f t="shared" si="25"/>
        <v>1.7782144060324162E-2</v>
      </c>
      <c r="AO320" s="88">
        <f t="shared" si="25"/>
        <v>1.7947957520322712E-2</v>
      </c>
      <c r="AP320" s="88">
        <f t="shared" si="25"/>
        <v>1.881874297283629E-2</v>
      </c>
      <c r="AQ320" s="88">
        <f t="shared" si="25"/>
        <v>1.6711702734761788E-2</v>
      </c>
      <c r="AR320" s="88">
        <f t="shared" si="25"/>
        <v>1.6680633506411455E-2</v>
      </c>
      <c r="AS320" s="88">
        <f t="shared" si="25"/>
        <v>1.6665729475381943E-2</v>
      </c>
      <c r="AT320" s="88">
        <f t="shared" si="25"/>
        <v>1.6615024804213379E-2</v>
      </c>
      <c r="AU320" s="88">
        <f t="shared" si="25"/>
        <v>1.7774338682296231E-2</v>
      </c>
      <c r="AV320" s="88">
        <f t="shared" si="25"/>
        <v>2.7329319167610635E-2</v>
      </c>
      <c r="AW320" s="88">
        <f t="shared" si="25"/>
        <v>2.9712016315774359E-2</v>
      </c>
      <c r="AX320" s="88">
        <f t="shared" si="25"/>
        <v>3.1863248874728516E-2</v>
      </c>
      <c r="AY320" s="88">
        <f t="shared" si="25"/>
        <v>3.0896570342770244E-2</v>
      </c>
      <c r="AZ320" s="88">
        <f t="shared" si="25"/>
        <v>3.3614010749157923E-2</v>
      </c>
      <c r="BA320" s="88">
        <f t="shared" si="25"/>
        <v>2.9138859291788225E-2</v>
      </c>
      <c r="BB320" s="88">
        <f t="shared" si="25"/>
        <v>2.9784000136022767E-2</v>
      </c>
      <c r="BC320" s="88">
        <f t="shared" si="25"/>
        <v>2.8573131130461425E-2</v>
      </c>
      <c r="BD320" s="88">
        <f t="shared" si="25"/>
        <v>3.0379659386423286E-2</v>
      </c>
      <c r="BE320" s="86"/>
    </row>
    <row r="321" spans="35:57">
      <c r="AI321" s="86"/>
      <c r="AJ321" s="86" t="s">
        <v>66</v>
      </c>
      <c r="AK321" s="88">
        <f t="shared" ref="AK321:BD321" si="26">AK183/AK$302</f>
        <v>7.2374295727722346E-2</v>
      </c>
      <c r="AL321" s="88">
        <f t="shared" si="26"/>
        <v>7.2128069952390225E-2</v>
      </c>
      <c r="AM321" s="88">
        <f t="shared" si="26"/>
        <v>7.4638030454986959E-2</v>
      </c>
      <c r="AN321" s="88">
        <f t="shared" si="26"/>
        <v>6.2032991178142295E-2</v>
      </c>
      <c r="AO321" s="88">
        <f t="shared" si="26"/>
        <v>5.1232117555439861E-2</v>
      </c>
      <c r="AP321" s="88">
        <f t="shared" si="26"/>
        <v>4.9381482763313597E-2</v>
      </c>
      <c r="AQ321" s="88">
        <f t="shared" si="26"/>
        <v>4.1616084014260826E-2</v>
      </c>
      <c r="AR321" s="88">
        <f t="shared" si="26"/>
        <v>3.6703925180549851E-2</v>
      </c>
      <c r="AS321" s="88">
        <f t="shared" si="26"/>
        <v>3.4234565482294893E-2</v>
      </c>
      <c r="AT321" s="88">
        <f t="shared" si="26"/>
        <v>3.3763889421017344E-2</v>
      </c>
      <c r="AU321" s="88">
        <f t="shared" si="26"/>
        <v>3.770650617430963E-2</v>
      </c>
      <c r="AV321" s="88">
        <f t="shared" si="26"/>
        <v>4.0373069147105527E-2</v>
      </c>
      <c r="AW321" s="88">
        <f t="shared" si="26"/>
        <v>4.2687640296550845E-2</v>
      </c>
      <c r="AX321" s="88">
        <f t="shared" si="26"/>
        <v>4.0068687740558065E-2</v>
      </c>
      <c r="AY321" s="88">
        <f t="shared" si="26"/>
        <v>3.6773791208183131E-2</v>
      </c>
      <c r="AZ321" s="88">
        <f t="shared" si="26"/>
        <v>3.7032831099404744E-2</v>
      </c>
      <c r="BA321" s="88">
        <f t="shared" si="26"/>
        <v>3.4769573702019482E-2</v>
      </c>
      <c r="BB321" s="88">
        <f t="shared" si="26"/>
        <v>3.4590398261253312E-2</v>
      </c>
      <c r="BC321" s="88">
        <f t="shared" si="26"/>
        <v>3.2625619473018411E-2</v>
      </c>
      <c r="BD321" s="88">
        <f t="shared" si="26"/>
        <v>3.2636018838400921E-2</v>
      </c>
      <c r="BE321" s="86"/>
    </row>
    <row r="322" spans="35:57">
      <c r="AI322" s="86"/>
      <c r="AJ322" s="86" t="s">
        <v>5469</v>
      </c>
      <c r="AK322" s="88">
        <f t="shared" ref="AK322:BD322" si="27">AK184/AK$302</f>
        <v>7.8840866828316078E-2</v>
      </c>
      <c r="AL322" s="88">
        <f t="shared" si="27"/>
        <v>8.2632043921551226E-2</v>
      </c>
      <c r="AM322" s="88">
        <f t="shared" si="27"/>
        <v>8.3760464900908688E-2</v>
      </c>
      <c r="AN322" s="88">
        <f t="shared" si="27"/>
        <v>7.1080163629516219E-2</v>
      </c>
      <c r="AO322" s="88">
        <f t="shared" si="27"/>
        <v>6.2962629576800933E-2</v>
      </c>
      <c r="AP322" s="88">
        <f t="shared" si="27"/>
        <v>6.393802649509843E-2</v>
      </c>
      <c r="AQ322" s="88">
        <f t="shared" si="27"/>
        <v>5.4145800590325935E-2</v>
      </c>
      <c r="AR322" s="88">
        <f t="shared" si="27"/>
        <v>4.983415493969081E-2</v>
      </c>
      <c r="AS322" s="88">
        <f t="shared" si="27"/>
        <v>4.87020506221085E-2</v>
      </c>
      <c r="AT322" s="88">
        <f t="shared" si="27"/>
        <v>4.8248364170009231E-2</v>
      </c>
      <c r="AU322" s="88">
        <f t="shared" si="27"/>
        <v>5.1941360017137332E-2</v>
      </c>
      <c r="AV322" s="88">
        <f t="shared" si="27"/>
        <v>5.6062788125855641E-2</v>
      </c>
      <c r="AW322" s="88">
        <f t="shared" si="27"/>
        <v>5.6862603037921788E-2</v>
      </c>
      <c r="AX322" s="88">
        <f t="shared" si="27"/>
        <v>5.3274693529736496E-2</v>
      </c>
      <c r="AY322" s="88">
        <f t="shared" si="27"/>
        <v>5.1879983272719504E-2</v>
      </c>
      <c r="AZ322" s="88">
        <f t="shared" si="27"/>
        <v>5.2235892293616241E-2</v>
      </c>
      <c r="BA322" s="88">
        <f t="shared" si="27"/>
        <v>4.8905723844194643E-2</v>
      </c>
      <c r="BB322" s="88">
        <f t="shared" si="27"/>
        <v>5.0450776351385042E-2</v>
      </c>
      <c r="BC322" s="88">
        <f t="shared" si="27"/>
        <v>4.9500432411904612E-2</v>
      </c>
      <c r="BD322" s="88">
        <f t="shared" si="27"/>
        <v>4.8449473774529753E-2</v>
      </c>
      <c r="BE322" s="86"/>
    </row>
    <row r="323" spans="35:57">
      <c r="AI323" s="86"/>
      <c r="AJ323" s="86" t="s">
        <v>69</v>
      </c>
      <c r="AK323" s="88">
        <f t="shared" ref="AK323:BD323" si="28">AK185/AK$302</f>
        <v>5.5773827140021388E-2</v>
      </c>
      <c r="AL323" s="88">
        <f t="shared" si="28"/>
        <v>6.422187490692699E-2</v>
      </c>
      <c r="AM323" s="88">
        <f t="shared" si="28"/>
        <v>5.2766836364878687E-2</v>
      </c>
      <c r="AN323" s="88">
        <f t="shared" si="28"/>
        <v>6.0845594535876159E-2</v>
      </c>
      <c r="AO323" s="88">
        <f t="shared" si="28"/>
        <v>6.2691874822126764E-2</v>
      </c>
      <c r="AP323" s="88">
        <f t="shared" si="28"/>
        <v>6.4642680788272192E-2</v>
      </c>
      <c r="AQ323" s="88">
        <f t="shared" si="28"/>
        <v>4.0586801228722456E-2</v>
      </c>
      <c r="AR323" s="88">
        <f t="shared" si="28"/>
        <v>4.2969564185339273E-2</v>
      </c>
      <c r="AS323" s="88">
        <f t="shared" si="28"/>
        <v>6.0280418048787324E-2</v>
      </c>
      <c r="AT323" s="88">
        <f t="shared" si="28"/>
        <v>7.8474294782392318E-2</v>
      </c>
      <c r="AU323" s="88">
        <f t="shared" si="28"/>
        <v>8.1702455463086882E-2</v>
      </c>
      <c r="AV323" s="88">
        <f t="shared" si="28"/>
        <v>8.8963975086553543E-2</v>
      </c>
      <c r="AW323" s="88">
        <f t="shared" si="28"/>
        <v>0.10790519140484514</v>
      </c>
      <c r="AX323" s="88">
        <f t="shared" si="28"/>
        <v>0.12542156272669883</v>
      </c>
      <c r="AY323" s="88">
        <f t="shared" si="28"/>
        <v>0.12766223961505013</v>
      </c>
      <c r="AZ323" s="88">
        <f t="shared" si="28"/>
        <v>0.12920750157314265</v>
      </c>
      <c r="BA323" s="88">
        <f t="shared" si="28"/>
        <v>0.12611569178611665</v>
      </c>
      <c r="BB323" s="88">
        <f t="shared" si="28"/>
        <v>0.13041480165128225</v>
      </c>
      <c r="BC323" s="88">
        <f t="shared" si="28"/>
        <v>0.13172899810801583</v>
      </c>
      <c r="BD323" s="88">
        <f t="shared" si="28"/>
        <v>0.12663179122669491</v>
      </c>
      <c r="BE323" s="86"/>
    </row>
    <row r="324" spans="35:57">
      <c r="AI324" s="86"/>
      <c r="AJ324" s="86" t="s">
        <v>71</v>
      </c>
      <c r="AK324" s="88">
        <f t="shared" ref="AK324:BD324" si="29">AK186/AK$302</f>
        <v>0.22521693825163513</v>
      </c>
      <c r="AL324" s="88">
        <f t="shared" si="29"/>
        <v>0.21722708084764955</v>
      </c>
      <c r="AM324" s="88">
        <f t="shared" si="29"/>
        <v>0.23650147604146277</v>
      </c>
      <c r="AN324" s="88">
        <f t="shared" si="29"/>
        <v>0.22121132195289894</v>
      </c>
      <c r="AO324" s="88">
        <f t="shared" si="29"/>
        <v>0.20142245554866786</v>
      </c>
      <c r="AP324" s="88">
        <f t="shared" si="29"/>
        <v>0.24467337340667916</v>
      </c>
      <c r="AQ324" s="88">
        <f t="shared" si="29"/>
        <v>0.21800084078341558</v>
      </c>
      <c r="AR324" s="88">
        <f t="shared" si="29"/>
        <v>0.23690452260979628</v>
      </c>
      <c r="AS324" s="88">
        <f t="shared" si="29"/>
        <v>0.23862150751328745</v>
      </c>
      <c r="AT324" s="88">
        <f t="shared" si="29"/>
        <v>0.21709076586054421</v>
      </c>
      <c r="AU324" s="88">
        <f t="shared" si="29"/>
        <v>0.2295949790644185</v>
      </c>
      <c r="AV324" s="88">
        <f t="shared" si="29"/>
        <v>0.21605356363308353</v>
      </c>
      <c r="AW324" s="88">
        <f t="shared" si="29"/>
        <v>0.20395917557212825</v>
      </c>
      <c r="AX324" s="88">
        <f t="shared" si="29"/>
        <v>0.19932252142057205</v>
      </c>
      <c r="AY324" s="88">
        <f t="shared" si="29"/>
        <v>0.20398410177009541</v>
      </c>
      <c r="AZ324" s="88">
        <f t="shared" si="29"/>
        <v>0.19071245752066257</v>
      </c>
      <c r="BA324" s="88">
        <f t="shared" si="29"/>
        <v>0.20260210905481207</v>
      </c>
      <c r="BB324" s="88">
        <f t="shared" si="29"/>
        <v>0.2034901176519564</v>
      </c>
      <c r="BC324" s="88">
        <f t="shared" si="29"/>
        <v>0.19744122808255443</v>
      </c>
      <c r="BD324" s="88">
        <f t="shared" si="29"/>
        <v>0.18947783877703486</v>
      </c>
      <c r="BE324" s="86"/>
    </row>
    <row r="325" spans="35:57"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</row>
    <row r="326" spans="35:57">
      <c r="AI326" s="86"/>
      <c r="AJ326" s="86"/>
      <c r="AK326" s="89">
        <f>SUM(AK307:AK325)</f>
        <v>1</v>
      </c>
      <c r="AL326" s="89">
        <f t="shared" ref="AL326:BD326" si="30">SUM(AL307:AL325)</f>
        <v>1</v>
      </c>
      <c r="AM326" s="89">
        <f t="shared" si="30"/>
        <v>1</v>
      </c>
      <c r="AN326" s="89">
        <f t="shared" si="30"/>
        <v>0.99999999999999978</v>
      </c>
      <c r="AO326" s="89">
        <f t="shared" si="30"/>
        <v>1.0000000000000002</v>
      </c>
      <c r="AP326" s="89">
        <f t="shared" si="30"/>
        <v>0.99999999999999989</v>
      </c>
      <c r="AQ326" s="89">
        <f t="shared" si="30"/>
        <v>1</v>
      </c>
      <c r="AR326" s="89">
        <f t="shared" si="30"/>
        <v>1</v>
      </c>
      <c r="AS326" s="89">
        <f t="shared" si="30"/>
        <v>1</v>
      </c>
      <c r="AT326" s="89">
        <f t="shared" si="30"/>
        <v>1</v>
      </c>
      <c r="AU326" s="89">
        <f t="shared" si="30"/>
        <v>1</v>
      </c>
      <c r="AV326" s="89">
        <f t="shared" si="30"/>
        <v>0.99999999999999978</v>
      </c>
      <c r="AW326" s="89">
        <f t="shared" si="30"/>
        <v>0.99999999999999978</v>
      </c>
      <c r="AX326" s="89">
        <f t="shared" si="30"/>
        <v>1</v>
      </c>
      <c r="AY326" s="89">
        <f t="shared" si="30"/>
        <v>1.0000000000000002</v>
      </c>
      <c r="AZ326" s="89">
        <f t="shared" si="30"/>
        <v>0.99999999999999989</v>
      </c>
      <c r="BA326" s="89">
        <f t="shared" si="30"/>
        <v>0.99999999999999978</v>
      </c>
      <c r="BB326" s="89">
        <f t="shared" si="30"/>
        <v>1</v>
      </c>
      <c r="BC326" s="89">
        <f t="shared" si="30"/>
        <v>1.0000000000000002</v>
      </c>
      <c r="BD326" s="89">
        <f t="shared" si="30"/>
        <v>1</v>
      </c>
      <c r="BE326" s="8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theme="4" tint="0.59999389629810485"/>
  </sheetPr>
  <dimension ref="A2:BM365"/>
  <sheetViews>
    <sheetView workbookViewId="0">
      <selection activeCell="F17" sqref="F17"/>
    </sheetView>
  </sheetViews>
  <sheetFormatPr defaultRowHeight="12.75"/>
  <cols>
    <col min="1" max="2" width="27.7109375" style="1" customWidth="1"/>
    <col min="3" max="3" width="26.140625" style="1" customWidth="1"/>
    <col min="4" max="4" width="27" style="1" customWidth="1"/>
    <col min="5" max="5" width="11.5703125" style="1" customWidth="1"/>
    <col min="6" max="6" width="22.7109375" style="1" customWidth="1"/>
    <col min="7" max="10" width="12.85546875" style="1" customWidth="1"/>
    <col min="11" max="11" width="14.7109375" style="1" customWidth="1"/>
    <col min="12" max="35" width="12.85546875" style="1" customWidth="1"/>
    <col min="36" max="51" width="12.85546875" style="1" bestFit="1" customWidth="1"/>
    <col min="52" max="55" width="12.85546875" style="8" bestFit="1" customWidth="1"/>
    <col min="56" max="56" width="13.5703125" style="8" customWidth="1"/>
    <col min="57" max="65" width="9.140625" style="1"/>
  </cols>
  <sheetData>
    <row r="2" spans="2:56" ht="20.25">
      <c r="D2" s="1" t="s">
        <v>0</v>
      </c>
      <c r="E2" s="91"/>
    </row>
    <row r="4" spans="2:56">
      <c r="D4" s="1" t="s">
        <v>1</v>
      </c>
      <c r="E4" s="62" t="s">
        <v>5478</v>
      </c>
    </row>
    <row r="5" spans="2:56">
      <c r="D5" s="1" t="s">
        <v>3</v>
      </c>
      <c r="E5" s="62" t="s">
        <v>5479</v>
      </c>
    </row>
    <row r="6" spans="2:56">
      <c r="D6" s="62" t="s">
        <v>5480</v>
      </c>
      <c r="E6" s="62" t="s">
        <v>5481</v>
      </c>
    </row>
    <row r="8" spans="2:56">
      <c r="D8" s="1" t="s">
        <v>5</v>
      </c>
      <c r="E8" s="1" t="s">
        <v>6</v>
      </c>
      <c r="F8" s="1" t="s">
        <v>39</v>
      </c>
    </row>
    <row r="10" spans="2:56">
      <c r="D10" s="198" t="s">
        <v>5555</v>
      </c>
    </row>
    <row r="11" spans="2:56">
      <c r="C11" s="1" t="s">
        <v>40</v>
      </c>
      <c r="F11" s="1">
        <v>8</v>
      </c>
      <c r="G11" s="1">
        <v>9</v>
      </c>
      <c r="H11" s="93">
        <v>10</v>
      </c>
      <c r="I11" s="93">
        <v>11</v>
      </c>
      <c r="J11" s="93">
        <v>12</v>
      </c>
      <c r="K11" s="93">
        <v>13</v>
      </c>
      <c r="L11" s="93">
        <v>14</v>
      </c>
      <c r="M11" s="93">
        <v>15</v>
      </c>
      <c r="N11" s="93">
        <v>16</v>
      </c>
      <c r="O11" s="93">
        <v>17</v>
      </c>
      <c r="P11" s="93">
        <v>18</v>
      </c>
      <c r="Q11" s="93">
        <v>19</v>
      </c>
      <c r="R11" s="93">
        <v>20</v>
      </c>
      <c r="S11" s="93">
        <v>21</v>
      </c>
      <c r="T11" s="93">
        <v>22</v>
      </c>
      <c r="U11" s="93">
        <v>23</v>
      </c>
      <c r="V11" s="93">
        <v>24</v>
      </c>
      <c r="W11" s="93">
        <v>25</v>
      </c>
      <c r="X11" s="93">
        <v>26</v>
      </c>
      <c r="Y11" s="93">
        <v>27</v>
      </c>
      <c r="Z11" s="93">
        <v>28</v>
      </c>
      <c r="AA11" s="93">
        <v>29</v>
      </c>
      <c r="AB11" s="93">
        <v>30</v>
      </c>
      <c r="AC11" s="93">
        <v>31</v>
      </c>
      <c r="AD11" s="93">
        <v>32</v>
      </c>
      <c r="AE11" s="93">
        <v>33</v>
      </c>
      <c r="AF11" s="93">
        <v>34</v>
      </c>
      <c r="AG11" s="93">
        <v>35</v>
      </c>
      <c r="AH11" s="93">
        <v>36</v>
      </c>
      <c r="AI11" s="93">
        <v>37</v>
      </c>
      <c r="AJ11" s="93">
        <v>38</v>
      </c>
      <c r="AK11" s="93">
        <v>39</v>
      </c>
      <c r="AL11" s="93">
        <v>40</v>
      </c>
      <c r="AM11" s="93">
        <v>41</v>
      </c>
      <c r="AN11" s="93">
        <v>42</v>
      </c>
      <c r="AO11" s="93">
        <v>43</v>
      </c>
      <c r="AP11" s="93">
        <v>44</v>
      </c>
      <c r="AQ11" s="93">
        <v>45</v>
      </c>
      <c r="AR11" s="93">
        <v>46</v>
      </c>
      <c r="AS11" s="93">
        <v>47</v>
      </c>
      <c r="AT11" s="93">
        <v>48</v>
      </c>
      <c r="AU11" s="93">
        <v>49</v>
      </c>
      <c r="AV11" s="93">
        <v>50</v>
      </c>
      <c r="AW11" s="93">
        <v>51</v>
      </c>
      <c r="AX11" s="93">
        <v>52</v>
      </c>
      <c r="AY11" s="93">
        <v>53</v>
      </c>
      <c r="AZ11" s="94">
        <v>54</v>
      </c>
      <c r="BA11" s="94">
        <v>55</v>
      </c>
      <c r="BB11" s="94">
        <v>56</v>
      </c>
      <c r="BC11" s="94">
        <v>57</v>
      </c>
      <c r="BD11" s="94">
        <v>58</v>
      </c>
    </row>
    <row r="12" spans="2:56">
      <c r="B12" s="132" t="s">
        <v>5511</v>
      </c>
      <c r="D12" s="4" t="s">
        <v>41</v>
      </c>
      <c r="E12" s="4" t="s">
        <v>12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95">
        <v>2031</v>
      </c>
      <c r="BA12" s="95">
        <v>2032</v>
      </c>
      <c r="BB12" s="95">
        <v>2033</v>
      </c>
      <c r="BC12" s="95">
        <v>2034</v>
      </c>
      <c r="BD12" s="95">
        <v>2035</v>
      </c>
    </row>
    <row r="13" spans="2:56">
      <c r="C13" s="1" t="s">
        <v>40</v>
      </c>
      <c r="D13" s="4" t="s">
        <v>14</v>
      </c>
      <c r="E13" s="4"/>
      <c r="BD13" s="8" t="s">
        <v>5490</v>
      </c>
    </row>
    <row r="14" spans="2:56">
      <c r="B14" s="1" t="str">
        <f>CONCATENATE("OR",D14,E14)</f>
        <v>ORLarge OffNew</v>
      </c>
      <c r="C14" s="1" t="s">
        <v>42</v>
      </c>
      <c r="D14" s="196" t="s">
        <v>43</v>
      </c>
      <c r="E14" s="1" t="s">
        <v>8</v>
      </c>
      <c r="H14" s="17">
        <v>0.7430807668360585</v>
      </c>
      <c r="I14" s="17">
        <v>0.67163749463192524</v>
      </c>
      <c r="J14" s="17">
        <v>1.3288751783881942</v>
      </c>
      <c r="K14" s="17">
        <v>0.92749939734884923</v>
      </c>
      <c r="L14" s="17">
        <v>0.52738675761438625</v>
      </c>
      <c r="M14" s="17">
        <v>0.55426640458227783</v>
      </c>
      <c r="N14" s="17">
        <v>0.47009066802493288</v>
      </c>
      <c r="O14" s="17">
        <v>0.66906068636996574</v>
      </c>
      <c r="P14" s="17">
        <v>1.3452960153516618</v>
      </c>
      <c r="Q14" s="17">
        <v>1.6039873545915218</v>
      </c>
      <c r="R14" s="17">
        <v>1.5241568241229713</v>
      </c>
      <c r="S14" s="17">
        <v>1.8578787568728294</v>
      </c>
      <c r="T14" s="17">
        <v>1.5610910758777246</v>
      </c>
      <c r="U14" s="17">
        <v>1.9069391651544514</v>
      </c>
      <c r="V14" s="17">
        <v>1.4916183041092079</v>
      </c>
      <c r="W14" s="17">
        <v>0.91441830599548979</v>
      </c>
      <c r="X14" s="17">
        <v>0.74779986275109811</v>
      </c>
      <c r="Y14" s="17">
        <v>1.0212093244754445</v>
      </c>
      <c r="Z14" s="17">
        <v>0.80469000000000002</v>
      </c>
      <c r="AA14" s="17">
        <v>0.7974</v>
      </c>
      <c r="AB14" s="17">
        <v>0.873057414901384</v>
      </c>
      <c r="AC14" s="17">
        <v>0.92830588474166875</v>
      </c>
      <c r="AD14" s="17">
        <v>0.8789183785102036</v>
      </c>
      <c r="AE14" s="17">
        <v>0.88596641294097001</v>
      </c>
      <c r="AF14" s="17">
        <v>0.92753460391573139</v>
      </c>
      <c r="AG14" s="17">
        <v>0.85780500000000004</v>
      </c>
      <c r="AH14" s="17">
        <v>0.93357057930131582</v>
      </c>
      <c r="AI14" s="17">
        <v>1.8558825485128596</v>
      </c>
      <c r="AJ14" s="97">
        <v>1.6658071305065862</v>
      </c>
      <c r="AK14" s="97">
        <v>2.0122048356877067</v>
      </c>
      <c r="AL14" s="97">
        <v>1.5256094725447245</v>
      </c>
      <c r="AM14" s="97">
        <v>1.9759528873798338</v>
      </c>
      <c r="AN14" s="97">
        <v>1.8476709040797532</v>
      </c>
      <c r="AO14" s="97">
        <v>2.0782864145188897</v>
      </c>
      <c r="AP14" s="97">
        <v>1.4647137034442104</v>
      </c>
      <c r="AQ14" s="97">
        <v>1.8247572951919078</v>
      </c>
      <c r="AR14" s="97">
        <v>1.7602295329968032</v>
      </c>
      <c r="AS14" s="97">
        <v>1.5630040903069042</v>
      </c>
      <c r="AT14" s="97">
        <v>1.5263399040566958</v>
      </c>
      <c r="AU14" s="97">
        <v>1.5453441462742019</v>
      </c>
      <c r="AV14" s="97">
        <v>1.6584467414546995</v>
      </c>
      <c r="AW14" s="97">
        <v>1.8637586187479522</v>
      </c>
      <c r="AX14" s="97">
        <v>1.6761054672033107</v>
      </c>
      <c r="AY14" s="97">
        <v>2.0244008215976095</v>
      </c>
      <c r="AZ14" s="97">
        <v>1.5743713113874112</v>
      </c>
      <c r="BA14" s="97">
        <v>1.5476608852846654</v>
      </c>
      <c r="BB14" s="97">
        <v>1.6933273552984296</v>
      </c>
      <c r="BC14" s="97">
        <v>1.6785430288485148</v>
      </c>
      <c r="BD14" s="97">
        <v>1.6504648872233743</v>
      </c>
    </row>
    <row r="15" spans="2:56">
      <c r="B15" s="1" t="str">
        <f t="shared" ref="B15:B49" si="0">CONCATENATE("OR",D15,E15)</f>
        <v>ORMedium OffNew</v>
      </c>
      <c r="C15" s="1" t="s">
        <v>44</v>
      </c>
      <c r="D15" s="196" t="s">
        <v>45</v>
      </c>
      <c r="E15" s="1" t="s">
        <v>8</v>
      </c>
      <c r="H15" s="17">
        <v>0.33478833592760349</v>
      </c>
      <c r="I15" s="17">
        <v>0.30260021414874766</v>
      </c>
      <c r="J15" s="17">
        <v>0.59871272341278969</v>
      </c>
      <c r="K15" s="17">
        <v>0.41787648620541351</v>
      </c>
      <c r="L15" s="17">
        <v>0.23760934591774835</v>
      </c>
      <c r="M15" s="17">
        <v>0.24971972836919898</v>
      </c>
      <c r="N15" s="17">
        <v>0.21179510963965612</v>
      </c>
      <c r="O15" s="17">
        <v>0.30143925643253722</v>
      </c>
      <c r="P15" s="17">
        <v>0.60611098336903302</v>
      </c>
      <c r="Q15" s="17">
        <v>0.72266203252585148</v>
      </c>
      <c r="R15" s="17">
        <v>0.68669510720011462</v>
      </c>
      <c r="S15" s="17">
        <v>0.83705051338776804</v>
      </c>
      <c r="T15" s="17">
        <v>0.70333550113246501</v>
      </c>
      <c r="U15" s="17">
        <v>0.85915423774934441</v>
      </c>
      <c r="V15" s="17">
        <v>0.6720351705483586</v>
      </c>
      <c r="W15" s="17">
        <v>0.41198291850488605</v>
      </c>
      <c r="X15" s="17">
        <v>0.33691448201964386</v>
      </c>
      <c r="Y15" s="17">
        <v>0.46009664848493526</v>
      </c>
      <c r="Z15" s="17">
        <v>0.768926</v>
      </c>
      <c r="AA15" s="17">
        <v>0.76195999999999997</v>
      </c>
      <c r="AB15" s="17">
        <v>0.83425486312798913</v>
      </c>
      <c r="AC15" s="17">
        <v>0.88704784541981674</v>
      </c>
      <c r="AD15" s="17">
        <v>0.83985533946530566</v>
      </c>
      <c r="AE15" s="17">
        <v>0.84659012792137134</v>
      </c>
      <c r="AF15" s="17">
        <v>0.88631084374169888</v>
      </c>
      <c r="AG15" s="17">
        <v>1.0777549999999998</v>
      </c>
      <c r="AH15" s="17">
        <v>0.89207855355459065</v>
      </c>
      <c r="AI15" s="17">
        <v>1.7733988796900657</v>
      </c>
      <c r="AJ15" s="97">
        <v>1.5917712580396266</v>
      </c>
      <c r="AK15" s="97">
        <v>1.9227735096571417</v>
      </c>
      <c r="AL15" s="97">
        <v>1.4578046070982922</v>
      </c>
      <c r="AM15" s="97">
        <v>1.8881327590518409</v>
      </c>
      <c r="AN15" s="97">
        <v>1.7655521972317643</v>
      </c>
      <c r="AO15" s="97">
        <v>1.9859181294291615</v>
      </c>
      <c r="AP15" s="97">
        <v>1.3996153166244678</v>
      </c>
      <c r="AQ15" s="97">
        <v>1.7436569709611565</v>
      </c>
      <c r="AR15" s="97">
        <v>1.6819971093080563</v>
      </c>
      <c r="AS15" s="97">
        <v>1.4935372418488195</v>
      </c>
      <c r="AT15" s="97">
        <v>1.4585025749875093</v>
      </c>
      <c r="AU15" s="97">
        <v>1.4766621842175707</v>
      </c>
      <c r="AV15" s="97">
        <v>1.5847379973900462</v>
      </c>
      <c r="AW15" s="97">
        <v>1.7809249023591545</v>
      </c>
      <c r="AX15" s="97">
        <v>1.6016118908831634</v>
      </c>
      <c r="AY15" s="97">
        <v>1.9344274517488269</v>
      </c>
      <c r="AZ15" s="97">
        <v>1.5043992531035264</v>
      </c>
      <c r="BA15" s="97">
        <v>1.4788759570497911</v>
      </c>
      <c r="BB15" s="97">
        <v>1.6180683617296103</v>
      </c>
      <c r="BC15" s="97">
        <v>1.6039411164552473</v>
      </c>
      <c r="BD15" s="97">
        <v>1.5771108922356689</v>
      </c>
    </row>
    <row r="16" spans="2:56">
      <c r="B16" s="1" t="str">
        <f t="shared" si="0"/>
        <v>ORSmall OffNew</v>
      </c>
      <c r="C16" s="1" t="s">
        <v>46</v>
      </c>
      <c r="D16" s="196" t="s">
        <v>47</v>
      </c>
      <c r="E16" s="1" t="s">
        <v>8</v>
      </c>
      <c r="H16" s="17">
        <v>0.39283089723633824</v>
      </c>
      <c r="I16" s="17">
        <v>0.35506229121932709</v>
      </c>
      <c r="J16" s="17">
        <v>0.70251209819901628</v>
      </c>
      <c r="K16" s="17">
        <v>0.49032411644573748</v>
      </c>
      <c r="L16" s="17">
        <v>0.27880389646786558</v>
      </c>
      <c r="M16" s="17">
        <v>0.29301386704852317</v>
      </c>
      <c r="N16" s="17">
        <v>0.24851422233541109</v>
      </c>
      <c r="O16" s="17">
        <v>0.3537000571974972</v>
      </c>
      <c r="P16" s="17">
        <v>0.71119300127930518</v>
      </c>
      <c r="Q16" s="17">
        <v>0.84795061288262685</v>
      </c>
      <c r="R16" s="17">
        <v>0.80574806867691429</v>
      </c>
      <c r="S16" s="17">
        <v>0.98217072973940245</v>
      </c>
      <c r="T16" s="17">
        <v>0.82527342298981032</v>
      </c>
      <c r="U16" s="17">
        <v>1.0081065970962044</v>
      </c>
      <c r="V16" s="17">
        <v>0.78854652534243408</v>
      </c>
      <c r="W16" s="17">
        <v>0.48340877549962413</v>
      </c>
      <c r="X16" s="17">
        <v>0.39532565522925822</v>
      </c>
      <c r="Y16" s="17">
        <v>0.53986402703962044</v>
      </c>
      <c r="Z16" s="17">
        <v>0.214584</v>
      </c>
      <c r="AA16" s="17">
        <v>0.21264</v>
      </c>
      <c r="AB16" s="17">
        <v>0.23281531064036906</v>
      </c>
      <c r="AC16" s="17">
        <v>0.24754823593111164</v>
      </c>
      <c r="AD16" s="17">
        <v>0.23437823426938761</v>
      </c>
      <c r="AE16" s="17">
        <v>0.236257710117592</v>
      </c>
      <c r="AF16" s="17">
        <v>0.24734256104419503</v>
      </c>
      <c r="AG16" s="17">
        <v>0.26394000000000001</v>
      </c>
      <c r="AH16" s="17">
        <v>0.24895215448035088</v>
      </c>
      <c r="AI16" s="17">
        <v>0.4949020129367625</v>
      </c>
      <c r="AJ16" s="97">
        <v>0.44421523480175629</v>
      </c>
      <c r="AK16" s="97">
        <v>0.53658795618338839</v>
      </c>
      <c r="AL16" s="97">
        <v>0.40682919267859319</v>
      </c>
      <c r="AM16" s="97">
        <v>0.52692076996795567</v>
      </c>
      <c r="AN16" s="97">
        <v>0.49271224108793421</v>
      </c>
      <c r="AO16" s="97">
        <v>0.55420971053837065</v>
      </c>
      <c r="AP16" s="97">
        <v>0.39059032091845608</v>
      </c>
      <c r="AQ16" s="97">
        <v>0.48660194538450874</v>
      </c>
      <c r="AR16" s="97">
        <v>0.46939454213248077</v>
      </c>
      <c r="AS16" s="97">
        <v>0.4168010907485078</v>
      </c>
      <c r="AT16" s="97">
        <v>0.40702397441511884</v>
      </c>
      <c r="AU16" s="97">
        <v>0.41209177233978717</v>
      </c>
      <c r="AV16" s="97">
        <v>0.44225246438791982</v>
      </c>
      <c r="AW16" s="97">
        <v>0.49700229833278725</v>
      </c>
      <c r="AX16" s="97">
        <v>0.44696145792088282</v>
      </c>
      <c r="AY16" s="97">
        <v>0.53984021909269586</v>
      </c>
      <c r="AZ16" s="97">
        <v>0.41983234970330968</v>
      </c>
      <c r="BA16" s="97">
        <v>0.41270956940924403</v>
      </c>
      <c r="BB16" s="97">
        <v>0.45155396141291448</v>
      </c>
      <c r="BC16" s="97">
        <v>0.44761147435960386</v>
      </c>
      <c r="BD16" s="97">
        <v>0.44012396992623315</v>
      </c>
    </row>
    <row r="17" spans="1:56">
      <c r="A17" s="21" t="s">
        <v>5463</v>
      </c>
      <c r="B17" s="1" t="str">
        <f t="shared" si="0"/>
        <v>ORXLarge RetNew</v>
      </c>
      <c r="C17" s="1" t="s">
        <v>48</v>
      </c>
      <c r="D17" s="197" t="s">
        <v>5467</v>
      </c>
      <c r="E17" s="1" t="s">
        <v>8</v>
      </c>
      <c r="H17" s="17">
        <v>0.60635279052068436</v>
      </c>
      <c r="I17" s="17">
        <v>0.54066438822431728</v>
      </c>
      <c r="J17" s="17">
        <v>0.63499522179659518</v>
      </c>
      <c r="K17" s="17">
        <v>0.43467419322636153</v>
      </c>
      <c r="L17" s="17">
        <v>0.4230148318006835</v>
      </c>
      <c r="M17" s="17">
        <v>0.28756825010653364</v>
      </c>
      <c r="N17" s="17">
        <v>0.4987786822724477</v>
      </c>
      <c r="O17" s="17">
        <v>0.51079002442041044</v>
      </c>
      <c r="P17" s="17">
        <v>0.7916266432132506</v>
      </c>
      <c r="Q17" s="17">
        <v>0.35928432227202473</v>
      </c>
      <c r="R17" s="17">
        <v>0.51213195092412045</v>
      </c>
      <c r="S17" s="17">
        <v>0.60879465678153388</v>
      </c>
      <c r="T17" s="17">
        <v>0.61345840135180507</v>
      </c>
      <c r="U17" s="17">
        <v>0.77385161673787739</v>
      </c>
      <c r="V17" s="17">
        <v>0.60461488570440403</v>
      </c>
      <c r="W17" s="17">
        <v>0.42701589837960796</v>
      </c>
      <c r="X17" s="17">
        <v>0.55251973891581296</v>
      </c>
      <c r="Y17" s="17">
        <v>0.52790680123332923</v>
      </c>
      <c r="Z17" s="17">
        <v>0.9903320000000001</v>
      </c>
      <c r="AA17" s="17">
        <v>1.1125240000000001</v>
      </c>
      <c r="AB17" s="17">
        <v>0.96592435971815205</v>
      </c>
      <c r="AC17" s="17">
        <v>0.86641537603268637</v>
      </c>
      <c r="AD17" s="17">
        <v>0.85621911245171611</v>
      </c>
      <c r="AE17" s="17">
        <v>0.88738193995339976</v>
      </c>
      <c r="AF17" s="17">
        <v>0.9174441809027537</v>
      </c>
      <c r="AG17" s="17">
        <v>1.4303581599999999</v>
      </c>
      <c r="AH17" s="17">
        <v>0.45005949991747074</v>
      </c>
      <c r="AI17" s="17">
        <v>0.39835572878543068</v>
      </c>
      <c r="AJ17" s="97">
        <v>0.29958564513710106</v>
      </c>
      <c r="AK17" s="97">
        <v>0.61091371333265698</v>
      </c>
      <c r="AL17" s="97">
        <v>0.52545860020953761</v>
      </c>
      <c r="AM17" s="97">
        <v>0.29730747019039028</v>
      </c>
      <c r="AN17" s="97">
        <v>0.29083215114080679</v>
      </c>
      <c r="AO17" s="97">
        <v>0.28395558228268442</v>
      </c>
      <c r="AP17" s="97">
        <v>0.18868997110891061</v>
      </c>
      <c r="AQ17" s="97">
        <v>0.19020555297295896</v>
      </c>
      <c r="AR17" s="97">
        <v>0.19550974607419302</v>
      </c>
      <c r="AS17" s="97">
        <v>0.32790696211766607</v>
      </c>
      <c r="AT17" s="97">
        <v>0.40485212047570762</v>
      </c>
      <c r="AU17" s="97">
        <v>0.44344937851066474</v>
      </c>
      <c r="AV17" s="97">
        <v>0.60791407851318791</v>
      </c>
      <c r="AW17" s="97">
        <v>0.67037290366821389</v>
      </c>
      <c r="AX17" s="97">
        <v>0.60301842757508761</v>
      </c>
      <c r="AY17" s="97">
        <v>0.60649163888164026</v>
      </c>
      <c r="AZ17" s="97">
        <v>0.59777370306954358</v>
      </c>
      <c r="BA17" s="97">
        <v>0.50826788345801399</v>
      </c>
      <c r="BB17" s="97">
        <v>0.51944943497012608</v>
      </c>
      <c r="BC17" s="97">
        <v>0.50437332828270998</v>
      </c>
      <c r="BD17" s="97">
        <v>0.56624711864696886</v>
      </c>
    </row>
    <row r="18" spans="1:56">
      <c r="A18" s="21" t="s">
        <v>5464</v>
      </c>
      <c r="B18" s="1" t="str">
        <f t="shared" si="0"/>
        <v>ORLarge RetNew</v>
      </c>
      <c r="C18" s="1" t="s">
        <v>49</v>
      </c>
      <c r="D18" s="197" t="s">
        <v>5464</v>
      </c>
      <c r="E18" s="1" t="s">
        <v>8</v>
      </c>
      <c r="H18" s="17">
        <v>1.1199234969048302</v>
      </c>
      <c r="I18" s="17">
        <v>0.9985981128117406</v>
      </c>
      <c r="J18" s="17">
        <v>1.1728255900358422</v>
      </c>
      <c r="K18" s="17">
        <v>0.80283598938223477</v>
      </c>
      <c r="L18" s="17">
        <v>0.78130134317683042</v>
      </c>
      <c r="M18" s="17">
        <v>0.53113376452272754</v>
      </c>
      <c r="N18" s="17">
        <v>0.92123591210402389</v>
      </c>
      <c r="O18" s="17">
        <v>0.94342066083638398</v>
      </c>
      <c r="P18" s="17">
        <v>1.4621212145310853</v>
      </c>
      <c r="Q18" s="17">
        <v>0.66359215438993169</v>
      </c>
      <c r="R18" s="17">
        <v>0.94589917672040214</v>
      </c>
      <c r="S18" s="17">
        <v>1.1244335831855845</v>
      </c>
      <c r="T18" s="17">
        <v>1.1330474416677463</v>
      </c>
      <c r="U18" s="17">
        <v>1.4292910369198277</v>
      </c>
      <c r="V18" s="17">
        <v>1.1167136156779869</v>
      </c>
      <c r="W18" s="17">
        <v>0.78869124645503641</v>
      </c>
      <c r="X18" s="17">
        <v>1.0204947479241999</v>
      </c>
      <c r="Y18" s="17">
        <v>0.97503506229333525</v>
      </c>
      <c r="Z18" s="17">
        <v>0.42442800000000003</v>
      </c>
      <c r="AA18" s="17">
        <v>0.476796</v>
      </c>
      <c r="AB18" s="17">
        <v>0.41396758273635081</v>
      </c>
      <c r="AC18" s="17">
        <v>0.37132087544257986</v>
      </c>
      <c r="AD18" s="17">
        <v>0.36695104819359259</v>
      </c>
      <c r="AE18" s="17">
        <v>0.3803065456943141</v>
      </c>
      <c r="AF18" s="17">
        <v>0.39319036324403722</v>
      </c>
      <c r="AG18" s="17">
        <v>0.66409485999999995</v>
      </c>
      <c r="AH18" s="17">
        <v>0.19288264282177314</v>
      </c>
      <c r="AI18" s="17">
        <v>0.17072388376518455</v>
      </c>
      <c r="AJ18" s="97">
        <v>0.12839384791590044</v>
      </c>
      <c r="AK18" s="97">
        <v>0.261820162856853</v>
      </c>
      <c r="AL18" s="97">
        <v>0.22519654294694466</v>
      </c>
      <c r="AM18" s="97">
        <v>0.12741748722445298</v>
      </c>
      <c r="AN18" s="97">
        <v>0.12464235048891718</v>
      </c>
      <c r="AO18" s="97">
        <v>0.1216952495497219</v>
      </c>
      <c r="AP18" s="97">
        <v>8.0867130475247406E-2</v>
      </c>
      <c r="AQ18" s="97">
        <v>8.1516665559839552E-2</v>
      </c>
      <c r="AR18" s="97">
        <v>8.378989117465413E-2</v>
      </c>
      <c r="AS18" s="97">
        <v>0.14053155519328542</v>
      </c>
      <c r="AT18" s="97">
        <v>0.17350805163244612</v>
      </c>
      <c r="AU18" s="97">
        <v>0.19004973364742775</v>
      </c>
      <c r="AV18" s="97">
        <v>0.26053460507708048</v>
      </c>
      <c r="AW18" s="97">
        <v>0.28730267300066309</v>
      </c>
      <c r="AX18" s="97">
        <v>0.25843646896075184</v>
      </c>
      <c r="AY18" s="97">
        <v>0.25992498809213149</v>
      </c>
      <c r="AZ18" s="97">
        <v>0.25618872988694724</v>
      </c>
      <c r="BA18" s="97">
        <v>0.21782909291057737</v>
      </c>
      <c r="BB18" s="97">
        <v>0.22262118641576828</v>
      </c>
      <c r="BC18" s="97">
        <v>0.21615999783544707</v>
      </c>
      <c r="BD18" s="97">
        <v>0.2426773365629866</v>
      </c>
    </row>
    <row r="19" spans="1:56">
      <c r="A19" s="21" t="s">
        <v>5465</v>
      </c>
      <c r="B19" s="1" t="str">
        <f t="shared" si="0"/>
        <v>ORMedium RetNew</v>
      </c>
      <c r="C19" s="1" t="s">
        <v>50</v>
      </c>
      <c r="D19" s="197" t="s">
        <v>5465</v>
      </c>
      <c r="E19" s="1" t="s">
        <v>8</v>
      </c>
      <c r="H19" s="17">
        <v>0.27998087422620754</v>
      </c>
      <c r="I19" s="17">
        <v>0.24964952820293515</v>
      </c>
      <c r="J19" s="17">
        <v>0.29320639750896055</v>
      </c>
      <c r="K19" s="17">
        <v>0.20070899734555869</v>
      </c>
      <c r="L19" s="17">
        <v>0.19532533579420761</v>
      </c>
      <c r="M19" s="17">
        <v>0.13278344113068188</v>
      </c>
      <c r="N19" s="17">
        <v>0.23030897802600597</v>
      </c>
      <c r="O19" s="17">
        <v>0.235855165209096</v>
      </c>
      <c r="P19" s="17">
        <v>0.36553030363277134</v>
      </c>
      <c r="Q19" s="17">
        <v>0.16589803859748292</v>
      </c>
      <c r="R19" s="17">
        <v>0.23647479418010053</v>
      </c>
      <c r="S19" s="17">
        <v>0.28110839579639613</v>
      </c>
      <c r="T19" s="17">
        <v>0.28326186041693657</v>
      </c>
      <c r="U19" s="17">
        <v>0.35732275922995693</v>
      </c>
      <c r="V19" s="17">
        <v>0.27917840391949672</v>
      </c>
      <c r="W19" s="17">
        <v>0.1971728116137591</v>
      </c>
      <c r="X19" s="17">
        <v>0.25512368698104998</v>
      </c>
      <c r="Y19" s="17">
        <v>0.24375876557333381</v>
      </c>
      <c r="Z19" s="17">
        <v>1.5562360000000002</v>
      </c>
      <c r="AA19" s="17">
        <v>1.7482520000000001</v>
      </c>
      <c r="AB19" s="17">
        <v>1.5178811366999532</v>
      </c>
      <c r="AC19" s="17">
        <v>1.3615098766227929</v>
      </c>
      <c r="AD19" s="17">
        <v>1.3454871767098395</v>
      </c>
      <c r="AE19" s="17">
        <v>1.3944573342124851</v>
      </c>
      <c r="AF19" s="17">
        <v>1.44169799856147</v>
      </c>
      <c r="AG19" s="17">
        <v>2.2987898999999996</v>
      </c>
      <c r="AH19" s="17">
        <v>0.70723635701316823</v>
      </c>
      <c r="AI19" s="17">
        <v>0.62598757380567671</v>
      </c>
      <c r="AJ19" s="97">
        <v>0.47077744235830166</v>
      </c>
      <c r="AK19" s="97">
        <v>0.96000726380846091</v>
      </c>
      <c r="AL19" s="97">
        <v>0.82572065747213041</v>
      </c>
      <c r="AM19" s="97">
        <v>0.4671974531563276</v>
      </c>
      <c r="AN19" s="97">
        <v>0.45702195179269633</v>
      </c>
      <c r="AO19" s="97">
        <v>0.44621591501564695</v>
      </c>
      <c r="AP19" s="97">
        <v>0.29651281174257382</v>
      </c>
      <c r="AQ19" s="97">
        <v>0.29889444038607832</v>
      </c>
      <c r="AR19" s="97">
        <v>0.30722960097373186</v>
      </c>
      <c r="AS19" s="97">
        <v>0.51528236904204661</v>
      </c>
      <c r="AT19" s="97">
        <v>0.63619618931896904</v>
      </c>
      <c r="AU19" s="97">
        <v>0.69684902337390164</v>
      </c>
      <c r="AV19" s="97">
        <v>0.95529355194929522</v>
      </c>
      <c r="AW19" s="97">
        <v>1.0534431343357646</v>
      </c>
      <c r="AX19" s="97">
        <v>0.94760038618942344</v>
      </c>
      <c r="AY19" s="97">
        <v>0.95305828967114892</v>
      </c>
      <c r="AZ19" s="97">
        <v>0.93935867625213987</v>
      </c>
      <c r="BA19" s="97">
        <v>0.79870667400545037</v>
      </c>
      <c r="BB19" s="97">
        <v>0.81627768352448371</v>
      </c>
      <c r="BC19" s="97">
        <v>0.79258665872997269</v>
      </c>
      <c r="BD19" s="97">
        <v>0.88981690073095099</v>
      </c>
    </row>
    <row r="20" spans="1:56">
      <c r="A20" s="21" t="s">
        <v>5466</v>
      </c>
      <c r="B20" s="1" t="str">
        <f t="shared" si="0"/>
        <v>ORSmall RetNew</v>
      </c>
      <c r="C20" s="1" t="s">
        <v>51</v>
      </c>
      <c r="D20" s="197" t="s">
        <v>5466</v>
      </c>
      <c r="E20" s="1" t="s">
        <v>8</v>
      </c>
      <c r="H20" s="17">
        <v>0.54056403834827815</v>
      </c>
      <c r="I20" s="17">
        <v>0.48200277076100684</v>
      </c>
      <c r="J20" s="17">
        <v>0.56609879065860214</v>
      </c>
      <c r="K20" s="17">
        <v>0.38751242004584513</v>
      </c>
      <c r="L20" s="17">
        <v>0.37711808922827855</v>
      </c>
      <c r="M20" s="17">
        <v>0.25636734424005708</v>
      </c>
      <c r="N20" s="17">
        <v>0.44466162759752242</v>
      </c>
      <c r="O20" s="17">
        <v>0.45536974953410997</v>
      </c>
      <c r="P20" s="17">
        <v>0.70573583862289258</v>
      </c>
      <c r="Q20" s="17">
        <v>0.32030228474056088</v>
      </c>
      <c r="R20" s="17">
        <v>0.45656607817537698</v>
      </c>
      <c r="S20" s="17">
        <v>0.54274096423648555</v>
      </c>
      <c r="T20" s="17">
        <v>0.5468986965635122</v>
      </c>
      <c r="U20" s="17">
        <v>0.68988938711233838</v>
      </c>
      <c r="V20" s="17">
        <v>0.53901469469811258</v>
      </c>
      <c r="W20" s="17">
        <v>0.3806850435515966</v>
      </c>
      <c r="X20" s="17">
        <v>0.49257182617893736</v>
      </c>
      <c r="Y20" s="17">
        <v>0.47062937090000179</v>
      </c>
      <c r="Z20" s="17">
        <v>0.56590400000000007</v>
      </c>
      <c r="AA20" s="17">
        <v>0.63572800000000007</v>
      </c>
      <c r="AB20" s="17">
        <v>0.55195677698180112</v>
      </c>
      <c r="AC20" s="17">
        <v>0.49509450059010646</v>
      </c>
      <c r="AD20" s="17">
        <v>0.48926806425812347</v>
      </c>
      <c r="AE20" s="17">
        <v>0.50707539425908554</v>
      </c>
      <c r="AF20" s="17">
        <v>0.52425381765871637</v>
      </c>
      <c r="AG20" s="17">
        <v>0.71517907999999997</v>
      </c>
      <c r="AH20" s="17">
        <v>0.25717685709569754</v>
      </c>
      <c r="AI20" s="17">
        <v>0.22763184502024608</v>
      </c>
      <c r="AJ20" s="97">
        <v>0.17119179722120062</v>
      </c>
      <c r="AK20" s="97">
        <v>0.34909355047580393</v>
      </c>
      <c r="AL20" s="97">
        <v>0.30026205726259292</v>
      </c>
      <c r="AM20" s="97">
        <v>0.1698899829659373</v>
      </c>
      <c r="AN20" s="97">
        <v>0.16618980065188957</v>
      </c>
      <c r="AO20" s="97">
        <v>0.16226033273296253</v>
      </c>
      <c r="AP20" s="97">
        <v>0.10782284063366321</v>
      </c>
      <c r="AQ20" s="97">
        <v>0.1086888874131194</v>
      </c>
      <c r="AR20" s="97">
        <v>0.11171985489953885</v>
      </c>
      <c r="AS20" s="97">
        <v>0.18737540692438059</v>
      </c>
      <c r="AT20" s="97">
        <v>0.2313440688432615</v>
      </c>
      <c r="AU20" s="97">
        <v>0.25339964486323702</v>
      </c>
      <c r="AV20" s="97">
        <v>0.34737947343610737</v>
      </c>
      <c r="AW20" s="97">
        <v>0.3830702306675508</v>
      </c>
      <c r="AX20" s="97">
        <v>0.34458195861433577</v>
      </c>
      <c r="AY20" s="97">
        <v>0.34656665078950871</v>
      </c>
      <c r="AZ20" s="97">
        <v>0.34158497318259629</v>
      </c>
      <c r="BA20" s="97">
        <v>0.29043879054743649</v>
      </c>
      <c r="BB20" s="97">
        <v>0.29682824855435774</v>
      </c>
      <c r="BC20" s="97">
        <v>0.28821333044726277</v>
      </c>
      <c r="BD20" s="97">
        <v>0.32356978208398218</v>
      </c>
    </row>
    <row r="21" spans="1:56">
      <c r="B21" s="1" t="str">
        <f t="shared" si="0"/>
        <v>ORSchool K-12New</v>
      </c>
      <c r="C21" s="1" t="s">
        <v>52</v>
      </c>
      <c r="D21" s="197" t="s">
        <v>5468</v>
      </c>
      <c r="E21" s="1" t="s">
        <v>8</v>
      </c>
      <c r="H21" s="17">
        <v>0.40814400000000001</v>
      </c>
      <c r="I21" s="17">
        <v>0.39798</v>
      </c>
      <c r="J21" s="17">
        <v>0.425238</v>
      </c>
      <c r="K21" s="17">
        <v>0.88486200000000004</v>
      </c>
      <c r="L21" s="17">
        <v>0.683562</v>
      </c>
      <c r="M21" s="17">
        <v>0.85707600000000006</v>
      </c>
      <c r="N21" s="17">
        <v>0.88373999999999997</v>
      </c>
      <c r="O21" s="17">
        <v>1.075866</v>
      </c>
      <c r="P21" s="17">
        <v>1.041018</v>
      </c>
      <c r="Q21" s="17">
        <v>0.91416599999999992</v>
      </c>
      <c r="R21" s="17">
        <v>1.1944680000000001</v>
      </c>
      <c r="S21" s="17">
        <v>0.82579200000000008</v>
      </c>
      <c r="T21" s="17">
        <v>1.2765060000000001</v>
      </c>
      <c r="U21" s="17">
        <v>1.201794</v>
      </c>
      <c r="V21" s="17">
        <v>1.6133040000000001</v>
      </c>
      <c r="W21" s="17">
        <v>2.0698000000000003</v>
      </c>
      <c r="X21" s="17">
        <v>1.415</v>
      </c>
      <c r="Y21" s="17">
        <v>1.1031</v>
      </c>
      <c r="Z21" s="17">
        <v>1.0355000000000001</v>
      </c>
      <c r="AA21" s="17">
        <v>0.28970000000000001</v>
      </c>
      <c r="AB21" s="17">
        <v>0.96416996977002289</v>
      </c>
      <c r="AC21" s="17">
        <v>1.0474829794917409</v>
      </c>
      <c r="AD21" s="17">
        <v>1.0602062008599469</v>
      </c>
      <c r="AE21" s="17">
        <v>1.0741061198150028</v>
      </c>
      <c r="AF21" s="17">
        <v>1.1008391214677204</v>
      </c>
      <c r="AG21" s="17">
        <v>0.28810000000000002</v>
      </c>
      <c r="AH21" s="17">
        <v>0.10214510079922566</v>
      </c>
      <c r="AI21" s="17">
        <v>0.1691717784097736</v>
      </c>
      <c r="AJ21" s="97">
        <v>0.17031745795179379</v>
      </c>
      <c r="AK21" s="97">
        <v>0.16944224089645427</v>
      </c>
      <c r="AL21" s="97">
        <v>0.67303248682193917</v>
      </c>
      <c r="AM21" s="97">
        <v>0.63501003788021104</v>
      </c>
      <c r="AN21" s="97">
        <v>0.36487786539476685</v>
      </c>
      <c r="AO21" s="97">
        <v>0.37702293279216004</v>
      </c>
      <c r="AP21" s="97">
        <v>0.39967034883289143</v>
      </c>
      <c r="AQ21" s="97">
        <v>0.5356487095993302</v>
      </c>
      <c r="AR21" s="97">
        <v>0.9304796789703601</v>
      </c>
      <c r="AS21" s="97">
        <v>1.24524245903746</v>
      </c>
      <c r="AT21" s="97">
        <v>0.99093715150225425</v>
      </c>
      <c r="AU21" s="97">
        <v>1.0045425810230695</v>
      </c>
      <c r="AV21" s="97">
        <v>1.0893048204090872</v>
      </c>
      <c r="AW21" s="97">
        <v>1.2253170033513729</v>
      </c>
      <c r="AX21" s="97">
        <v>1.1420386124732067</v>
      </c>
      <c r="AY21" s="97">
        <v>1.1358020237579247</v>
      </c>
      <c r="AZ21" s="97">
        <v>1.074569553079612</v>
      </c>
      <c r="BA21" s="97">
        <v>1.251994180671673</v>
      </c>
      <c r="BB21" s="97">
        <v>0.99541362672945577</v>
      </c>
      <c r="BC21" s="97">
        <v>1.1112232827808655</v>
      </c>
      <c r="BD21" s="97">
        <v>1.0820033991792357</v>
      </c>
    </row>
    <row r="22" spans="1:56">
      <c r="B22" s="1" t="str">
        <f t="shared" si="0"/>
        <v>ORUniversityNew</v>
      </c>
      <c r="C22" s="1" t="s">
        <v>53</v>
      </c>
      <c r="D22" s="196" t="s">
        <v>54</v>
      </c>
      <c r="E22" s="1" t="s">
        <v>8</v>
      </c>
      <c r="H22" s="17">
        <v>0.210256</v>
      </c>
      <c r="I22" s="17">
        <v>0.20502000000000001</v>
      </c>
      <c r="J22" s="17">
        <v>0.21906200000000001</v>
      </c>
      <c r="K22" s="17">
        <v>0.45583800000000002</v>
      </c>
      <c r="L22" s="17">
        <v>0.35213800000000001</v>
      </c>
      <c r="M22" s="17">
        <v>0.44152400000000003</v>
      </c>
      <c r="N22" s="17">
        <v>0.45526000000000005</v>
      </c>
      <c r="O22" s="17">
        <v>0.554234</v>
      </c>
      <c r="P22" s="17">
        <v>0.53628200000000004</v>
      </c>
      <c r="Q22" s="17">
        <v>0.47093400000000002</v>
      </c>
      <c r="R22" s="17">
        <v>0.61533199999999999</v>
      </c>
      <c r="S22" s="17">
        <v>0.42540800000000006</v>
      </c>
      <c r="T22" s="17">
        <v>0.65759400000000001</v>
      </c>
      <c r="U22" s="17">
        <v>0.61910600000000016</v>
      </c>
      <c r="V22" s="17">
        <v>0.83109600000000017</v>
      </c>
      <c r="W22" s="17">
        <v>0.93820000000000003</v>
      </c>
      <c r="X22" s="17">
        <v>0.94359999999999999</v>
      </c>
      <c r="Y22" s="17">
        <v>0.53320000000000001</v>
      </c>
      <c r="Z22" s="17">
        <v>0.64049999999999996</v>
      </c>
      <c r="AA22" s="17">
        <v>0.29170000000000001</v>
      </c>
      <c r="AB22" s="17">
        <v>0.43694662123493522</v>
      </c>
      <c r="AC22" s="17">
        <v>0.58273476357135601</v>
      </c>
      <c r="AD22" s="17">
        <v>0.6086834810811409</v>
      </c>
      <c r="AE22" s="17">
        <v>0.64149366754371639</v>
      </c>
      <c r="AF22" s="17">
        <v>0.67399669722142719</v>
      </c>
      <c r="AG22" s="17">
        <v>0.28810000000000002</v>
      </c>
      <c r="AH22" s="17">
        <v>2.3247262566639657E-2</v>
      </c>
      <c r="AI22" s="17">
        <v>3.6893112638557345E-2</v>
      </c>
      <c r="AJ22" s="97">
        <v>3.5720330174540481E-2</v>
      </c>
      <c r="AK22" s="97">
        <v>3.4209995894788639E-2</v>
      </c>
      <c r="AL22" s="97">
        <v>3.3554201701836248E-2</v>
      </c>
      <c r="AM22" s="97">
        <v>3.2953387952443451E-2</v>
      </c>
      <c r="AN22" s="97">
        <v>3.2375562011062564E-2</v>
      </c>
      <c r="AO22" s="97">
        <v>3.2138034421440066E-2</v>
      </c>
      <c r="AP22" s="97">
        <v>3.1827412709329497E-2</v>
      </c>
      <c r="AQ22" s="97">
        <v>3.1638894778827802E-2</v>
      </c>
      <c r="AR22" s="97">
        <v>8.0926497480579951E-2</v>
      </c>
      <c r="AS22" s="97">
        <v>8.2624477601249649E-2</v>
      </c>
      <c r="AT22" s="97">
        <v>7.1739446322482775E-2</v>
      </c>
      <c r="AU22" s="97">
        <v>9.3068783473659114E-2</v>
      </c>
      <c r="AV22" s="97">
        <v>0.10316146456095419</v>
      </c>
      <c r="AW22" s="97">
        <v>0.20512700275564524</v>
      </c>
      <c r="AX22" s="97">
        <v>0.19420671162959785</v>
      </c>
      <c r="AY22" s="97">
        <v>0.11626511834119453</v>
      </c>
      <c r="AZ22" s="97">
        <v>0.18351518716272852</v>
      </c>
      <c r="BA22" s="97">
        <v>0.16673953117101942</v>
      </c>
      <c r="BB22" s="97">
        <v>0.14286972227205105</v>
      </c>
      <c r="BC22" s="97">
        <v>0.15802035348162458</v>
      </c>
      <c r="BD22" s="97">
        <v>0.19748086180365093</v>
      </c>
    </row>
    <row r="23" spans="1:56">
      <c r="B23" s="1" t="str">
        <f t="shared" si="0"/>
        <v>ORWarehouseNew</v>
      </c>
      <c r="C23" s="1" t="s">
        <v>55</v>
      </c>
      <c r="D23" s="196" t="s">
        <v>56</v>
      </c>
      <c r="E23" s="1" t="s">
        <v>8</v>
      </c>
      <c r="H23" s="17">
        <v>1.9095</v>
      </c>
      <c r="I23" s="17">
        <v>2.8365629999999999</v>
      </c>
      <c r="J23" s="17">
        <v>2.2281</v>
      </c>
      <c r="K23" s="17">
        <v>1.61</v>
      </c>
      <c r="L23" s="17">
        <v>1.4142000000000001</v>
      </c>
      <c r="M23" s="17">
        <v>1.5080250000000002</v>
      </c>
      <c r="N23" s="17">
        <v>0.83910000000000007</v>
      </c>
      <c r="O23" s="17">
        <v>1.2907</v>
      </c>
      <c r="P23" s="17">
        <v>3.8820000000000001</v>
      </c>
      <c r="Q23" s="17">
        <v>3.8363</v>
      </c>
      <c r="R23" s="17">
        <v>5.9918000000000005</v>
      </c>
      <c r="S23" s="17">
        <v>4.3921000000000001</v>
      </c>
      <c r="T23" s="17">
        <v>3.3323</v>
      </c>
      <c r="U23" s="17">
        <v>3.0750000000000002</v>
      </c>
      <c r="V23" s="17">
        <v>3.1429999999999998</v>
      </c>
      <c r="W23" s="17">
        <v>2.3030999999999997</v>
      </c>
      <c r="X23" s="17">
        <v>1.4487000000000001</v>
      </c>
      <c r="Y23" s="17">
        <v>2.0606</v>
      </c>
      <c r="Z23" s="17">
        <v>3.4781999999999997</v>
      </c>
      <c r="AA23" s="17">
        <v>2.6520000000000001</v>
      </c>
      <c r="AB23" s="17">
        <v>2.9438208100000005</v>
      </c>
      <c r="AC23" s="17">
        <v>2.7560084900000006</v>
      </c>
      <c r="AD23" s="17">
        <v>2.603018580000001</v>
      </c>
      <c r="AE23" s="17">
        <v>2.6672277900000001</v>
      </c>
      <c r="AF23" s="17">
        <v>2.7898465399999997</v>
      </c>
      <c r="AG23" s="17">
        <v>1.23E-2</v>
      </c>
      <c r="AH23" s="17">
        <v>4.6530576466030471</v>
      </c>
      <c r="AI23" s="17">
        <v>3.1507011524307242</v>
      </c>
      <c r="AJ23" s="97">
        <v>3.2934217613012358</v>
      </c>
      <c r="AK23" s="97">
        <v>2.9690806124475846</v>
      </c>
      <c r="AL23" s="97">
        <v>3.3256417962977749</v>
      </c>
      <c r="AM23" s="97">
        <v>3.1659829945999882</v>
      </c>
      <c r="AN23" s="97">
        <v>2.7015677021019768</v>
      </c>
      <c r="AO23" s="97">
        <v>2.1594491720777182</v>
      </c>
      <c r="AP23" s="97">
        <v>1.7902766327589721</v>
      </c>
      <c r="AQ23" s="97">
        <v>2.3091382782811518</v>
      </c>
      <c r="AR23" s="97">
        <v>2.5216728553967473</v>
      </c>
      <c r="AS23" s="97">
        <v>2.6851030007509511</v>
      </c>
      <c r="AT23" s="97">
        <v>2.579708327487376</v>
      </c>
      <c r="AU23" s="97">
        <v>2.5507425710525036</v>
      </c>
      <c r="AV23" s="97">
        <v>2.6148436011603167</v>
      </c>
      <c r="AW23" s="97">
        <v>2.3032697683803338</v>
      </c>
      <c r="AX23" s="97">
        <v>2.2602638400732205</v>
      </c>
      <c r="AY23" s="97">
        <v>2.5075810507836453</v>
      </c>
      <c r="AZ23" s="97">
        <v>2.5427937613923777</v>
      </c>
      <c r="BA23" s="97">
        <v>2.4641476392670012</v>
      </c>
      <c r="BB23" s="97">
        <v>2.5081431373342542</v>
      </c>
      <c r="BC23" s="97">
        <v>2.4128502087334045</v>
      </c>
      <c r="BD23" s="97">
        <v>2.2171515254933118</v>
      </c>
    </row>
    <row r="24" spans="1:56">
      <c r="B24" s="1" t="str">
        <f t="shared" si="0"/>
        <v>ORSupermarketNew</v>
      </c>
      <c r="C24" s="1" t="s">
        <v>57</v>
      </c>
      <c r="D24" s="196" t="s">
        <v>58</v>
      </c>
      <c r="E24" s="1" t="s">
        <v>8</v>
      </c>
      <c r="H24" s="17">
        <v>0.14913168675370994</v>
      </c>
      <c r="I24" s="17">
        <v>0.1329757089339306</v>
      </c>
      <c r="J24" s="17">
        <v>0.15617625578296401</v>
      </c>
      <c r="K24" s="17">
        <v>0.1069075571805157</v>
      </c>
      <c r="L24" s="17">
        <v>0.10403995227613426</v>
      </c>
      <c r="M24" s="17">
        <v>7.0727040207687705E-2</v>
      </c>
      <c r="N24" s="17">
        <v>0.12267397357932248</v>
      </c>
      <c r="O24" s="17">
        <v>0.12562814768836453</v>
      </c>
      <c r="P24" s="17">
        <v>0.19469955185691878</v>
      </c>
      <c r="Q24" s="17">
        <v>8.8365515657279348E-2</v>
      </c>
      <c r="R24" s="17">
        <v>0.12595819278113293</v>
      </c>
      <c r="S24" s="17">
        <v>0.14973226061104264</v>
      </c>
      <c r="T24" s="17">
        <v>0.15087930257279522</v>
      </c>
      <c r="U24" s="17">
        <v>0.19032780702155982</v>
      </c>
      <c r="V24" s="17">
        <v>0.14870425130569837</v>
      </c>
      <c r="W24" s="17">
        <v>0.16880282991010148</v>
      </c>
      <c r="X24" s="17">
        <v>0.21751936506571806</v>
      </c>
      <c r="Y24" s="17">
        <v>0.19732937621560423</v>
      </c>
      <c r="Z24" s="17">
        <v>0.10970000000000001</v>
      </c>
      <c r="AA24" s="17">
        <v>9.4200000000000006E-2</v>
      </c>
      <c r="AB24" s="17">
        <v>9.8923323863743931E-2</v>
      </c>
      <c r="AC24" s="17">
        <v>0.10283212131183471</v>
      </c>
      <c r="AD24" s="17">
        <v>0.11325872838672849</v>
      </c>
      <c r="AE24" s="17">
        <v>0.12860505588071519</v>
      </c>
      <c r="AF24" s="17">
        <v>0.14427776963302308</v>
      </c>
      <c r="AG24" s="17">
        <v>0.63137799999999988</v>
      </c>
      <c r="AH24" s="17">
        <v>0.28540510128936469</v>
      </c>
      <c r="AI24" s="17">
        <v>0.29185622581217857</v>
      </c>
      <c r="AJ24" s="97">
        <v>9.1635340785837086E-2</v>
      </c>
      <c r="AK24" s="97">
        <v>0.18349344787228505</v>
      </c>
      <c r="AL24" s="97">
        <v>0.13765615535772793</v>
      </c>
      <c r="AM24" s="97">
        <v>9.3135679510836844E-2</v>
      </c>
      <c r="AN24" s="97">
        <v>9.3079037350110083E-2</v>
      </c>
      <c r="AO24" s="97">
        <v>9.2811831098266365E-2</v>
      </c>
      <c r="AP24" s="97">
        <v>9.2595132495894752E-2</v>
      </c>
      <c r="AQ24" s="97">
        <v>9.2136567629119606E-2</v>
      </c>
      <c r="AR24" s="97">
        <v>9.1485207375401015E-2</v>
      </c>
      <c r="AS24" s="97">
        <v>9.0489325210767427E-2</v>
      </c>
      <c r="AT24" s="97">
        <v>8.995759483093034E-2</v>
      </c>
      <c r="AU24" s="97">
        <v>8.9444702939100659E-2</v>
      </c>
      <c r="AV24" s="97">
        <v>8.8951294516942198E-2</v>
      </c>
      <c r="AW24" s="97">
        <v>8.8967170394345346E-2</v>
      </c>
      <c r="AX24" s="97">
        <v>9.3106482417945655E-2</v>
      </c>
      <c r="AY24" s="97">
        <v>8.9063770866871311E-2</v>
      </c>
      <c r="AZ24" s="97">
        <v>8.8889659576604427E-2</v>
      </c>
      <c r="BA24" s="97">
        <v>8.8834720167914841E-2</v>
      </c>
      <c r="BB24" s="97">
        <v>8.8588723250479409E-2</v>
      </c>
      <c r="BC24" s="97">
        <v>8.823984053559758E-2</v>
      </c>
      <c r="BD24" s="97">
        <v>8.7983811614449389E-2</v>
      </c>
    </row>
    <row r="25" spans="1:56">
      <c r="B25" s="1" t="str">
        <f t="shared" si="0"/>
        <v>ORMiniMartNew</v>
      </c>
      <c r="C25" s="1" t="s">
        <v>59</v>
      </c>
      <c r="D25" s="196" t="s">
        <v>60</v>
      </c>
      <c r="E25" s="1" t="s">
        <v>8</v>
      </c>
      <c r="H25" s="17">
        <v>6.0347113246290073E-2</v>
      </c>
      <c r="I25" s="17">
        <v>5.3809491066069394E-2</v>
      </c>
      <c r="J25" s="17">
        <v>6.3197744217035973E-2</v>
      </c>
      <c r="K25" s="17">
        <v>4.326084281948428E-2</v>
      </c>
      <c r="L25" s="17">
        <v>4.2100447723865751E-2</v>
      </c>
      <c r="M25" s="17">
        <v>2.8620159792312291E-2</v>
      </c>
      <c r="N25" s="17">
        <v>4.9640826420677527E-2</v>
      </c>
      <c r="O25" s="17">
        <v>5.0836252311635494E-2</v>
      </c>
      <c r="P25" s="17">
        <v>7.8786448143081236E-2</v>
      </c>
      <c r="Q25" s="17">
        <v>3.5757684342720655E-2</v>
      </c>
      <c r="R25" s="17">
        <v>5.0969807218867055E-2</v>
      </c>
      <c r="S25" s="17">
        <v>6.059013938895734E-2</v>
      </c>
      <c r="T25" s="17">
        <v>6.1054297427204751E-2</v>
      </c>
      <c r="U25" s="17">
        <v>7.7017392978440125E-2</v>
      </c>
      <c r="V25" s="17">
        <v>6.0174148694301641E-2</v>
      </c>
      <c r="W25" s="17">
        <v>6.8307170089898533E-2</v>
      </c>
      <c r="X25" s="17">
        <v>8.8020634934281985E-2</v>
      </c>
      <c r="Y25" s="17">
        <v>7.9850623784395738E-2</v>
      </c>
      <c r="Z25" s="17">
        <v>0.10970000000000001</v>
      </c>
      <c r="AA25" s="17">
        <v>9.4200000000000006E-2</v>
      </c>
      <c r="AB25" s="17">
        <v>9.8923323863743931E-2</v>
      </c>
      <c r="AC25" s="17">
        <v>0.10283212131183471</v>
      </c>
      <c r="AD25" s="17">
        <v>0.11325872838672849</v>
      </c>
      <c r="AE25" s="17">
        <v>0.12860505588071519</v>
      </c>
      <c r="AF25" s="17">
        <v>0.14427776963302308</v>
      </c>
      <c r="AG25" s="17">
        <v>0</v>
      </c>
      <c r="AH25" s="17">
        <v>4.9442476678989648E-2</v>
      </c>
      <c r="AI25" s="17">
        <v>6.166555325859787E-2</v>
      </c>
      <c r="AJ25" s="97">
        <v>5.5806321969758099E-2</v>
      </c>
      <c r="AK25" s="97">
        <v>7.8614068494771372E-2</v>
      </c>
      <c r="AL25" s="97">
        <v>7.1541029497346087E-2</v>
      </c>
      <c r="AM25" s="97">
        <v>4.8666948167685291E-2</v>
      </c>
      <c r="AN25" s="97">
        <v>4.869775089292528E-2</v>
      </c>
      <c r="AO25" s="97">
        <v>4.9259696317055894E-2</v>
      </c>
      <c r="AP25" s="97">
        <v>4.2302581750554652E-2</v>
      </c>
      <c r="AQ25" s="97">
        <v>3.7435869909980317E-2</v>
      </c>
      <c r="AR25" s="97">
        <v>3.5782714118435421E-2</v>
      </c>
      <c r="AS25" s="97">
        <v>4.4001099686464679E-2</v>
      </c>
      <c r="AT25" s="97">
        <v>5.4136138627117365E-2</v>
      </c>
      <c r="AU25" s="97">
        <v>5.472748567310172E-2</v>
      </c>
      <c r="AV25" s="97">
        <v>6.6480795846395088E-2</v>
      </c>
      <c r="AW25" s="97">
        <v>6.8842214321748071E-2</v>
      </c>
      <c r="AX25" s="97">
        <v>6.5103898447011088E-2</v>
      </c>
      <c r="AY25" s="97">
        <v>6.6404427858004295E-2</v>
      </c>
      <c r="AZ25" s="97">
        <v>6.599603619464596E-2</v>
      </c>
      <c r="BA25" s="97">
        <v>5.8234998131298697E-2</v>
      </c>
      <c r="BB25" s="97">
        <v>5.6584829203943969E-2</v>
      </c>
      <c r="BC25" s="97">
        <v>5.728652593775279E-2</v>
      </c>
      <c r="BD25" s="97">
        <v>6.1944916624411643E-2</v>
      </c>
    </row>
    <row r="26" spans="1:56">
      <c r="B26" s="1" t="str">
        <f t="shared" si="0"/>
        <v>ORRestaurantNew</v>
      </c>
      <c r="C26" s="1" t="s">
        <v>61</v>
      </c>
      <c r="D26" s="196" t="s">
        <v>62</v>
      </c>
      <c r="E26" s="1" t="s">
        <v>8</v>
      </c>
      <c r="H26" s="17">
        <v>6.7900000000000002E-2</v>
      </c>
      <c r="I26" s="17">
        <v>9.3099999999999988E-2</v>
      </c>
      <c r="J26" s="17">
        <v>0.17349999999999999</v>
      </c>
      <c r="K26" s="17">
        <v>0.1865</v>
      </c>
      <c r="L26" s="17">
        <v>9.8900000000000002E-2</v>
      </c>
      <c r="M26" s="17">
        <v>0.1036</v>
      </c>
      <c r="N26" s="17">
        <v>0.1033</v>
      </c>
      <c r="O26" s="17">
        <v>0.10299999999999999</v>
      </c>
      <c r="P26" s="17">
        <v>0.16839999999999999</v>
      </c>
      <c r="Q26" s="17">
        <v>9.3099999999999988E-2</v>
      </c>
      <c r="R26" s="17">
        <v>0.1729</v>
      </c>
      <c r="S26" s="17">
        <v>0.18819999999999998</v>
      </c>
      <c r="T26" s="17">
        <v>0.14849999999999999</v>
      </c>
      <c r="U26" s="17">
        <v>0.13639999999999999</v>
      </c>
      <c r="V26" s="17">
        <v>0.11509999999999999</v>
      </c>
      <c r="W26" s="17">
        <v>0.34855169999999996</v>
      </c>
      <c r="X26" s="17">
        <v>0.44914379999999998</v>
      </c>
      <c r="Y26" s="17">
        <v>0.4074546</v>
      </c>
      <c r="Z26" s="17">
        <v>3.5369000000000002</v>
      </c>
      <c r="AA26" s="17">
        <v>3.9733000000000001</v>
      </c>
      <c r="AB26" s="17">
        <v>3.449729856136257</v>
      </c>
      <c r="AC26" s="17">
        <v>3.0943406286881654</v>
      </c>
      <c r="AD26" s="17">
        <v>3.0579254016132715</v>
      </c>
      <c r="AE26" s="17">
        <v>3.1692212141192844</v>
      </c>
      <c r="AF26" s="17">
        <v>3.2765863603669771</v>
      </c>
      <c r="AG26" s="17">
        <v>1.8499999999999999E-2</v>
      </c>
      <c r="AH26" s="17">
        <v>0.24272452406136497</v>
      </c>
      <c r="AI26" s="17">
        <v>0.31194703134616619</v>
      </c>
      <c r="AJ26" s="97">
        <v>0.17149215471906107</v>
      </c>
      <c r="AK26" s="97">
        <v>0.12392944050961012</v>
      </c>
      <c r="AL26" s="97">
        <v>0.13186358318732347</v>
      </c>
      <c r="AM26" s="97">
        <v>0.12443032139485583</v>
      </c>
      <c r="AN26" s="97">
        <v>0.12425710434737217</v>
      </c>
      <c r="AO26" s="97">
        <v>0.12425655897209899</v>
      </c>
      <c r="AP26" s="97">
        <v>0.12416017911060147</v>
      </c>
      <c r="AQ26" s="97">
        <v>0.1239815873802277</v>
      </c>
      <c r="AR26" s="97">
        <v>0.12375415394687513</v>
      </c>
      <c r="AS26" s="97">
        <v>0.12333594270074277</v>
      </c>
      <c r="AT26" s="97">
        <v>0.12309897720353449</v>
      </c>
      <c r="AU26" s="97">
        <v>0.12285183509401794</v>
      </c>
      <c r="AV26" s="97">
        <v>0.19759279201028382</v>
      </c>
      <c r="AW26" s="97">
        <v>0.2173441720919794</v>
      </c>
      <c r="AX26" s="97">
        <v>0.21316482085711771</v>
      </c>
      <c r="AY26" s="97">
        <v>0.21676950334384337</v>
      </c>
      <c r="AZ26" s="97">
        <v>0.2355641755204356</v>
      </c>
      <c r="BA26" s="97">
        <v>0.20381212653979422</v>
      </c>
      <c r="BB26" s="97">
        <v>0.21229239441846276</v>
      </c>
      <c r="BC26" s="97">
        <v>0.19205923196572969</v>
      </c>
      <c r="BD26" s="97">
        <v>0.21132791085317321</v>
      </c>
    </row>
    <row r="27" spans="1:56">
      <c r="B27" s="1" t="str">
        <f t="shared" si="0"/>
        <v>ORLodgingNew</v>
      </c>
      <c r="C27" s="1" t="s">
        <v>63</v>
      </c>
      <c r="D27" s="196" t="s">
        <v>64</v>
      </c>
      <c r="E27" s="1" t="s">
        <v>8</v>
      </c>
      <c r="H27" s="17">
        <v>0.34329999999999999</v>
      </c>
      <c r="I27" s="17">
        <v>0.83960000000000001</v>
      </c>
      <c r="J27" s="17">
        <v>0.4824</v>
      </c>
      <c r="K27" s="17">
        <v>0.71140000000000003</v>
      </c>
      <c r="L27" s="17">
        <v>0.39800000000000002</v>
      </c>
      <c r="M27" s="17">
        <v>0.2858</v>
      </c>
      <c r="N27" s="17">
        <v>0.30269999999999997</v>
      </c>
      <c r="O27" s="17">
        <v>0.52510000000000001</v>
      </c>
      <c r="P27" s="17">
        <v>0.63970000000000005</v>
      </c>
      <c r="Q27" s="17">
        <v>0.7984</v>
      </c>
      <c r="R27" s="17">
        <v>2.4916999999999998</v>
      </c>
      <c r="S27" s="17">
        <v>1.8120000000000001</v>
      </c>
      <c r="T27" s="17">
        <v>1.2810999999999999</v>
      </c>
      <c r="U27" s="17">
        <v>1.1297999999999999</v>
      </c>
      <c r="V27" s="17">
        <v>0.46079999999999999</v>
      </c>
      <c r="W27" s="17">
        <v>0.1757</v>
      </c>
      <c r="X27" s="17">
        <v>0.44230000000000003</v>
      </c>
      <c r="Y27" s="17">
        <v>0.30010000000000003</v>
      </c>
      <c r="Z27" s="17">
        <v>0.32750000000000001</v>
      </c>
      <c r="AA27" s="17">
        <v>0.47720000000000001</v>
      </c>
      <c r="AB27" s="17">
        <v>0.55912742999999965</v>
      </c>
      <c r="AC27" s="17">
        <v>0.54529235000000031</v>
      </c>
      <c r="AD27" s="17">
        <v>0.40671768999999997</v>
      </c>
      <c r="AE27" s="17">
        <v>0.44228138999999994</v>
      </c>
      <c r="AF27" s="17">
        <v>0.46866431000000008</v>
      </c>
      <c r="AG27" s="17">
        <v>0.28320000000000001</v>
      </c>
      <c r="AH27" s="17">
        <v>0.68843973244013279</v>
      </c>
      <c r="AI27" s="17">
        <v>0.77379881433381548</v>
      </c>
      <c r="AJ27" s="97">
        <v>0.43497324507421969</v>
      </c>
      <c r="AK27" s="97">
        <v>0.44123461564022787</v>
      </c>
      <c r="AL27" s="97">
        <v>0.41136670339076281</v>
      </c>
      <c r="AM27" s="97">
        <v>0.20615231908876672</v>
      </c>
      <c r="AN27" s="97">
        <v>0.21314752444369978</v>
      </c>
      <c r="AO27" s="97">
        <v>0.17303208163306638</v>
      </c>
      <c r="AP27" s="97">
        <v>0.15104329132612501</v>
      </c>
      <c r="AQ27" s="97">
        <v>0.13451855638783924</v>
      </c>
      <c r="AR27" s="97">
        <v>0.13506150203982262</v>
      </c>
      <c r="AS27" s="97">
        <v>0.18609252915341259</v>
      </c>
      <c r="AT27" s="97">
        <v>0.23247070139299533</v>
      </c>
      <c r="AU27" s="97">
        <v>0.31954520004688169</v>
      </c>
      <c r="AV27" s="97">
        <v>0.498712472068428</v>
      </c>
      <c r="AW27" s="97">
        <v>0.54550708318413366</v>
      </c>
      <c r="AX27" s="97">
        <v>0.55944644236961449</v>
      </c>
      <c r="AY27" s="97">
        <v>0.55148588744974059</v>
      </c>
      <c r="AZ27" s="97">
        <v>0.58886996168274675</v>
      </c>
      <c r="BA27" s="97">
        <v>0.51378683840494654</v>
      </c>
      <c r="BB27" s="97">
        <v>0.5232564170551347</v>
      </c>
      <c r="BC27" s="97">
        <v>0.46077558979168498</v>
      </c>
      <c r="BD27" s="97">
        <v>0.5142957485418207</v>
      </c>
    </row>
    <row r="28" spans="1:56">
      <c r="B28" s="1" t="str">
        <f t="shared" si="0"/>
        <v>ORHospitalNew</v>
      </c>
      <c r="C28" s="1" t="s">
        <v>65</v>
      </c>
      <c r="D28" s="196" t="s">
        <v>66</v>
      </c>
      <c r="E28" s="1" t="s">
        <v>8</v>
      </c>
      <c r="H28" s="17">
        <v>0.20303249999999998</v>
      </c>
      <c r="I28" s="17">
        <v>0.28772999999999999</v>
      </c>
      <c r="J28" s="17">
        <v>0.3148125</v>
      </c>
      <c r="K28" s="17">
        <v>0.34934699999999996</v>
      </c>
      <c r="L28" s="17">
        <v>0.195408</v>
      </c>
      <c r="M28" s="17">
        <v>0.33637499999999998</v>
      </c>
      <c r="N28" s="17">
        <v>0.13727549999999999</v>
      </c>
      <c r="O28" s="17">
        <v>0.35469449999999997</v>
      </c>
      <c r="P28" s="17">
        <v>0.25029750000000001</v>
      </c>
      <c r="Q28" s="17">
        <v>0.1968915</v>
      </c>
      <c r="R28" s="17">
        <v>0.43252649999999998</v>
      </c>
      <c r="S28" s="17">
        <v>0.54820499999999994</v>
      </c>
      <c r="T28" s="17">
        <v>0.97724699999999987</v>
      </c>
      <c r="U28" s="17">
        <v>0.84756149999999986</v>
      </c>
      <c r="V28" s="17">
        <v>0.64639199999999997</v>
      </c>
      <c r="W28" s="17">
        <v>0.33719399999999999</v>
      </c>
      <c r="X28" s="17">
        <v>0.39087360000000004</v>
      </c>
      <c r="Y28" s="17">
        <v>0.30558060000000004</v>
      </c>
      <c r="Z28" s="17">
        <v>3.7835000000000001</v>
      </c>
      <c r="AA28" s="17">
        <v>1.3673</v>
      </c>
      <c r="AB28" s="17">
        <v>1.8872418900000005</v>
      </c>
      <c r="AC28" s="17">
        <v>1.84246679</v>
      </c>
      <c r="AD28" s="17">
        <v>1.9964261199999997</v>
      </c>
      <c r="AE28" s="17">
        <v>2.11022474</v>
      </c>
      <c r="AF28" s="17">
        <v>2.13389308</v>
      </c>
      <c r="AG28" s="17">
        <v>0.22219999999999998</v>
      </c>
      <c r="AH28" s="17">
        <v>0.13283526930866402</v>
      </c>
      <c r="AI28" s="17">
        <v>0.32779420900204376</v>
      </c>
      <c r="AJ28" s="97">
        <v>0.44989605252694032</v>
      </c>
      <c r="AK28" s="97">
        <v>0.69793737204466944</v>
      </c>
      <c r="AL28" s="97">
        <v>0.64446271369587427</v>
      </c>
      <c r="AM28" s="97">
        <v>0.4981354652140968</v>
      </c>
      <c r="AN28" s="97">
        <v>0.36942166011967448</v>
      </c>
      <c r="AO28" s="97">
        <v>0.26659961130409343</v>
      </c>
      <c r="AP28" s="97">
        <v>0.21016578519455434</v>
      </c>
      <c r="AQ28" s="97">
        <v>0.17306957645745172</v>
      </c>
      <c r="AR28" s="97">
        <v>0.15325952738639217</v>
      </c>
      <c r="AS28" s="97">
        <v>0.15519228173596697</v>
      </c>
      <c r="AT28" s="97">
        <v>0.16651462844567239</v>
      </c>
      <c r="AU28" s="97">
        <v>0.21927191911581945</v>
      </c>
      <c r="AV28" s="97">
        <v>0.31119081255225423</v>
      </c>
      <c r="AW28" s="97">
        <v>0.34932908374013555</v>
      </c>
      <c r="AX28" s="97">
        <v>0.29164094812338309</v>
      </c>
      <c r="AY28" s="97">
        <v>0.26863460759545854</v>
      </c>
      <c r="AZ28" s="97">
        <v>0.27513956354290831</v>
      </c>
      <c r="BA28" s="97">
        <v>0.22896683093805728</v>
      </c>
      <c r="BB28" s="97">
        <v>0.21240441837714988</v>
      </c>
      <c r="BC28" s="97">
        <v>0.19975130319257217</v>
      </c>
      <c r="BD28" s="97">
        <v>0.19410264039292544</v>
      </c>
    </row>
    <row r="29" spans="1:56">
      <c r="B29" s="1" t="str">
        <f t="shared" si="0"/>
        <v>ORResidential CareNew</v>
      </c>
      <c r="C29" s="1" t="s">
        <v>67</v>
      </c>
      <c r="D29" s="197" t="s">
        <v>5469</v>
      </c>
      <c r="E29" s="1" t="s">
        <v>8</v>
      </c>
      <c r="H29" s="17">
        <v>0.38546750000000002</v>
      </c>
      <c r="I29" s="17">
        <v>0.54627000000000003</v>
      </c>
      <c r="J29" s="17">
        <v>0.59768750000000004</v>
      </c>
      <c r="K29" s="17">
        <v>0.66325300000000009</v>
      </c>
      <c r="L29" s="17">
        <v>0.37099200000000004</v>
      </c>
      <c r="M29" s="17">
        <v>0.638625</v>
      </c>
      <c r="N29" s="17">
        <v>0.26062450000000004</v>
      </c>
      <c r="O29" s="17">
        <v>0.67340549999999999</v>
      </c>
      <c r="P29" s="17">
        <v>0.47520250000000003</v>
      </c>
      <c r="Q29" s="17">
        <v>0.37380850000000004</v>
      </c>
      <c r="R29" s="17">
        <v>0.82117350000000011</v>
      </c>
      <c r="S29" s="17">
        <v>1.0407950000000001</v>
      </c>
      <c r="T29" s="17">
        <v>1.855353</v>
      </c>
      <c r="U29" s="17">
        <v>1.6091385</v>
      </c>
      <c r="V29" s="17">
        <v>1.2272080000000001</v>
      </c>
      <c r="W29" s="17">
        <v>1.1038060000000001</v>
      </c>
      <c r="X29" s="17">
        <v>1.2795264000000002</v>
      </c>
      <c r="Y29" s="17">
        <v>1.0003194000000002</v>
      </c>
      <c r="Z29" s="17">
        <v>3.7835000000000001</v>
      </c>
      <c r="AA29" s="17">
        <v>1.3673</v>
      </c>
      <c r="AB29" s="17">
        <v>1.8872418900000005</v>
      </c>
      <c r="AC29" s="17">
        <v>1.84246679</v>
      </c>
      <c r="AD29" s="17">
        <v>1.9964261199999997</v>
      </c>
      <c r="AE29" s="17">
        <v>2.11022474</v>
      </c>
      <c r="AF29" s="17">
        <v>2.13389308</v>
      </c>
      <c r="AG29" s="17">
        <v>0.53979999999999995</v>
      </c>
      <c r="AH29" s="17">
        <v>0.48592138818069242</v>
      </c>
      <c r="AI29" s="17">
        <v>1.0949852790644115</v>
      </c>
      <c r="AJ29" s="97">
        <v>1.1218789880130065</v>
      </c>
      <c r="AK29" s="97">
        <v>1.659024990748212</v>
      </c>
      <c r="AL29" s="97">
        <v>1.5839499346261916</v>
      </c>
      <c r="AM29" s="97">
        <v>1.4774823533320443</v>
      </c>
      <c r="AN29" s="97">
        <v>1.301268388278831</v>
      </c>
      <c r="AO29" s="97">
        <v>1.0153494695618401</v>
      </c>
      <c r="AP29" s="97">
        <v>0.97234964074825003</v>
      </c>
      <c r="AQ29" s="97">
        <v>0.90248950857349775</v>
      </c>
      <c r="AR29" s="97">
        <v>0.8653215261790238</v>
      </c>
      <c r="AS29" s="97">
        <v>0.90543519966441011</v>
      </c>
      <c r="AT29" s="97">
        <v>0.92302920105611197</v>
      </c>
      <c r="AU29" s="97">
        <v>1.031367915841231</v>
      </c>
      <c r="AV29" s="97">
        <v>1.2082648212744704</v>
      </c>
      <c r="AW29" s="97">
        <v>1.3004402780281663</v>
      </c>
      <c r="AX29" s="97">
        <v>1.1276777283205972</v>
      </c>
      <c r="AY29" s="97">
        <v>1.1485319256339417</v>
      </c>
      <c r="AZ29" s="97">
        <v>1.1774646796415114</v>
      </c>
      <c r="BA29" s="97">
        <v>1.0687692747853006</v>
      </c>
      <c r="BB29" s="97">
        <v>1.0564095628134105</v>
      </c>
      <c r="BC29" s="97">
        <v>1.0054973758208579</v>
      </c>
      <c r="BD29" s="97">
        <v>0.97972397889908625</v>
      </c>
    </row>
    <row r="30" spans="1:56">
      <c r="B30" s="1" t="str">
        <f t="shared" si="0"/>
        <v>ORAssemblyNew</v>
      </c>
      <c r="C30" s="1" t="s">
        <v>68</v>
      </c>
      <c r="D30" s="196" t="s">
        <v>69</v>
      </c>
      <c r="E30" s="1" t="s">
        <v>8</v>
      </c>
      <c r="H30" s="17">
        <v>0.66609400000000007</v>
      </c>
      <c r="I30" s="17">
        <v>1.1484180000000002</v>
      </c>
      <c r="J30" s="17">
        <v>0.55253399999999997</v>
      </c>
      <c r="K30" s="17">
        <v>0.6476320000000001</v>
      </c>
      <c r="L30" s="17">
        <v>0.68836400000000009</v>
      </c>
      <c r="M30" s="17">
        <v>0.40613802400000004</v>
      </c>
      <c r="N30" s="17">
        <v>0.97611110000000012</v>
      </c>
      <c r="O30" s="17">
        <v>0.44944599999999996</v>
      </c>
      <c r="P30" s="17">
        <v>1.0394595600000001</v>
      </c>
      <c r="Q30" s="17">
        <v>1.9108285600000001</v>
      </c>
      <c r="R30" s="17">
        <v>2.0233162</v>
      </c>
      <c r="S30" s="17">
        <v>1.5876980000000001</v>
      </c>
      <c r="T30" s="17">
        <v>1.3800260000000002</v>
      </c>
      <c r="U30" s="17">
        <v>1.4298360000000001</v>
      </c>
      <c r="V30" s="17">
        <v>1.3088299999999999</v>
      </c>
      <c r="W30" s="17">
        <v>1.4430000000000001</v>
      </c>
      <c r="X30" s="17">
        <v>1.3551</v>
      </c>
      <c r="Y30" s="17">
        <v>1.248</v>
      </c>
      <c r="Z30" s="17">
        <v>1.1154000000000002</v>
      </c>
      <c r="AA30" s="17">
        <v>1.0509999999999999</v>
      </c>
      <c r="AB30" s="17">
        <v>1.2799544001277074</v>
      </c>
      <c r="AC30" s="17">
        <v>1.4046792195590034</v>
      </c>
      <c r="AD30" s="17">
        <v>1.4878548079657998</v>
      </c>
      <c r="AE30" s="17">
        <v>1.4917427808967407</v>
      </c>
      <c r="AF30" s="17">
        <v>1.4158867115217983</v>
      </c>
      <c r="AG30" s="17">
        <v>0.59610000000000007</v>
      </c>
      <c r="AH30" s="17">
        <v>3.6042421174773187</v>
      </c>
      <c r="AI30" s="17">
        <v>3.6495005621788419</v>
      </c>
      <c r="AJ30" s="97">
        <v>1.9821758583071827</v>
      </c>
      <c r="AK30" s="97">
        <v>1.7969709810414078</v>
      </c>
      <c r="AL30" s="97">
        <v>1.8613201530194168</v>
      </c>
      <c r="AM30" s="97">
        <v>1.0906026991251065</v>
      </c>
      <c r="AN30" s="97">
        <v>1.0524049223865994</v>
      </c>
      <c r="AO30" s="97">
        <v>0.95210115276700269</v>
      </c>
      <c r="AP30" s="97">
        <v>0.6065040107971964</v>
      </c>
      <c r="AQ30" s="97">
        <v>0.6087569599101581</v>
      </c>
      <c r="AR30" s="97">
        <v>0.60861691654201122</v>
      </c>
      <c r="AS30" s="97">
        <v>0.99680996064923599</v>
      </c>
      <c r="AT30" s="97">
        <v>1.2807257905728393</v>
      </c>
      <c r="AU30" s="97">
        <v>1.3365882055272613</v>
      </c>
      <c r="AV30" s="97">
        <v>1.7342573062838031</v>
      </c>
      <c r="AW30" s="97">
        <v>2.155906406360939</v>
      </c>
      <c r="AX30" s="97">
        <v>2.4931086455544862</v>
      </c>
      <c r="AY30" s="97">
        <v>2.4080879668953439</v>
      </c>
      <c r="AZ30" s="97">
        <v>2.3703723157555201</v>
      </c>
      <c r="BA30" s="97">
        <v>2.0651768916207085</v>
      </c>
      <c r="BB30" s="97">
        <v>2.0797460474246883</v>
      </c>
      <c r="BC30" s="97">
        <v>1.967987908286712</v>
      </c>
      <c r="BD30" s="97">
        <v>1.9448387572475787</v>
      </c>
    </row>
    <row r="31" spans="1:56">
      <c r="B31" s="1" t="str">
        <f t="shared" si="0"/>
        <v>OROtherNew</v>
      </c>
      <c r="C31" s="1" t="s">
        <v>70</v>
      </c>
      <c r="D31" s="196" t="s">
        <v>71</v>
      </c>
      <c r="E31" s="1" t="s">
        <v>8</v>
      </c>
      <c r="H31" s="17">
        <v>1.2930060000000001</v>
      </c>
      <c r="I31" s="17">
        <v>2.229282</v>
      </c>
      <c r="J31" s="17">
        <v>1.0725660000000001</v>
      </c>
      <c r="K31" s="17">
        <v>1.2571680000000001</v>
      </c>
      <c r="L31" s="17">
        <v>1.3362360000000002</v>
      </c>
      <c r="M31" s="17">
        <v>0.78838557600000003</v>
      </c>
      <c r="N31" s="17">
        <v>1.8948039000000001</v>
      </c>
      <c r="O31" s="17">
        <v>0.87245399999999995</v>
      </c>
      <c r="P31" s="17">
        <v>2.0177744400000002</v>
      </c>
      <c r="Q31" s="17">
        <v>3.7092554399999997</v>
      </c>
      <c r="R31" s="17">
        <v>3.9276137999999996</v>
      </c>
      <c r="S31" s="17">
        <v>3.0820020000000001</v>
      </c>
      <c r="T31" s="17">
        <v>2.6788740000000009</v>
      </c>
      <c r="U31" s="17">
        <v>2.7755639999999997</v>
      </c>
      <c r="V31" s="17">
        <v>2.5406699999999995</v>
      </c>
      <c r="W31" s="17">
        <v>1.5496500000000002</v>
      </c>
      <c r="X31" s="17">
        <v>3.1783999999999999</v>
      </c>
      <c r="Y31" s="17">
        <v>3.2438500000000001</v>
      </c>
      <c r="Z31" s="17">
        <v>1.3588</v>
      </c>
      <c r="AA31" s="17">
        <v>0.66200000000000003</v>
      </c>
      <c r="AB31" s="17">
        <v>1.2854712808283151</v>
      </c>
      <c r="AC31" s="17">
        <v>1.5350817518422488</v>
      </c>
      <c r="AD31" s="17">
        <v>1.3825302212329729</v>
      </c>
      <c r="AE31" s="17">
        <v>1.2973344781524432</v>
      </c>
      <c r="AF31" s="17">
        <v>1.2292386545826346</v>
      </c>
      <c r="AG31" s="17">
        <v>1.188699999999999</v>
      </c>
      <c r="AH31" s="17">
        <v>3.2954857141074561</v>
      </c>
      <c r="AI31" s="17">
        <v>4.0254961509055036</v>
      </c>
      <c r="AJ31" s="97">
        <v>5.2710352250158525</v>
      </c>
      <c r="AK31" s="97">
        <v>6.469842659185618</v>
      </c>
      <c r="AL31" s="97">
        <v>6.0263583266743801</v>
      </c>
      <c r="AM31" s="97">
        <v>6.0854419447230184</v>
      </c>
      <c r="AN31" s="97">
        <v>4.9611690495907395</v>
      </c>
      <c r="AO31" s="97">
        <v>4.5183453512667562</v>
      </c>
      <c r="AP31" s="97">
        <v>4.7291567531576568</v>
      </c>
      <c r="AQ31" s="97">
        <v>4.6274868027538956</v>
      </c>
      <c r="AR31" s="97">
        <v>4.6231367156090775</v>
      </c>
      <c r="AS31" s="97">
        <v>5.2262473011950297</v>
      </c>
      <c r="AT31" s="97">
        <v>5.105601518396174</v>
      </c>
      <c r="AU31" s="97">
        <v>5.4368427417843161</v>
      </c>
      <c r="AV31" s="97">
        <v>5.788666093528767</v>
      </c>
      <c r="AW31" s="97">
        <v>6.0128912436099338</v>
      </c>
      <c r="AX31" s="97">
        <v>5.5627437510402817</v>
      </c>
      <c r="AY31" s="97">
        <v>6.0535461228756668</v>
      </c>
      <c r="AZ31" s="97">
        <v>5.1734834592940748</v>
      </c>
      <c r="BA31" s="97">
        <v>5.7111779204412354</v>
      </c>
      <c r="BB31" s="97">
        <v>5.3861728255585719</v>
      </c>
      <c r="BC31" s="97">
        <v>5.1901967620921621</v>
      </c>
      <c r="BD31" s="97">
        <v>4.8211483244271456</v>
      </c>
    </row>
    <row r="32" spans="1:56">
      <c r="B32" s="1" t="str">
        <f t="shared" si="0"/>
        <v>ORLarge OffStock 2016</v>
      </c>
      <c r="C32" s="1" t="s">
        <v>72</v>
      </c>
      <c r="D32" s="196" t="s">
        <v>43</v>
      </c>
      <c r="E32" s="1" t="s">
        <v>5456</v>
      </c>
      <c r="F32" s="1" t="s">
        <v>73</v>
      </c>
      <c r="AJ32" s="92"/>
      <c r="AK32" s="92">
        <v>97.734464670578831</v>
      </c>
      <c r="AL32" s="92">
        <v>97.44126127656709</v>
      </c>
      <c r="AM32" s="92">
        <v>97.148937492737389</v>
      </c>
      <c r="AN32" s="92">
        <v>96.857490680259176</v>
      </c>
      <c r="AO32" s="92">
        <v>96.566918208218397</v>
      </c>
      <c r="AP32" s="92">
        <v>96.277217453593735</v>
      </c>
      <c r="AQ32" s="92">
        <v>95.988385801232951</v>
      </c>
      <c r="AR32" s="92">
        <v>95.700420643829247</v>
      </c>
      <c r="AS32" s="92">
        <v>95.413319381897765</v>
      </c>
      <c r="AT32" s="92">
        <v>95.127079423752065</v>
      </c>
      <c r="AU32" s="92">
        <v>94.841698185480809</v>
      </c>
      <c r="AV32" s="92">
        <v>94.557173090924366</v>
      </c>
      <c r="AW32" s="92">
        <v>94.273501571651593</v>
      </c>
      <c r="AX32" s="92">
        <v>93.990681066936645</v>
      </c>
      <c r="AY32" s="92">
        <v>93.708709023735835</v>
      </c>
      <c r="AZ32" s="92">
        <v>93.427582896664632</v>
      </c>
      <c r="BA32" s="92">
        <v>93.147300147974633</v>
      </c>
      <c r="BB32" s="92">
        <v>92.867858247530705</v>
      </c>
      <c r="BC32" s="92">
        <v>92.589254672788115</v>
      </c>
      <c r="BD32" s="92">
        <v>92.311486908769751</v>
      </c>
    </row>
    <row r="33" spans="2:56">
      <c r="B33" s="1" t="str">
        <f t="shared" si="0"/>
        <v>ORMedium OffStock 2016</v>
      </c>
      <c r="C33" s="1" t="s">
        <v>74</v>
      </c>
      <c r="D33" s="196" t="s">
        <v>45</v>
      </c>
      <c r="E33" s="1" t="s">
        <v>5456</v>
      </c>
      <c r="F33" s="1" t="s">
        <v>73</v>
      </c>
      <c r="AJ33" s="92"/>
      <c r="AK33" s="92">
        <v>50.100964293458887</v>
      </c>
      <c r="AL33" s="92">
        <v>49.950661400578511</v>
      </c>
      <c r="AM33" s="92">
        <v>49.800809416376772</v>
      </c>
      <c r="AN33" s="92">
        <v>49.65140698812764</v>
      </c>
      <c r="AO33" s="92">
        <v>49.502452767163255</v>
      </c>
      <c r="AP33" s="92">
        <v>49.353945408861769</v>
      </c>
      <c r="AQ33" s="92">
        <v>49.20588357263518</v>
      </c>
      <c r="AR33" s="92">
        <v>49.058265921917275</v>
      </c>
      <c r="AS33" s="92">
        <v>48.911091124151525</v>
      </c>
      <c r="AT33" s="92">
        <v>48.764357850779071</v>
      </c>
      <c r="AU33" s="92">
        <v>48.618064777226735</v>
      </c>
      <c r="AV33" s="92">
        <v>48.472210582895052</v>
      </c>
      <c r="AW33" s="92">
        <v>48.326793951146364</v>
      </c>
      <c r="AX33" s="92">
        <v>48.181813569292927</v>
      </c>
      <c r="AY33" s="92">
        <v>48.037268128585048</v>
      </c>
      <c r="AZ33" s="92">
        <v>47.893156324199289</v>
      </c>
      <c r="BA33" s="92">
        <v>47.749476855226689</v>
      </c>
      <c r="BB33" s="92">
        <v>47.606228424661012</v>
      </c>
      <c r="BC33" s="92">
        <v>47.463409739387032</v>
      </c>
      <c r="BD33" s="92">
        <v>47.321019510168874</v>
      </c>
    </row>
    <row r="34" spans="2:56">
      <c r="B34" s="1" t="str">
        <f t="shared" si="0"/>
        <v>ORSmall OffStock 2016</v>
      </c>
      <c r="C34" s="1" t="s">
        <v>75</v>
      </c>
      <c r="D34" s="196" t="s">
        <v>47</v>
      </c>
      <c r="E34" s="1" t="s">
        <v>5456</v>
      </c>
      <c r="F34" s="1" t="s">
        <v>73</v>
      </c>
      <c r="AJ34" s="92"/>
      <c r="AK34" s="92">
        <v>48.690542544908418</v>
      </c>
      <c r="AL34" s="92">
        <v>48.544470917273692</v>
      </c>
      <c r="AM34" s="92">
        <v>48.398837504521872</v>
      </c>
      <c r="AN34" s="92">
        <v>48.253640992008307</v>
      </c>
      <c r="AO34" s="92">
        <v>48.108880069032281</v>
      </c>
      <c r="AP34" s="92">
        <v>47.964553428825184</v>
      </c>
      <c r="AQ34" s="92">
        <v>47.820659768538711</v>
      </c>
      <c r="AR34" s="92">
        <v>47.677197789233098</v>
      </c>
      <c r="AS34" s="92">
        <v>47.534166195865396</v>
      </c>
      <c r="AT34" s="92">
        <v>47.391563697277796</v>
      </c>
      <c r="AU34" s="92">
        <v>47.249389006185964</v>
      </c>
      <c r="AV34" s="92">
        <v>47.107640839167409</v>
      </c>
      <c r="AW34" s="92">
        <v>46.966317916649906</v>
      </c>
      <c r="AX34" s="92">
        <v>46.82541896289996</v>
      </c>
      <c r="AY34" s="92">
        <v>46.684942706011263</v>
      </c>
      <c r="AZ34" s="92">
        <v>46.544887877893231</v>
      </c>
      <c r="BA34" s="92">
        <v>46.405253214259552</v>
      </c>
      <c r="BB34" s="92">
        <v>46.266037454616772</v>
      </c>
      <c r="BC34" s="92">
        <v>46.127239342252921</v>
      </c>
      <c r="BD34" s="92">
        <v>45.988857624226164</v>
      </c>
    </row>
    <row r="35" spans="2:56">
      <c r="B35" s="1" t="str">
        <f t="shared" si="0"/>
        <v>ORXLarge RetStock 2016</v>
      </c>
      <c r="C35" s="1" t="s">
        <v>48</v>
      </c>
      <c r="D35" s="197" t="s">
        <v>5467</v>
      </c>
      <c r="E35" s="1" t="s">
        <v>5456</v>
      </c>
      <c r="F35" s="1" t="s">
        <v>73</v>
      </c>
      <c r="AJ35" s="92"/>
      <c r="AK35" s="92">
        <v>36.443465440779718</v>
      </c>
      <c r="AL35" s="92">
        <v>36.275825499752131</v>
      </c>
      <c r="AM35" s="92">
        <v>36.10895670245327</v>
      </c>
      <c r="AN35" s="92">
        <v>35.942855501621985</v>
      </c>
      <c r="AO35" s="92">
        <v>35.777518366314524</v>
      </c>
      <c r="AP35" s="92">
        <v>35.612941781829477</v>
      </c>
      <c r="AQ35" s="92">
        <v>35.449122249633056</v>
      </c>
      <c r="AR35" s="92">
        <v>35.286056287284744</v>
      </c>
      <c r="AS35" s="92">
        <v>35.123740428363234</v>
      </c>
      <c r="AT35" s="92">
        <v>34.962171222392762</v>
      </c>
      <c r="AU35" s="92">
        <v>34.801345234769755</v>
      </c>
      <c r="AV35" s="92">
        <v>34.641259046689811</v>
      </c>
      <c r="AW35" s="92">
        <v>34.481909255075038</v>
      </c>
      <c r="AX35" s="92">
        <v>34.323292472501691</v>
      </c>
      <c r="AY35" s="92">
        <v>34.165405327128184</v>
      </c>
      <c r="AZ35" s="92">
        <v>34.008244462623395</v>
      </c>
      <c r="BA35" s="92">
        <v>33.851806538095325</v>
      </c>
      <c r="BB35" s="92">
        <v>33.696088228020088</v>
      </c>
      <c r="BC35" s="92">
        <v>33.541086222171195</v>
      </c>
      <c r="BD35" s="92">
        <v>33.386797225549209</v>
      </c>
    </row>
    <row r="36" spans="2:56">
      <c r="B36" s="1" t="str">
        <f t="shared" si="0"/>
        <v>ORLarge RetStock 2016</v>
      </c>
      <c r="C36" s="1" t="s">
        <v>49</v>
      </c>
      <c r="D36" s="197" t="s">
        <v>5464</v>
      </c>
      <c r="E36" s="1" t="s">
        <v>5456</v>
      </c>
      <c r="F36" s="1" t="s">
        <v>73</v>
      </c>
      <c r="AJ36" s="92"/>
      <c r="AK36" s="92">
        <v>54.235999663170432</v>
      </c>
      <c r="AL36" s="92">
        <v>53.986514064719849</v>
      </c>
      <c r="AM36" s="92">
        <v>53.738176100022137</v>
      </c>
      <c r="AN36" s="92">
        <v>53.490980489962034</v>
      </c>
      <c r="AO36" s="92">
        <v>53.244921979708209</v>
      </c>
      <c r="AP36" s="92">
        <v>52.999995338601551</v>
      </c>
      <c r="AQ36" s="92">
        <v>52.756195360043982</v>
      </c>
      <c r="AR36" s="92">
        <v>52.513516861387778</v>
      </c>
      <c r="AS36" s="92">
        <v>52.271954683825392</v>
      </c>
      <c r="AT36" s="92">
        <v>52.031503692279792</v>
      </c>
      <c r="AU36" s="92">
        <v>51.792158775295299</v>
      </c>
      <c r="AV36" s="92">
        <v>51.55391484492894</v>
      </c>
      <c r="AW36" s="92">
        <v>51.316766836642266</v>
      </c>
      <c r="AX36" s="92">
        <v>51.080709709193712</v>
      </c>
      <c r="AY36" s="92">
        <v>50.84573844453142</v>
      </c>
      <c r="AZ36" s="92">
        <v>50.611848047686571</v>
      </c>
      <c r="BA36" s="92">
        <v>50.379033546667209</v>
      </c>
      <c r="BB36" s="92">
        <v>50.14728999235254</v>
      </c>
      <c r="BC36" s="92">
        <v>49.916612458387718</v>
      </c>
      <c r="BD36" s="92">
        <v>49.686996041079134</v>
      </c>
    </row>
    <row r="37" spans="2:56">
      <c r="B37" s="1" t="str">
        <f t="shared" si="0"/>
        <v>ORMedium RetStock 2016</v>
      </c>
      <c r="C37" s="1" t="s">
        <v>50</v>
      </c>
      <c r="D37" s="197" t="s">
        <v>5465</v>
      </c>
      <c r="E37" s="1" t="s">
        <v>5456</v>
      </c>
      <c r="F37" s="1" t="s">
        <v>73</v>
      </c>
      <c r="AJ37" s="92"/>
      <c r="AK37" s="92">
        <v>27.148202305477984</v>
      </c>
      <c r="AL37" s="92">
        <v>27.023320574872784</v>
      </c>
      <c r="AM37" s="92">
        <v>26.899013300228368</v>
      </c>
      <c r="AN37" s="92">
        <v>26.775277839047316</v>
      </c>
      <c r="AO37" s="92">
        <v>26.652111560987699</v>
      </c>
      <c r="AP37" s="92">
        <v>26.529511847807154</v>
      </c>
      <c r="AQ37" s="92">
        <v>26.407476093307238</v>
      </c>
      <c r="AR37" s="92">
        <v>26.286001703278025</v>
      </c>
      <c r="AS37" s="92">
        <v>26.165086095442945</v>
      </c>
      <c r="AT37" s="92">
        <v>26.044726699403906</v>
      </c>
      <c r="AU37" s="92">
        <v>25.924920956586647</v>
      </c>
      <c r="AV37" s="92">
        <v>25.805666320186347</v>
      </c>
      <c r="AW37" s="92">
        <v>25.68696025511349</v>
      </c>
      <c r="AX37" s="92">
        <v>25.568800237939968</v>
      </c>
      <c r="AY37" s="92">
        <v>25.451183756845442</v>
      </c>
      <c r="AZ37" s="92">
        <v>25.334108311563952</v>
      </c>
      <c r="BA37" s="92">
        <v>25.217571413330756</v>
      </c>
      <c r="BB37" s="92">
        <v>25.101570584829432</v>
      </c>
      <c r="BC37" s="92">
        <v>24.986103360139214</v>
      </c>
      <c r="BD37" s="92">
        <v>24.871167284682574</v>
      </c>
    </row>
    <row r="38" spans="2:56">
      <c r="B38" s="1" t="str">
        <f t="shared" si="0"/>
        <v>ORSmall RetStock 2016</v>
      </c>
      <c r="C38" s="1" t="s">
        <v>51</v>
      </c>
      <c r="D38" s="197" t="s">
        <v>5466</v>
      </c>
      <c r="E38" s="1" t="s">
        <v>5456</v>
      </c>
      <c r="F38" s="1" t="s">
        <v>73</v>
      </c>
      <c r="AJ38" s="92"/>
      <c r="AK38" s="92">
        <v>29.424324512047033</v>
      </c>
      <c r="AL38" s="92">
        <v>29.288972619291616</v>
      </c>
      <c r="AM38" s="92">
        <v>29.154243345242875</v>
      </c>
      <c r="AN38" s="92">
        <v>29.020133825854757</v>
      </c>
      <c r="AO38" s="92">
        <v>28.886641210255824</v>
      </c>
      <c r="AP38" s="92">
        <v>28.753762660688647</v>
      </c>
      <c r="AQ38" s="92">
        <v>28.621495352449479</v>
      </c>
      <c r="AR38" s="92">
        <v>28.489836473828209</v>
      </c>
      <c r="AS38" s="92">
        <v>28.358783226048597</v>
      </c>
      <c r="AT38" s="92">
        <v>28.228332823208774</v>
      </c>
      <c r="AU38" s="92">
        <v>28.098482492222011</v>
      </c>
      <c r="AV38" s="92">
        <v>27.969229472757789</v>
      </c>
      <c r="AW38" s="92">
        <v>27.840571017183102</v>
      </c>
      <c r="AX38" s="92">
        <v>27.712504390504058</v>
      </c>
      <c r="AY38" s="92">
        <v>27.58502687030774</v>
      </c>
      <c r="AZ38" s="92">
        <v>27.458135746704322</v>
      </c>
      <c r="BA38" s="92">
        <v>27.33182832226948</v>
      </c>
      <c r="BB38" s="92">
        <v>27.206101911987041</v>
      </c>
      <c r="BC38" s="92">
        <v>27.080953843191899</v>
      </c>
      <c r="BD38" s="92">
        <v>26.956381455513217</v>
      </c>
    </row>
    <row r="39" spans="2:56">
      <c r="B39" s="1" t="str">
        <f t="shared" si="0"/>
        <v>ORSchool K-12Stock 2016</v>
      </c>
      <c r="C39" s="1" t="s">
        <v>52</v>
      </c>
      <c r="D39" s="197" t="s">
        <v>5468</v>
      </c>
      <c r="E39" s="1" t="s">
        <v>5456</v>
      </c>
      <c r="F39" s="1" t="s">
        <v>73</v>
      </c>
      <c r="AJ39" s="92"/>
      <c r="AK39" s="92">
        <v>82.079504372073671</v>
      </c>
      <c r="AL39" s="92">
        <v>81.742978404148175</v>
      </c>
      <c r="AM39" s="92">
        <v>81.407832192691174</v>
      </c>
      <c r="AN39" s="92">
        <v>81.074060080701145</v>
      </c>
      <c r="AO39" s="92">
        <v>80.74165643437027</v>
      </c>
      <c r="AP39" s="92">
        <v>80.410615642989356</v>
      </c>
      <c r="AQ39" s="92">
        <v>80.080932118853099</v>
      </c>
      <c r="AR39" s="92">
        <v>79.752600297165799</v>
      </c>
      <c r="AS39" s="92">
        <v>79.425614635947426</v>
      </c>
      <c r="AT39" s="92">
        <v>79.09996961594004</v>
      </c>
      <c r="AU39" s="92">
        <v>78.775659740514683</v>
      </c>
      <c r="AV39" s="92">
        <v>78.452679535578568</v>
      </c>
      <c r="AW39" s="92">
        <v>78.131023549482691</v>
      </c>
      <c r="AX39" s="92">
        <v>77.810686352929807</v>
      </c>
      <c r="AY39" s="92">
        <v>77.491662538882792</v>
      </c>
      <c r="AZ39" s="92">
        <v>77.173946722473374</v>
      </c>
      <c r="BA39" s="92">
        <v>76.857533540911234</v>
      </c>
      <c r="BB39" s="92">
        <v>76.5424176533935</v>
      </c>
      <c r="BC39" s="92">
        <v>76.228593741014592</v>
      </c>
      <c r="BD39" s="92">
        <v>75.916056506676426</v>
      </c>
    </row>
    <row r="40" spans="2:56">
      <c r="B40" s="1" t="str">
        <f t="shared" si="0"/>
        <v>ORUniversityStock 2016</v>
      </c>
      <c r="C40" s="1" t="s">
        <v>53</v>
      </c>
      <c r="D40" s="196" t="s">
        <v>54</v>
      </c>
      <c r="E40" s="1" t="s">
        <v>5456</v>
      </c>
      <c r="F40" s="1" t="s">
        <v>73</v>
      </c>
      <c r="AJ40" s="92"/>
      <c r="AK40" s="92">
        <v>37.82280115476113</v>
      </c>
      <c r="AL40" s="92">
        <v>37.667727670026608</v>
      </c>
      <c r="AM40" s="92">
        <v>37.513289986579501</v>
      </c>
      <c r="AN40" s="92">
        <v>37.359485497634523</v>
      </c>
      <c r="AO40" s="92">
        <v>37.206311607094221</v>
      </c>
      <c r="AP40" s="92">
        <v>37.053765729505137</v>
      </c>
      <c r="AQ40" s="92">
        <v>36.901845290014165</v>
      </c>
      <c r="AR40" s="92">
        <v>36.750547724325109</v>
      </c>
      <c r="AS40" s="92">
        <v>36.599870478655376</v>
      </c>
      <c r="AT40" s="92">
        <v>36.449811009692887</v>
      </c>
      <c r="AU40" s="92">
        <v>36.300366784553148</v>
      </c>
      <c r="AV40" s="92">
        <v>36.151535280736482</v>
      </c>
      <c r="AW40" s="92">
        <v>36.003313986085466</v>
      </c>
      <c r="AX40" s="92">
        <v>35.855700398742513</v>
      </c>
      <c r="AY40" s="92">
        <v>35.708692027107666</v>
      </c>
      <c r="AZ40" s="92">
        <v>35.562286389796526</v>
      </c>
      <c r="BA40" s="92">
        <v>35.416481015598357</v>
      </c>
      <c r="BB40" s="92">
        <v>35.271273443434403</v>
      </c>
      <c r="BC40" s="92">
        <v>35.126661222316322</v>
      </c>
      <c r="BD40" s="92">
        <v>34.982641911304825</v>
      </c>
    </row>
    <row r="41" spans="2:56">
      <c r="B41" s="1" t="str">
        <f t="shared" si="0"/>
        <v>ORWarehouseStock 2016</v>
      </c>
      <c r="C41" s="1" t="s">
        <v>55</v>
      </c>
      <c r="D41" s="196" t="s">
        <v>56</v>
      </c>
      <c r="E41" s="1" t="s">
        <v>5456</v>
      </c>
      <c r="F41" s="1" t="s">
        <v>73</v>
      </c>
      <c r="AJ41" s="92"/>
      <c r="AK41" s="92">
        <v>143.52495608677839</v>
      </c>
      <c r="AL41" s="92">
        <v>142.9939137492573</v>
      </c>
      <c r="AM41" s="92">
        <v>142.46483626838506</v>
      </c>
      <c r="AN41" s="92">
        <v>141.93771637419204</v>
      </c>
      <c r="AO41" s="92">
        <v>141.41254682360753</v>
      </c>
      <c r="AP41" s="92">
        <v>140.88932040036016</v>
      </c>
      <c r="AQ41" s="92">
        <v>140.36802991487883</v>
      </c>
      <c r="AR41" s="92">
        <v>139.84866820419379</v>
      </c>
      <c r="AS41" s="92">
        <v>139.33122813183826</v>
      </c>
      <c r="AT41" s="92">
        <v>138.81570258775045</v>
      </c>
      <c r="AU41" s="92">
        <v>138.30208448817578</v>
      </c>
      <c r="AV41" s="92">
        <v>137.79036677556954</v>
      </c>
      <c r="AW41" s="92">
        <v>137.28054241849992</v>
      </c>
      <c r="AX41" s="92">
        <v>136.77260441155147</v>
      </c>
      <c r="AY41" s="92">
        <v>136.26654577522874</v>
      </c>
      <c r="AZ41" s="92">
        <v>135.76235955586037</v>
      </c>
      <c r="BA41" s="92">
        <v>135.26003882550367</v>
      </c>
      <c r="BB41" s="92">
        <v>134.7595766818493</v>
      </c>
      <c r="BC41" s="92">
        <v>134.26096624812644</v>
      </c>
      <c r="BD41" s="92">
        <v>133.76420067300836</v>
      </c>
    </row>
    <row r="42" spans="2:56">
      <c r="B42" s="1" t="str">
        <f t="shared" si="0"/>
        <v>ORSupermarketStock 2016</v>
      </c>
      <c r="C42" s="1" t="s">
        <v>57</v>
      </c>
      <c r="D42" s="196" t="s">
        <v>58</v>
      </c>
      <c r="E42" s="1" t="s">
        <v>5456</v>
      </c>
      <c r="F42" s="1" t="s">
        <v>73</v>
      </c>
      <c r="AJ42" s="92"/>
      <c r="AK42" s="92">
        <v>15.713823288102528</v>
      </c>
      <c r="AL42" s="92">
        <v>15.572398878509606</v>
      </c>
      <c r="AM42" s="92">
        <v>15.432247288603019</v>
      </c>
      <c r="AN42" s="92">
        <v>15.293357063005592</v>
      </c>
      <c r="AO42" s="92">
        <v>15.155716849438543</v>
      </c>
      <c r="AP42" s="92">
        <v>15.019315397793596</v>
      </c>
      <c r="AQ42" s="92">
        <v>14.884141559213454</v>
      </c>
      <c r="AR42" s="92">
        <v>14.750184285180532</v>
      </c>
      <c r="AS42" s="92">
        <v>14.617432626613908</v>
      </c>
      <c r="AT42" s="92">
        <v>14.485875732974383</v>
      </c>
      <c r="AU42" s="92">
        <v>14.355502851377613</v>
      </c>
      <c r="AV42" s="92">
        <v>14.226303325715214</v>
      </c>
      <c r="AW42" s="92">
        <v>14.098266595783777</v>
      </c>
      <c r="AX42" s="92">
        <v>13.971382196421722</v>
      </c>
      <c r="AY42" s="92">
        <v>13.845639756653926</v>
      </c>
      <c r="AZ42" s="92">
        <v>13.721028998844041</v>
      </c>
      <c r="BA42" s="92">
        <v>13.597539737854444</v>
      </c>
      <c r="BB42" s="92">
        <v>13.475161880213754</v>
      </c>
      <c r="BC42" s="92">
        <v>13.35388542329183</v>
      </c>
      <c r="BD42" s="92">
        <v>13.233700454482204</v>
      </c>
    </row>
    <row r="43" spans="2:56">
      <c r="B43" s="1" t="str">
        <f t="shared" si="0"/>
        <v>ORMiniMartStock 2016</v>
      </c>
      <c r="C43" s="1" t="s">
        <v>59</v>
      </c>
      <c r="D43" s="196" t="s">
        <v>60</v>
      </c>
      <c r="E43" s="1" t="s">
        <v>5456</v>
      </c>
      <c r="F43" s="1" t="s">
        <v>73</v>
      </c>
      <c r="AJ43" s="92"/>
      <c r="AK43" s="92">
        <v>6.605127742393619</v>
      </c>
      <c r="AL43" s="92">
        <v>6.5739515394495216</v>
      </c>
      <c r="AM43" s="92">
        <v>6.5429224881833203</v>
      </c>
      <c r="AN43" s="92">
        <v>6.5120398940390958</v>
      </c>
      <c r="AO43" s="92">
        <v>6.4813030657392314</v>
      </c>
      <c r="AP43" s="92">
        <v>6.4507113152689426</v>
      </c>
      <c r="AQ43" s="92">
        <v>6.4202639578608736</v>
      </c>
      <c r="AR43" s="92">
        <v>6.3899603119797703</v>
      </c>
      <c r="AS43" s="92">
        <v>6.3597996993072261</v>
      </c>
      <c r="AT43" s="92">
        <v>6.3297814447264962</v>
      </c>
      <c r="AU43" s="92">
        <v>6.2999048763073873</v>
      </c>
      <c r="AV43" s="92">
        <v>6.2701693252912172</v>
      </c>
      <c r="AW43" s="92">
        <v>6.2405741260758427</v>
      </c>
      <c r="AX43" s="92">
        <v>6.211118616200765</v>
      </c>
      <c r="AY43" s="92">
        <v>6.1818021363322977</v>
      </c>
      <c r="AZ43" s="92">
        <v>6.15262403024881</v>
      </c>
      <c r="BA43" s="92">
        <v>6.1235836448260361</v>
      </c>
      <c r="BB43" s="92">
        <v>6.0946803300224577</v>
      </c>
      <c r="BC43" s="92">
        <v>6.0659134388647518</v>
      </c>
      <c r="BD43" s="92">
        <v>6.0372823274333101</v>
      </c>
    </row>
    <row r="44" spans="2:56">
      <c r="B44" s="1" t="str">
        <f t="shared" si="0"/>
        <v>ORRestaurantStock 2016</v>
      </c>
      <c r="C44" s="1" t="s">
        <v>61</v>
      </c>
      <c r="D44" s="196" t="s">
        <v>62</v>
      </c>
      <c r="E44" s="1" t="s">
        <v>5456</v>
      </c>
      <c r="F44" s="1" t="s">
        <v>73</v>
      </c>
      <c r="AJ44" s="92"/>
      <c r="AK44" s="92">
        <v>14.107935066799845</v>
      </c>
      <c r="AL44" s="92">
        <v>14.04134561328455</v>
      </c>
      <c r="AM44" s="92">
        <v>13.975070461989848</v>
      </c>
      <c r="AN44" s="92">
        <v>13.909108129409256</v>
      </c>
      <c r="AO44" s="92">
        <v>13.843457139038446</v>
      </c>
      <c r="AP44" s="92">
        <v>13.778116021342186</v>
      </c>
      <c r="AQ44" s="92">
        <v>13.713083313721452</v>
      </c>
      <c r="AR44" s="92">
        <v>13.648357560480687</v>
      </c>
      <c r="AS44" s="92">
        <v>13.583937312795218</v>
      </c>
      <c r="AT44" s="92">
        <v>13.519821128678824</v>
      </c>
      <c r="AU44" s="92">
        <v>13.456007572951462</v>
      </c>
      <c r="AV44" s="92">
        <v>13.392495217207133</v>
      </c>
      <c r="AW44" s="92">
        <v>13.329282639781916</v>
      </c>
      <c r="AX44" s="92">
        <v>13.266368425722145</v>
      </c>
      <c r="AY44" s="92">
        <v>13.203751166752738</v>
      </c>
      <c r="AZ44" s="92">
        <v>13.141429461245666</v>
      </c>
      <c r="BA44" s="92">
        <v>13.079401914188587</v>
      </c>
      <c r="BB44" s="92">
        <v>13.017667137153618</v>
      </c>
      <c r="BC44" s="92">
        <v>12.956223748266254</v>
      </c>
      <c r="BD44" s="92">
        <v>12.895070372174438</v>
      </c>
    </row>
    <row r="45" spans="2:56">
      <c r="B45" s="1" t="str">
        <f t="shared" si="0"/>
        <v>ORLodgingStock 2016</v>
      </c>
      <c r="C45" s="1" t="s">
        <v>63</v>
      </c>
      <c r="D45" s="196" t="s">
        <v>64</v>
      </c>
      <c r="E45" s="1" t="s">
        <v>5456</v>
      </c>
      <c r="F45" s="1" t="s">
        <v>73</v>
      </c>
      <c r="AJ45" s="92"/>
      <c r="AK45" s="92">
        <v>35.497772165774549</v>
      </c>
      <c r="AL45" s="92">
        <v>35.412577512576689</v>
      </c>
      <c r="AM45" s="92">
        <v>35.327587326546507</v>
      </c>
      <c r="AN45" s="92">
        <v>35.242801116962795</v>
      </c>
      <c r="AO45" s="92">
        <v>35.158218394282088</v>
      </c>
      <c r="AP45" s="92">
        <v>35.073838670135814</v>
      </c>
      <c r="AQ45" s="92">
        <v>34.989661457327486</v>
      </c>
      <c r="AR45" s="92">
        <v>34.9056862698299</v>
      </c>
      <c r="AS45" s="92">
        <v>34.821912622782307</v>
      </c>
      <c r="AT45" s="92">
        <v>34.738340032487628</v>
      </c>
      <c r="AU45" s="92">
        <v>34.654968016409661</v>
      </c>
      <c r="AV45" s="92">
        <v>34.571796093170278</v>
      </c>
      <c r="AW45" s="92">
        <v>34.488823782546667</v>
      </c>
      <c r="AX45" s="92">
        <v>34.406050605468558</v>
      </c>
      <c r="AY45" s="92">
        <v>34.323476084015432</v>
      </c>
      <c r="AZ45" s="92">
        <v>34.241099741413798</v>
      </c>
      <c r="BA45" s="92">
        <v>34.158921102034405</v>
      </c>
      <c r="BB45" s="92">
        <v>34.076939691389526</v>
      </c>
      <c r="BC45" s="92">
        <v>33.995155036130193</v>
      </c>
      <c r="BD45" s="92">
        <v>33.913566664043479</v>
      </c>
    </row>
    <row r="46" spans="2:56">
      <c r="B46" s="1" t="str">
        <f t="shared" si="0"/>
        <v>ORHospitalStock 2016</v>
      </c>
      <c r="C46" s="1" t="s">
        <v>65</v>
      </c>
      <c r="D46" s="196" t="s">
        <v>66</v>
      </c>
      <c r="E46" s="1" t="s">
        <v>5456</v>
      </c>
      <c r="F46" s="1" t="s">
        <v>73</v>
      </c>
      <c r="AJ46" s="92"/>
      <c r="AK46" s="92">
        <v>27.60533769866699</v>
      </c>
      <c r="AL46" s="92">
        <v>27.54736648949979</v>
      </c>
      <c r="AM46" s="92">
        <v>27.48951701987184</v>
      </c>
      <c r="AN46" s="92">
        <v>27.431789034130109</v>
      </c>
      <c r="AO46" s="92">
        <v>27.374182277158436</v>
      </c>
      <c r="AP46" s="92">
        <v>27.316696494376405</v>
      </c>
      <c r="AQ46" s="92">
        <v>27.259331431738214</v>
      </c>
      <c r="AR46" s="92">
        <v>27.202086835731563</v>
      </c>
      <c r="AS46" s="92">
        <v>27.144962453376529</v>
      </c>
      <c r="AT46" s="92">
        <v>27.087958032224439</v>
      </c>
      <c r="AU46" s="92">
        <v>27.031073320356768</v>
      </c>
      <c r="AV46" s="92">
        <v>26.974308066384019</v>
      </c>
      <c r="AW46" s="92">
        <v>26.917662019444613</v>
      </c>
      <c r="AX46" s="92">
        <v>26.861134929203779</v>
      </c>
      <c r="AY46" s="92">
        <v>26.80472654585245</v>
      </c>
      <c r="AZ46" s="92">
        <v>26.748436620106158</v>
      </c>
      <c r="BA46" s="92">
        <v>26.692264903203935</v>
      </c>
      <c r="BB46" s="92">
        <v>26.636211146907208</v>
      </c>
      <c r="BC46" s="92">
        <v>26.580275103498703</v>
      </c>
      <c r="BD46" s="92">
        <v>26.524456525781357</v>
      </c>
    </row>
    <row r="47" spans="2:56">
      <c r="B47" s="1" t="str">
        <f t="shared" si="0"/>
        <v>ORResidential CareStock 2016</v>
      </c>
      <c r="C47" s="1" t="s">
        <v>67</v>
      </c>
      <c r="D47" s="197" t="s">
        <v>5469</v>
      </c>
      <c r="E47" s="1" t="s">
        <v>5456</v>
      </c>
      <c r="F47" s="1" t="s">
        <v>73</v>
      </c>
      <c r="AJ47" s="92"/>
      <c r="AK47" s="92">
        <v>47.531037699764681</v>
      </c>
      <c r="AL47" s="92">
        <v>47.41696320928525</v>
      </c>
      <c r="AM47" s="92">
        <v>47.303162497582967</v>
      </c>
      <c r="AN47" s="92">
        <v>47.189634907588768</v>
      </c>
      <c r="AO47" s="92">
        <v>47.076379783810559</v>
      </c>
      <c r="AP47" s="92">
        <v>46.963396472329414</v>
      </c>
      <c r="AQ47" s="92">
        <v>46.850684320795828</v>
      </c>
      <c r="AR47" s="92">
        <v>46.73824267842592</v>
      </c>
      <c r="AS47" s="92">
        <v>46.626070895997699</v>
      </c>
      <c r="AT47" s="92">
        <v>46.514168325847308</v>
      </c>
      <c r="AU47" s="92">
        <v>46.402534321865275</v>
      </c>
      <c r="AV47" s="92">
        <v>46.291168239492798</v>
      </c>
      <c r="AW47" s="92">
        <v>46.180069435718018</v>
      </c>
      <c r="AX47" s="92">
        <v>46.069237269072296</v>
      </c>
      <c r="AY47" s="92">
        <v>45.958671099626528</v>
      </c>
      <c r="AZ47" s="92">
        <v>45.848370288987425</v>
      </c>
      <c r="BA47" s="92">
        <v>45.738334200293856</v>
      </c>
      <c r="BB47" s="92">
        <v>45.628562198213153</v>
      </c>
      <c r="BC47" s="92">
        <v>45.519053648937444</v>
      </c>
      <c r="BD47" s="92">
        <v>45.409807920179993</v>
      </c>
    </row>
    <row r="48" spans="2:56">
      <c r="B48" s="1" t="str">
        <f t="shared" si="0"/>
        <v>ORAssemblyStock 2016</v>
      </c>
      <c r="C48" s="1" t="s">
        <v>68</v>
      </c>
      <c r="D48" s="196" t="s">
        <v>69</v>
      </c>
      <c r="E48" s="1" t="s">
        <v>5456</v>
      </c>
      <c r="F48" s="1" t="s">
        <v>73</v>
      </c>
      <c r="AJ48" s="92"/>
      <c r="AK48" s="92">
        <v>132.58651301975044</v>
      </c>
      <c r="AL48" s="92">
        <v>131.99164153133518</v>
      </c>
      <c r="AM48" s="92">
        <v>131.39943903299792</v>
      </c>
      <c r="AN48" s="92">
        <v>130.80989354986988</v>
      </c>
      <c r="AO48" s="92">
        <v>130.22299316080947</v>
      </c>
      <c r="AP48" s="92">
        <v>129.63872599816131</v>
      </c>
      <c r="AQ48" s="92">
        <v>129.05708024751624</v>
      </c>
      <c r="AR48" s="92">
        <v>128.47804414747239</v>
      </c>
      <c r="AS48" s="92">
        <v>127.9016059893974</v>
      </c>
      <c r="AT48" s="92">
        <v>127.32775411719163</v>
      </c>
      <c r="AU48" s="92">
        <v>126.7564769270525</v>
      </c>
      <c r="AV48" s="92">
        <v>126.1877628672398</v>
      </c>
      <c r="AW48" s="92">
        <v>125.62160043784212</v>
      </c>
      <c r="AX48" s="92">
        <v>125.05797819054433</v>
      </c>
      <c r="AY48" s="92">
        <v>124.4968847283961</v>
      </c>
      <c r="AZ48" s="92">
        <v>123.93830870558136</v>
      </c>
      <c r="BA48" s="92">
        <v>123.38223882718898</v>
      </c>
      <c r="BB48" s="92">
        <v>122.82866384898433</v>
      </c>
      <c r="BC48" s="92">
        <v>122.2775725771819</v>
      </c>
      <c r="BD48" s="92">
        <v>121.72895386821895</v>
      </c>
    </row>
    <row r="49" spans="1:56">
      <c r="B49" s="1" t="str">
        <f t="shared" si="0"/>
        <v>OROtherStock 2016</v>
      </c>
      <c r="C49" s="1" t="s">
        <v>70</v>
      </c>
      <c r="D49" s="196" t="s">
        <v>71</v>
      </c>
      <c r="E49" s="1" t="s">
        <v>5456</v>
      </c>
      <c r="F49" s="1" t="s">
        <v>73</v>
      </c>
      <c r="AJ49" s="92"/>
      <c r="AK49" s="92">
        <v>159.59030024541985</v>
      </c>
      <c r="AL49" s="92">
        <v>158.15398754321109</v>
      </c>
      <c r="AM49" s="92">
        <v>156.73060165532218</v>
      </c>
      <c r="AN49" s="92">
        <v>155.32002624042428</v>
      </c>
      <c r="AO49" s="92">
        <v>153.92214600426047</v>
      </c>
      <c r="AP49" s="92">
        <v>152.53684669022212</v>
      </c>
      <c r="AQ49" s="92">
        <v>151.16401507001012</v>
      </c>
      <c r="AR49" s="92">
        <v>149.80353893438004</v>
      </c>
      <c r="AS49" s="92">
        <v>148.45530708397061</v>
      </c>
      <c r="AT49" s="92">
        <v>147.11920932021488</v>
      </c>
      <c r="AU49" s="92">
        <v>145.79513643633294</v>
      </c>
      <c r="AV49" s="92">
        <v>144.48298020840593</v>
      </c>
      <c r="AW49" s="92">
        <v>143.18263338653028</v>
      </c>
      <c r="AX49" s="92">
        <v>141.8939896860515</v>
      </c>
      <c r="AY49" s="92">
        <v>140.61694377887704</v>
      </c>
      <c r="AZ49" s="92">
        <v>139.35139128486716</v>
      </c>
      <c r="BA49" s="92">
        <v>138.09722876330335</v>
      </c>
      <c r="BB49" s="92">
        <v>136.85435370443361</v>
      </c>
      <c r="BC49" s="92">
        <v>135.6226645210937</v>
      </c>
      <c r="BD49" s="92">
        <v>134.40206054040385</v>
      </c>
    </row>
    <row r="50" spans="1:56">
      <c r="AZ50" s="92"/>
      <c r="BA50" s="92"/>
      <c r="BB50" s="92"/>
      <c r="BC50" s="92"/>
      <c r="BD50" s="92"/>
    </row>
    <row r="51" spans="1:56">
      <c r="AZ51" s="92"/>
      <c r="BA51" s="92"/>
      <c r="BB51" s="92"/>
      <c r="BC51" s="92"/>
      <c r="BD51" s="92"/>
    </row>
    <row r="52" spans="1:56">
      <c r="D52" s="4" t="s">
        <v>76</v>
      </c>
      <c r="E52" s="4"/>
      <c r="AZ52" s="92"/>
      <c r="BA52" s="92"/>
      <c r="BB52" s="92"/>
      <c r="BC52" s="92"/>
      <c r="BD52" s="92"/>
    </row>
    <row r="53" spans="1:56">
      <c r="B53" s="1" t="str">
        <f>CONCATENATE("WA",D53,E53)</f>
        <v>WALarge OffNew</v>
      </c>
      <c r="C53" s="1" t="s">
        <v>77</v>
      </c>
      <c r="D53" s="196" t="s">
        <v>43</v>
      </c>
      <c r="E53" s="1" t="s">
        <v>8</v>
      </c>
      <c r="H53" s="17">
        <v>4.6720565328458212</v>
      </c>
      <c r="I53" s="17">
        <v>1.5093528080297529</v>
      </c>
      <c r="J53" s="17">
        <v>1.6326353993862486</v>
      </c>
      <c r="K53" s="17">
        <v>2.6697249363466713</v>
      </c>
      <c r="L53" s="17">
        <v>1.9057770751539596</v>
      </c>
      <c r="M53" s="17">
        <v>1.3124038157725313</v>
      </c>
      <c r="N53" s="17">
        <v>1.0072288765130091</v>
      </c>
      <c r="O53" s="17">
        <v>1.7837576251023464</v>
      </c>
      <c r="P53" s="17">
        <v>1.8651544507889506</v>
      </c>
      <c r="Q53" s="17">
        <v>2.2166108874593542</v>
      </c>
      <c r="R53" s="17">
        <v>2.5878733797903091</v>
      </c>
      <c r="S53" s="17">
        <v>4.1569475087148886</v>
      </c>
      <c r="T53" s="17">
        <v>5.6567509684797317</v>
      </c>
      <c r="U53" s="17">
        <v>5.4289813283833865</v>
      </c>
      <c r="V53" s="17">
        <v>3.5235074071425996</v>
      </c>
      <c r="W53" s="17">
        <v>2.4352050691170355</v>
      </c>
      <c r="X53" s="17">
        <v>2.1414388221232086</v>
      </c>
      <c r="Y53" s="17">
        <v>2.302555021843534</v>
      </c>
      <c r="Z53" s="17">
        <v>1.4488319999999999</v>
      </c>
      <c r="AA53" s="17">
        <v>4.2056000000000004</v>
      </c>
      <c r="AB53" s="17">
        <v>2.5994797107084047</v>
      </c>
      <c r="AC53" s="17">
        <v>2.6698126381317313</v>
      </c>
      <c r="AD53" s="17">
        <v>2.4533274635786939</v>
      </c>
      <c r="AE53" s="17">
        <v>2.3671787571438605</v>
      </c>
      <c r="AF53" s="17">
        <v>2.4929445565970005</v>
      </c>
      <c r="AG53" s="17">
        <v>1.528254</v>
      </c>
      <c r="AH53" s="17">
        <v>3.4426177226381811</v>
      </c>
      <c r="AI53" s="17">
        <v>6.2494566534592844</v>
      </c>
      <c r="AJ53" s="97">
        <v>5.4849454124187771</v>
      </c>
      <c r="AK53" s="97">
        <v>4.9693618813398839</v>
      </c>
      <c r="AL53" s="97">
        <v>4.0607498689372248</v>
      </c>
      <c r="AM53" s="97">
        <v>3.6005582257931699</v>
      </c>
      <c r="AN53" s="97">
        <v>4.382278903750378</v>
      </c>
      <c r="AO53" s="97">
        <v>4.2412464446912406</v>
      </c>
      <c r="AP53" s="97">
        <v>3.8314358559876611</v>
      </c>
      <c r="AQ53" s="97">
        <v>4.4908376445723883</v>
      </c>
      <c r="AR53" s="97">
        <v>3.8713017565435157</v>
      </c>
      <c r="AS53" s="97">
        <v>3.992446188891579</v>
      </c>
      <c r="AT53" s="97">
        <v>4.4259243155650738</v>
      </c>
      <c r="AU53" s="97">
        <v>4.47421929434626</v>
      </c>
      <c r="AV53" s="97">
        <v>5.1326209895837254</v>
      </c>
      <c r="AW53" s="97">
        <v>5.7534939010245285</v>
      </c>
      <c r="AX53" s="97">
        <v>5.0231333639092428</v>
      </c>
      <c r="AY53" s="97">
        <v>5.2629527330352843</v>
      </c>
      <c r="AZ53" s="97">
        <v>5.6707769355990871</v>
      </c>
      <c r="BA53" s="97">
        <v>5.0384182163643239</v>
      </c>
      <c r="BB53" s="97">
        <v>5.2626857965370162</v>
      </c>
      <c r="BC53" s="97">
        <v>5.1457668393267593</v>
      </c>
      <c r="BD53" s="97">
        <v>5.1514149841596311</v>
      </c>
    </row>
    <row r="54" spans="1:56">
      <c r="B54" s="1" t="str">
        <f t="shared" ref="B54:B88" si="1">CONCATENATE("WA",D54,E54)</f>
        <v>WAMedium OffNew</v>
      </c>
      <c r="C54" s="1" t="s">
        <v>78</v>
      </c>
      <c r="D54" s="196" t="s">
        <v>45</v>
      </c>
      <c r="E54" s="1" t="s">
        <v>8</v>
      </c>
      <c r="H54" s="17">
        <v>2.1049529227503614</v>
      </c>
      <c r="I54" s="17">
        <v>0.68002529130110145</v>
      </c>
      <c r="J54" s="17">
        <v>0.7355691506648977</v>
      </c>
      <c r="K54" s="17">
        <v>1.2028204856244402</v>
      </c>
      <c r="L54" s="17">
        <v>0.85863066858321024</v>
      </c>
      <c r="M54" s="17">
        <v>0.59129169957975791</v>
      </c>
      <c r="N54" s="17">
        <v>0.45379788377757357</v>
      </c>
      <c r="O54" s="17">
        <v>0.80365590613912508</v>
      </c>
      <c r="P54" s="17">
        <v>0.84032851164530364</v>
      </c>
      <c r="Q54" s="17">
        <v>0.99867403858570003</v>
      </c>
      <c r="R54" s="17">
        <v>1.1659430052271653</v>
      </c>
      <c r="S54" s="17">
        <v>1.8728751988922039</v>
      </c>
      <c r="T54" s="17">
        <v>2.5485981174802896</v>
      </c>
      <c r="U54" s="17">
        <v>2.4459785609179971</v>
      </c>
      <c r="V54" s="17">
        <v>1.587484475595518</v>
      </c>
      <c r="W54" s="17">
        <v>1.0971596751232116</v>
      </c>
      <c r="X54" s="17">
        <v>0.96480594269985731</v>
      </c>
      <c r="Y54" s="17">
        <v>1.0373953930028383</v>
      </c>
      <c r="Z54" s="17">
        <v>0.90551999999999988</v>
      </c>
      <c r="AA54" s="17">
        <v>2.6284999999999998</v>
      </c>
      <c r="AB54" s="17">
        <v>1.6246748191927527</v>
      </c>
      <c r="AC54" s="17">
        <v>1.668632898832332</v>
      </c>
      <c r="AD54" s="17">
        <v>1.5333296647366834</v>
      </c>
      <c r="AE54" s="17">
        <v>1.4794867232149127</v>
      </c>
      <c r="AF54" s="17">
        <v>1.5580903478731252</v>
      </c>
      <c r="AG54" s="17">
        <v>1.9201140000000001</v>
      </c>
      <c r="AH54" s="17">
        <v>2.1516360766488631</v>
      </c>
      <c r="AI54" s="17">
        <v>3.9059104084120517</v>
      </c>
      <c r="AJ54" s="97">
        <v>3.4280908827617349</v>
      </c>
      <c r="AK54" s="97">
        <v>3.1058511758374268</v>
      </c>
      <c r="AL54" s="97">
        <v>2.5379686680857652</v>
      </c>
      <c r="AM54" s="97">
        <v>2.2503488911207303</v>
      </c>
      <c r="AN54" s="97">
        <v>2.7389243148439864</v>
      </c>
      <c r="AO54" s="97">
        <v>2.6507790279320247</v>
      </c>
      <c r="AP54" s="97">
        <v>2.3946474099922876</v>
      </c>
      <c r="AQ54" s="97">
        <v>2.8067735278577426</v>
      </c>
      <c r="AR54" s="97">
        <v>2.419563597839697</v>
      </c>
      <c r="AS54" s="97">
        <v>2.4952788680572366</v>
      </c>
      <c r="AT54" s="97">
        <v>2.7662026972281706</v>
      </c>
      <c r="AU54" s="97">
        <v>2.7963870589664115</v>
      </c>
      <c r="AV54" s="97">
        <v>3.2078881184898278</v>
      </c>
      <c r="AW54" s="97">
        <v>3.5959336881403297</v>
      </c>
      <c r="AX54" s="97">
        <v>3.1394583524432766</v>
      </c>
      <c r="AY54" s="97">
        <v>3.2893454581470518</v>
      </c>
      <c r="AZ54" s="97">
        <v>3.5442355847494289</v>
      </c>
      <c r="BA54" s="97">
        <v>3.1490113852277024</v>
      </c>
      <c r="BB54" s="97">
        <v>3.2891786228356348</v>
      </c>
      <c r="BC54" s="97">
        <v>3.2161042745792239</v>
      </c>
      <c r="BD54" s="97">
        <v>3.2196343650997687</v>
      </c>
    </row>
    <row r="55" spans="1:56">
      <c r="B55" s="1" t="str">
        <f t="shared" si="1"/>
        <v>WASmall OffNew</v>
      </c>
      <c r="C55" s="1" t="s">
        <v>79</v>
      </c>
      <c r="D55" s="196" t="s">
        <v>47</v>
      </c>
      <c r="E55" s="1" t="s">
        <v>8</v>
      </c>
      <c r="H55" s="17">
        <v>2.4698905444038184</v>
      </c>
      <c r="I55" s="17">
        <v>0.79792190066914614</v>
      </c>
      <c r="J55" s="17">
        <v>0.86309544994885412</v>
      </c>
      <c r="K55" s="17">
        <v>1.4113545780288896</v>
      </c>
      <c r="L55" s="17">
        <v>1.0074922562628299</v>
      </c>
      <c r="M55" s="17">
        <v>0.69380448464771105</v>
      </c>
      <c r="N55" s="17">
        <v>0.53247323970941751</v>
      </c>
      <c r="O55" s="17">
        <v>0.94298646875852898</v>
      </c>
      <c r="P55" s="17">
        <v>0.98601703756574599</v>
      </c>
      <c r="Q55" s="17">
        <v>1.1718150739549462</v>
      </c>
      <c r="R55" s="17">
        <v>1.368083614982526</v>
      </c>
      <c r="S55" s="17">
        <v>2.1975772923929076</v>
      </c>
      <c r="T55" s="17">
        <v>2.9904509140399775</v>
      </c>
      <c r="U55" s="17">
        <v>2.8700401106986155</v>
      </c>
      <c r="V55" s="17">
        <v>1.8627081172618836</v>
      </c>
      <c r="W55" s="17">
        <v>1.2873752557597529</v>
      </c>
      <c r="X55" s="17">
        <v>1.1320752351769341</v>
      </c>
      <c r="Y55" s="17">
        <v>1.2172495851536278</v>
      </c>
      <c r="Z55" s="17">
        <v>0.23284799999999997</v>
      </c>
      <c r="AA55" s="17">
        <v>0.67589999999999995</v>
      </c>
      <c r="AB55" s="17">
        <v>0.41777352493527931</v>
      </c>
      <c r="AC55" s="17">
        <v>0.42907703112831391</v>
      </c>
      <c r="AD55" s="17">
        <v>0.39428477093229003</v>
      </c>
      <c r="AE55" s="17">
        <v>0.38043944311240613</v>
      </c>
      <c r="AF55" s="17">
        <v>0.4006518037388036</v>
      </c>
      <c r="AG55" s="17">
        <v>0.47023199999999998</v>
      </c>
      <c r="AH55" s="17">
        <v>0.55327784828113624</v>
      </c>
      <c r="AI55" s="17">
        <v>1.0043769621630991</v>
      </c>
      <c r="AJ55" s="97">
        <v>0.88150908413873186</v>
      </c>
      <c r="AK55" s="97">
        <v>0.79864744521533826</v>
      </c>
      <c r="AL55" s="97">
        <v>0.65262051465062532</v>
      </c>
      <c r="AM55" s="97">
        <v>0.57866114343104502</v>
      </c>
      <c r="AN55" s="97">
        <v>0.70429482381702513</v>
      </c>
      <c r="AO55" s="97">
        <v>0.68162889289680639</v>
      </c>
      <c r="AP55" s="97">
        <v>0.61576647685515973</v>
      </c>
      <c r="AQ55" s="97">
        <v>0.72174176430627668</v>
      </c>
      <c r="AR55" s="97">
        <v>0.62217349658735066</v>
      </c>
      <c r="AS55" s="97">
        <v>0.64164313750043234</v>
      </c>
      <c r="AT55" s="97">
        <v>0.71130926500152958</v>
      </c>
      <c r="AU55" s="97">
        <v>0.71907095801993448</v>
      </c>
      <c r="AV55" s="97">
        <v>0.82488551618309869</v>
      </c>
      <c r="AW55" s="97">
        <v>0.92466866266465619</v>
      </c>
      <c r="AX55" s="97">
        <v>0.80728929062827115</v>
      </c>
      <c r="AY55" s="97">
        <v>0.84583168923781338</v>
      </c>
      <c r="AZ55" s="97">
        <v>0.91137486464985329</v>
      </c>
      <c r="BA55" s="97">
        <v>0.80974578477283776</v>
      </c>
      <c r="BB55" s="97">
        <v>0.84578878872916319</v>
      </c>
      <c r="BC55" s="97">
        <v>0.82699824203465766</v>
      </c>
      <c r="BD55" s="97">
        <v>0.82790597959708356</v>
      </c>
    </row>
    <row r="56" spans="1:56">
      <c r="A56" s="21" t="s">
        <v>5463</v>
      </c>
      <c r="B56" s="1" t="str">
        <f t="shared" si="1"/>
        <v>WAXLarge RetNew</v>
      </c>
      <c r="C56" s="1" t="s">
        <v>80</v>
      </c>
      <c r="D56" s="197" t="s">
        <v>5467</v>
      </c>
      <c r="E56" s="1" t="s">
        <v>8</v>
      </c>
      <c r="H56" s="17">
        <v>1.1645465043915073</v>
      </c>
      <c r="I56" s="17">
        <v>1.1001820295846425</v>
      </c>
      <c r="J56" s="17">
        <v>0.77513011814390298</v>
      </c>
      <c r="K56" s="17">
        <v>0.68998963836582305</v>
      </c>
      <c r="L56" s="17">
        <v>0.47628477138962716</v>
      </c>
      <c r="M56" s="17">
        <v>0.72979317264235954</v>
      </c>
      <c r="N56" s="17">
        <v>1.1207523315363412</v>
      </c>
      <c r="O56" s="17">
        <v>1.7296949802124721</v>
      </c>
      <c r="P56" s="17">
        <v>1.2091017784188862</v>
      </c>
      <c r="Q56" s="17">
        <v>0.64730626181604856</v>
      </c>
      <c r="R56" s="17">
        <v>0.79226517966966792</v>
      </c>
      <c r="S56" s="17">
        <v>1.1545493376429821</v>
      </c>
      <c r="T56" s="17">
        <v>1.6151595389454148</v>
      </c>
      <c r="U56" s="17">
        <v>1.1894365697530624</v>
      </c>
      <c r="V56" s="17">
        <v>1.2257225823958589</v>
      </c>
      <c r="W56" s="17">
        <v>1.0573849449768578</v>
      </c>
      <c r="X56" s="17">
        <v>0.72875294390060763</v>
      </c>
      <c r="Y56" s="17">
        <v>0.92132453975849626</v>
      </c>
      <c r="Z56" s="17">
        <v>1.6346550000000002</v>
      </c>
      <c r="AA56" s="17">
        <v>2.0905169999999997</v>
      </c>
      <c r="AB56" s="17">
        <v>1.7691131441651935</v>
      </c>
      <c r="AC56" s="17">
        <v>1.7050112905317358</v>
      </c>
      <c r="AD56" s="17">
        <v>1.6258923167686812</v>
      </c>
      <c r="AE56" s="17">
        <v>1.7031142550524103</v>
      </c>
      <c r="AF56" s="17">
        <v>1.7922187054531598</v>
      </c>
      <c r="AG56" s="17">
        <v>3.2384038400000015</v>
      </c>
      <c r="AH56" s="17">
        <v>1.0467596458801405</v>
      </c>
      <c r="AI56" s="17">
        <v>1.1303874397435516</v>
      </c>
      <c r="AJ56" s="97">
        <v>0.48173544163687038</v>
      </c>
      <c r="AK56" s="97">
        <v>0.995929036541507</v>
      </c>
      <c r="AL56" s="97">
        <v>0.78968851905543869</v>
      </c>
      <c r="AM56" s="97">
        <v>0.43141065208523155</v>
      </c>
      <c r="AN56" s="97">
        <v>0.43143451284257994</v>
      </c>
      <c r="AO56" s="97">
        <v>0.43179588433086691</v>
      </c>
      <c r="AP56" s="97">
        <v>0.43177197832844932</v>
      </c>
      <c r="AQ56" s="97">
        <v>0.43096487568232172</v>
      </c>
      <c r="AR56" s="97">
        <v>0.43002531456968457</v>
      </c>
      <c r="AS56" s="97">
        <v>0.42827608996691502</v>
      </c>
      <c r="AT56" s="97">
        <v>0.42767906370384351</v>
      </c>
      <c r="AU56" s="97">
        <v>0.48596728498968073</v>
      </c>
      <c r="AV56" s="97">
        <v>0.84110256828764762</v>
      </c>
      <c r="AW56" s="97">
        <v>0.97779005053411527</v>
      </c>
      <c r="AX56" s="97">
        <v>0.8549799574244259</v>
      </c>
      <c r="AY56" s="97">
        <v>0.81143418107386356</v>
      </c>
      <c r="AZ56" s="97">
        <v>0.78714037190090203</v>
      </c>
      <c r="BA56" s="97">
        <v>0.64526723571114397</v>
      </c>
      <c r="BB56" s="97">
        <v>0.67218444746569339</v>
      </c>
      <c r="BC56" s="97">
        <v>0.62474578554568694</v>
      </c>
      <c r="BD56" s="97">
        <v>0.69575095803808618</v>
      </c>
    </row>
    <row r="57" spans="1:56">
      <c r="A57" s="21" t="s">
        <v>5464</v>
      </c>
      <c r="B57" s="1" t="str">
        <f t="shared" si="1"/>
        <v>WALarge RetNew</v>
      </c>
      <c r="C57" s="1" t="s">
        <v>81</v>
      </c>
      <c r="D57" s="197" t="s">
        <v>5464</v>
      </c>
      <c r="E57" s="1" t="s">
        <v>8</v>
      </c>
      <c r="H57" s="17">
        <v>2.1508979819924536</v>
      </c>
      <c r="I57" s="17">
        <v>2.0320178699041631</v>
      </c>
      <c r="J57" s="17">
        <v>1.4316524077056443</v>
      </c>
      <c r="K57" s="17">
        <v>1.2743993607470525</v>
      </c>
      <c r="L57" s="17">
        <v>0.87969003365045617</v>
      </c>
      <c r="M57" s="17">
        <v>1.3479158250777785</v>
      </c>
      <c r="N57" s="17">
        <v>2.0700108747262438</v>
      </c>
      <c r="O57" s="17">
        <v>3.1947177964742988</v>
      </c>
      <c r="P57" s="17">
        <v>2.2331908304370804</v>
      </c>
      <c r="Q57" s="17">
        <v>1.195563875741235</v>
      </c>
      <c r="R57" s="17">
        <v>1.4633005807224375</v>
      </c>
      <c r="S57" s="17">
        <v>2.1324333816489229</v>
      </c>
      <c r="T57" s="17">
        <v>2.983172745624953</v>
      </c>
      <c r="U57" s="17">
        <v>2.1968695178271713</v>
      </c>
      <c r="V57" s="17">
        <v>2.2638891783333217</v>
      </c>
      <c r="W57" s="17">
        <v>1.9529723680105797</v>
      </c>
      <c r="X57" s="17">
        <v>1.3459945399311508</v>
      </c>
      <c r="Y57" s="17">
        <v>1.701671067538973</v>
      </c>
      <c r="Z57" s="17">
        <v>0.59441999999999995</v>
      </c>
      <c r="AA57" s="17">
        <v>0.76018799999999986</v>
      </c>
      <c r="AB57" s="17">
        <v>0.64331387060552492</v>
      </c>
      <c r="AC57" s="17">
        <v>0.62000410564790387</v>
      </c>
      <c r="AD57" s="17">
        <v>0.59123356973406582</v>
      </c>
      <c r="AE57" s="17">
        <v>0.61931427456451282</v>
      </c>
      <c r="AF57" s="17">
        <v>0.651715892892058</v>
      </c>
      <c r="AG57" s="17">
        <v>1.5035446400000005</v>
      </c>
      <c r="AH57" s="17">
        <v>0.380639871229142</v>
      </c>
      <c r="AI57" s="17">
        <v>0.41104997808856419</v>
      </c>
      <c r="AJ57" s="97">
        <v>0.17517652423158922</v>
      </c>
      <c r="AK57" s="97">
        <v>0.36215601328782066</v>
      </c>
      <c r="AL57" s="97">
        <v>0.28715946147470495</v>
      </c>
      <c r="AM57" s="97">
        <v>0.15687660075826601</v>
      </c>
      <c r="AN57" s="97">
        <v>0.15688527739730179</v>
      </c>
      <c r="AO57" s="97">
        <v>0.15701668521122433</v>
      </c>
      <c r="AP57" s="97">
        <v>0.15700799211943611</v>
      </c>
      <c r="AQ57" s="97">
        <v>0.15671450024811698</v>
      </c>
      <c r="AR57" s="97">
        <v>0.15637284166170345</v>
      </c>
      <c r="AS57" s="97">
        <v>0.15573675998796907</v>
      </c>
      <c r="AT57" s="97">
        <v>0.15551965952867036</v>
      </c>
      <c r="AU57" s="97">
        <v>0.17671537635988388</v>
      </c>
      <c r="AV57" s="97">
        <v>0.30585547937732638</v>
      </c>
      <c r="AW57" s="97">
        <v>0.3555600183760419</v>
      </c>
      <c r="AX57" s="97">
        <v>0.31090180269979117</v>
      </c>
      <c r="AY57" s="97">
        <v>0.29506697493595035</v>
      </c>
      <c r="AZ57" s="97">
        <v>0.28623286250941887</v>
      </c>
      <c r="BA57" s="97">
        <v>0.23464263116768871</v>
      </c>
      <c r="BB57" s="97">
        <v>0.24443070816934304</v>
      </c>
      <c r="BC57" s="97">
        <v>0.22718028565297704</v>
      </c>
      <c r="BD57" s="97">
        <v>0.25300034837748586</v>
      </c>
    </row>
    <row r="58" spans="1:56">
      <c r="A58" s="21" t="s">
        <v>5465</v>
      </c>
      <c r="B58" s="1" t="str">
        <f t="shared" si="1"/>
        <v>WAMedium RetNew</v>
      </c>
      <c r="C58" s="1" t="s">
        <v>82</v>
      </c>
      <c r="D58" s="197" t="s">
        <v>5465</v>
      </c>
      <c r="E58" s="1" t="s">
        <v>8</v>
      </c>
      <c r="H58" s="17">
        <v>0.53772449549811341</v>
      </c>
      <c r="I58" s="17">
        <v>0.50800446747604078</v>
      </c>
      <c r="J58" s="17">
        <v>0.35791310192641107</v>
      </c>
      <c r="K58" s="17">
        <v>0.31859984018676313</v>
      </c>
      <c r="L58" s="17">
        <v>0.21992250841261404</v>
      </c>
      <c r="M58" s="17">
        <v>0.33697895626944463</v>
      </c>
      <c r="N58" s="17">
        <v>0.51750271868156095</v>
      </c>
      <c r="O58" s="17">
        <v>0.79867944911857469</v>
      </c>
      <c r="P58" s="17">
        <v>0.55829770760927011</v>
      </c>
      <c r="Q58" s="17">
        <v>0.29889096893530875</v>
      </c>
      <c r="R58" s="17">
        <v>0.36582514518060938</v>
      </c>
      <c r="S58" s="17">
        <v>0.53310834541223073</v>
      </c>
      <c r="T58" s="17">
        <v>0.74579318640623826</v>
      </c>
      <c r="U58" s="17">
        <v>0.54921737945679283</v>
      </c>
      <c r="V58" s="17">
        <v>0.56597229458333043</v>
      </c>
      <c r="W58" s="17">
        <v>0.48824309200264493</v>
      </c>
      <c r="X58" s="17">
        <v>0.3364986349827877</v>
      </c>
      <c r="Y58" s="17">
        <v>0.42541776688474325</v>
      </c>
      <c r="Z58" s="17">
        <v>2.1300050000000001</v>
      </c>
      <c r="AA58" s="17">
        <v>2.7240069999999998</v>
      </c>
      <c r="AB58" s="17">
        <v>2.305208036336464</v>
      </c>
      <c r="AC58" s="17">
        <v>2.2216813785716556</v>
      </c>
      <c r="AD58" s="17">
        <v>2.118586958213736</v>
      </c>
      <c r="AE58" s="17">
        <v>2.2192094838561709</v>
      </c>
      <c r="AF58" s="17">
        <v>2.335315282863208</v>
      </c>
      <c r="AG58" s="17">
        <v>5.2045776000000012</v>
      </c>
      <c r="AH58" s="17">
        <v>1.3639595385710921</v>
      </c>
      <c r="AI58" s="17">
        <v>1.4729290881506885</v>
      </c>
      <c r="AJ58" s="97">
        <v>0.62771587849652799</v>
      </c>
      <c r="AK58" s="97">
        <v>1.2977257142813574</v>
      </c>
      <c r="AL58" s="97">
        <v>1.0289880702843595</v>
      </c>
      <c r="AM58" s="97">
        <v>0.56214115271711984</v>
      </c>
      <c r="AN58" s="97">
        <v>0.56217224400699806</v>
      </c>
      <c r="AO58" s="97">
        <v>0.56264312200688715</v>
      </c>
      <c r="AP58" s="97">
        <v>0.56261197176131261</v>
      </c>
      <c r="AQ58" s="97">
        <v>0.56156029255575257</v>
      </c>
      <c r="AR58" s="97">
        <v>0.56033601595443738</v>
      </c>
      <c r="AS58" s="97">
        <v>0.55805672329022249</v>
      </c>
      <c r="AT58" s="97">
        <v>0.55727877997773556</v>
      </c>
      <c r="AU58" s="97">
        <v>0.63323009862291735</v>
      </c>
      <c r="AV58" s="97">
        <v>1.0959821344354195</v>
      </c>
      <c r="AW58" s="97">
        <v>1.2740900658474834</v>
      </c>
      <c r="AX58" s="97">
        <v>1.1140647930075853</v>
      </c>
      <c r="AY58" s="97">
        <v>1.0573233268538222</v>
      </c>
      <c r="AZ58" s="97">
        <v>1.0256677573254176</v>
      </c>
      <c r="BA58" s="97">
        <v>0.84080276168421797</v>
      </c>
      <c r="BB58" s="97">
        <v>0.8758767042734793</v>
      </c>
      <c r="BC58" s="97">
        <v>0.81406269025650102</v>
      </c>
      <c r="BD58" s="97">
        <v>0.90658458168599099</v>
      </c>
    </row>
    <row r="59" spans="1:56">
      <c r="A59" s="21" t="s">
        <v>5466</v>
      </c>
      <c r="B59" s="1" t="str">
        <f t="shared" si="1"/>
        <v>WASmall RetNew</v>
      </c>
      <c r="C59" s="1" t="s">
        <v>83</v>
      </c>
      <c r="D59" s="197" t="s">
        <v>5466</v>
      </c>
      <c r="E59" s="1" t="s">
        <v>8</v>
      </c>
      <c r="H59" s="17">
        <v>1.0381942181179253</v>
      </c>
      <c r="I59" s="17">
        <v>0.980813233035153</v>
      </c>
      <c r="J59" s="17">
        <v>0.69102917222404159</v>
      </c>
      <c r="K59" s="17">
        <v>0.61512636070036175</v>
      </c>
      <c r="L59" s="17">
        <v>0.42460828654730265</v>
      </c>
      <c r="M59" s="17">
        <v>0.65061124601041742</v>
      </c>
      <c r="N59" s="17">
        <v>0.99915167505585367</v>
      </c>
      <c r="O59" s="17">
        <v>1.542024574194655</v>
      </c>
      <c r="P59" s="17">
        <v>1.077915283534763</v>
      </c>
      <c r="Q59" s="17">
        <v>0.57707409350740779</v>
      </c>
      <c r="R59" s="17">
        <v>0.70630509442728517</v>
      </c>
      <c r="S59" s="17">
        <v>1.029281735295865</v>
      </c>
      <c r="T59" s="17">
        <v>1.4399161290233935</v>
      </c>
      <c r="U59" s="17">
        <v>1.0603837329629731</v>
      </c>
      <c r="V59" s="17">
        <v>1.092732744687489</v>
      </c>
      <c r="W59" s="17">
        <v>0.94265959500991836</v>
      </c>
      <c r="X59" s="17">
        <v>0.64968388118545384</v>
      </c>
      <c r="Y59" s="17">
        <v>0.82136162581778727</v>
      </c>
      <c r="Z59" s="17">
        <v>0.59441999999999995</v>
      </c>
      <c r="AA59" s="17">
        <v>0.76018799999999986</v>
      </c>
      <c r="AB59" s="17">
        <v>0.64331387060552492</v>
      </c>
      <c r="AC59" s="17">
        <v>0.62000410564790387</v>
      </c>
      <c r="AD59" s="17">
        <v>0.59123356973406582</v>
      </c>
      <c r="AE59" s="17">
        <v>0.61931427456451282</v>
      </c>
      <c r="AF59" s="17">
        <v>0.651715892892058</v>
      </c>
      <c r="AG59" s="17">
        <v>1.6192019200000007</v>
      </c>
      <c r="AH59" s="17">
        <v>0.380639871229142</v>
      </c>
      <c r="AI59" s="17">
        <v>0.41104997808856419</v>
      </c>
      <c r="AJ59" s="97">
        <v>0.17517652423158922</v>
      </c>
      <c r="AK59" s="97">
        <v>0.36215601328782066</v>
      </c>
      <c r="AL59" s="97">
        <v>0.28715946147470495</v>
      </c>
      <c r="AM59" s="97">
        <v>0.15687660075826601</v>
      </c>
      <c r="AN59" s="97">
        <v>0.15688527739730179</v>
      </c>
      <c r="AO59" s="97">
        <v>0.15701668521122433</v>
      </c>
      <c r="AP59" s="97">
        <v>0.15700799211943611</v>
      </c>
      <c r="AQ59" s="97">
        <v>0.15671450024811698</v>
      </c>
      <c r="AR59" s="97">
        <v>0.15637284166170345</v>
      </c>
      <c r="AS59" s="97">
        <v>0.15573675998796907</v>
      </c>
      <c r="AT59" s="97">
        <v>0.15551965952867036</v>
      </c>
      <c r="AU59" s="97">
        <v>0.17671537635988388</v>
      </c>
      <c r="AV59" s="97">
        <v>0.30585547937732638</v>
      </c>
      <c r="AW59" s="97">
        <v>0.3555600183760419</v>
      </c>
      <c r="AX59" s="97">
        <v>0.31090180269979117</v>
      </c>
      <c r="AY59" s="97">
        <v>0.29506697493595035</v>
      </c>
      <c r="AZ59" s="97">
        <v>0.28623286250941887</v>
      </c>
      <c r="BA59" s="97">
        <v>0.23464263116768871</v>
      </c>
      <c r="BB59" s="97">
        <v>0.24443070816934304</v>
      </c>
      <c r="BC59" s="97">
        <v>0.22718028565297704</v>
      </c>
      <c r="BD59" s="97">
        <v>0.25300034837748586</v>
      </c>
    </row>
    <row r="60" spans="1:56">
      <c r="B60" s="1" t="str">
        <f t="shared" si="1"/>
        <v>WASchool K-12New</v>
      </c>
      <c r="C60" s="1" t="s">
        <v>84</v>
      </c>
      <c r="D60" s="197" t="s">
        <v>5468</v>
      </c>
      <c r="E60" s="1" t="s">
        <v>8</v>
      </c>
      <c r="H60" s="17">
        <v>1.6924380000000001</v>
      </c>
      <c r="I60" s="17">
        <v>1.484802</v>
      </c>
      <c r="J60" s="17">
        <v>2.0873819999999998</v>
      </c>
      <c r="K60" s="17">
        <v>2.0856660000000002</v>
      </c>
      <c r="L60" s="17">
        <v>2.3110560000000002</v>
      </c>
      <c r="M60" s="17">
        <v>3.1661519999999999</v>
      </c>
      <c r="N60" s="17">
        <v>2.39778</v>
      </c>
      <c r="O60" s="17">
        <v>1.4201721599999999</v>
      </c>
      <c r="P60" s="17">
        <v>2.9824739999999998</v>
      </c>
      <c r="Q60" s="17">
        <v>1.9324140000000003</v>
      </c>
      <c r="R60" s="17">
        <v>1.907796</v>
      </c>
      <c r="S60" s="17">
        <v>2.3078220000000003</v>
      </c>
      <c r="T60" s="17">
        <v>2.4817980000000004</v>
      </c>
      <c r="U60" s="17">
        <v>2.3626019999999999</v>
      </c>
      <c r="V60" s="17">
        <v>2.16249</v>
      </c>
      <c r="W60" s="17">
        <v>2.6243000000000003</v>
      </c>
      <c r="X60" s="17">
        <v>3.7761</v>
      </c>
      <c r="Y60" s="17">
        <v>2.5621999999999998</v>
      </c>
      <c r="Z60" s="17">
        <v>3.0191999999999997</v>
      </c>
      <c r="AA60" s="17">
        <v>2.9931000000000001</v>
      </c>
      <c r="AB60" s="17">
        <v>2.8918301090794269</v>
      </c>
      <c r="AC60" s="17">
        <v>3.782360064278282</v>
      </c>
      <c r="AD60" s="17">
        <v>3.4705377413257055</v>
      </c>
      <c r="AE60" s="17">
        <v>3.2160116321090824</v>
      </c>
      <c r="AF60" s="17">
        <v>3.051869368429998</v>
      </c>
      <c r="AG60" s="17">
        <v>0.85760000000000003</v>
      </c>
      <c r="AH60" s="17">
        <v>0.17771225130884208</v>
      </c>
      <c r="AI60" s="17">
        <v>0.29523063878320072</v>
      </c>
      <c r="AJ60" s="97">
        <v>0.2963804590475046</v>
      </c>
      <c r="AK60" s="97">
        <v>0.29082753582429766</v>
      </c>
      <c r="AL60" s="97">
        <v>0.28613642771546643</v>
      </c>
      <c r="AM60" s="97">
        <v>0.28177339988585942</v>
      </c>
      <c r="AN60" s="97">
        <v>0.27845866451413226</v>
      </c>
      <c r="AO60" s="97">
        <v>0.27636313282250335</v>
      </c>
      <c r="AP60" s="97">
        <v>0.27436511863238305</v>
      </c>
      <c r="AQ60" s="97">
        <v>0.27252451416959372</v>
      </c>
      <c r="AR60" s="97">
        <v>0.26982822527131745</v>
      </c>
      <c r="AS60" s="97">
        <v>0.26748689646369267</v>
      </c>
      <c r="AT60" s="97">
        <v>0.2653680793753459</v>
      </c>
      <c r="AU60" s="97">
        <v>0.2633506350669314</v>
      </c>
      <c r="AV60" s="97">
        <v>0.26121041599226297</v>
      </c>
      <c r="AW60" s="97">
        <v>0.25903830040845455</v>
      </c>
      <c r="AX60" s="97">
        <v>0.23174818886409673</v>
      </c>
      <c r="AY60" s="97">
        <v>0.25591005270885087</v>
      </c>
      <c r="AZ60" s="97">
        <v>0.25388136441909254</v>
      </c>
      <c r="BA60" s="97">
        <v>0.25223343596133269</v>
      </c>
      <c r="BB60" s="97">
        <v>0.25066080466535051</v>
      </c>
      <c r="BC60" s="97">
        <v>0.24914483603666271</v>
      </c>
      <c r="BD60" s="97">
        <v>0.2473896731086335</v>
      </c>
    </row>
    <row r="61" spans="1:56">
      <c r="B61" s="1" t="str">
        <f t="shared" si="1"/>
        <v>WAUniversityNew</v>
      </c>
      <c r="C61" s="1" t="s">
        <v>85</v>
      </c>
      <c r="D61" s="196" t="s">
        <v>54</v>
      </c>
      <c r="E61" s="1" t="s">
        <v>8</v>
      </c>
      <c r="H61" s="17">
        <v>0.87186200000000003</v>
      </c>
      <c r="I61" s="17">
        <v>0.76489800000000008</v>
      </c>
      <c r="J61" s="17">
        <v>1.075318</v>
      </c>
      <c r="K61" s="17">
        <v>1.0744339999999999</v>
      </c>
      <c r="L61" s="17">
        <v>1.190544</v>
      </c>
      <c r="M61" s="17">
        <v>1.6310480000000001</v>
      </c>
      <c r="N61" s="17">
        <v>1.23522</v>
      </c>
      <c r="O61" s="17">
        <v>0.73160384000000001</v>
      </c>
      <c r="P61" s="17">
        <v>1.5364259999999998</v>
      </c>
      <c r="Q61" s="17">
        <v>0.99548600000000009</v>
      </c>
      <c r="R61" s="17">
        <v>0.98280400000000012</v>
      </c>
      <c r="S61" s="17">
        <v>1.1888779999999999</v>
      </c>
      <c r="T61" s="17">
        <v>1.2785020000000002</v>
      </c>
      <c r="U61" s="17">
        <v>1.217098</v>
      </c>
      <c r="V61" s="17">
        <v>1.1140099999999999</v>
      </c>
      <c r="W61" s="17">
        <v>1.2012</v>
      </c>
      <c r="X61" s="17">
        <v>1.5534000000000001</v>
      </c>
      <c r="Y61" s="17">
        <v>0.81710000000000005</v>
      </c>
      <c r="Z61" s="17">
        <v>1.2970999999999999</v>
      </c>
      <c r="AA61" s="17">
        <v>1.4250999999999998</v>
      </c>
      <c r="AB61" s="17">
        <v>1.3376018689940781</v>
      </c>
      <c r="AC61" s="17">
        <v>1.4693053926132156</v>
      </c>
      <c r="AD61" s="17">
        <v>1.3354667382339562</v>
      </c>
      <c r="AE61" s="17">
        <v>1.249250206816515</v>
      </c>
      <c r="AF61" s="17">
        <v>1.1945016318338744</v>
      </c>
      <c r="AG61" s="17">
        <v>0.85760000000000003</v>
      </c>
      <c r="AH61" s="17">
        <v>0.74910033479178939</v>
      </c>
      <c r="AI61" s="17">
        <v>0.69457314165882078</v>
      </c>
      <c r="AJ61" s="97">
        <v>0.56619146654218511</v>
      </c>
      <c r="AK61" s="97">
        <v>0.20361957051020138</v>
      </c>
      <c r="AL61" s="97">
        <v>0.22297239406885117</v>
      </c>
      <c r="AM61" s="97">
        <v>0.51736810661337429</v>
      </c>
      <c r="AN61" s="97">
        <v>0.77805198910123874</v>
      </c>
      <c r="AO61" s="97">
        <v>0.61012686625286938</v>
      </c>
      <c r="AP61" s="97">
        <v>0.6456393649416281</v>
      </c>
      <c r="AQ61" s="97">
        <v>0.50047301592867466</v>
      </c>
      <c r="AR61" s="97">
        <v>0.65225895565364578</v>
      </c>
      <c r="AS61" s="97">
        <v>0.75431101443406656</v>
      </c>
      <c r="AT61" s="97">
        <v>0.70392436537872116</v>
      </c>
      <c r="AU61" s="97">
        <v>0.8131231407555638</v>
      </c>
      <c r="AV61" s="97">
        <v>0.87589854225215635</v>
      </c>
      <c r="AW61" s="97">
        <v>0.87522883905676896</v>
      </c>
      <c r="AX61" s="97">
        <v>0.88792571815092192</v>
      </c>
      <c r="AY61" s="97">
        <v>0.87819104383501201</v>
      </c>
      <c r="AZ61" s="97">
        <v>0.76449781731259214</v>
      </c>
      <c r="BA61" s="97">
        <v>0.87753915781646963</v>
      </c>
      <c r="BB61" s="97">
        <v>0.75263605158610369</v>
      </c>
      <c r="BC61" s="97">
        <v>0.75308579850585633</v>
      </c>
      <c r="BD61" s="97">
        <v>0.81510830431721959</v>
      </c>
    </row>
    <row r="62" spans="1:56">
      <c r="B62" s="1" t="str">
        <f t="shared" si="1"/>
        <v>WAWarehouseNew</v>
      </c>
      <c r="C62" s="1" t="s">
        <v>86</v>
      </c>
      <c r="D62" s="196" t="s">
        <v>56</v>
      </c>
      <c r="E62" s="1" t="s">
        <v>8</v>
      </c>
      <c r="H62" s="17">
        <v>5.2438000000000002</v>
      </c>
      <c r="I62" s="17">
        <v>3.0779999999999998</v>
      </c>
      <c r="J62" s="17">
        <v>3.5724999999999998</v>
      </c>
      <c r="K62" s="17">
        <v>4.5848000000000004</v>
      </c>
      <c r="L62" s="17">
        <v>3.4581999999999997</v>
      </c>
      <c r="M62" s="17">
        <v>3.2988000000000004</v>
      </c>
      <c r="N62" s="17">
        <v>3.1168</v>
      </c>
      <c r="O62" s="17">
        <v>3.8371</v>
      </c>
      <c r="P62" s="17">
        <v>5.0454999999999997</v>
      </c>
      <c r="Q62" s="17">
        <v>6.3580129999999997</v>
      </c>
      <c r="R62" s="17">
        <v>4.7816999999999998</v>
      </c>
      <c r="S62" s="17">
        <v>6.0843999999999996</v>
      </c>
      <c r="T62" s="17">
        <v>5.7608000000000006</v>
      </c>
      <c r="U62" s="17">
        <v>5.1916000000000002</v>
      </c>
      <c r="V62" s="17">
        <v>6.0718000000000005</v>
      </c>
      <c r="W62" s="17">
        <v>2.7429000000000001</v>
      </c>
      <c r="X62" s="17">
        <v>4.8205</v>
      </c>
      <c r="Y62" s="17">
        <v>3.1579999999999999</v>
      </c>
      <c r="Z62" s="17">
        <v>4.7521000000000004</v>
      </c>
      <c r="AA62" s="17">
        <v>4.5863000000000005</v>
      </c>
      <c r="AB62" s="17">
        <v>4.2521218800000069</v>
      </c>
      <c r="AC62" s="17">
        <v>4.1643903399999962</v>
      </c>
      <c r="AD62" s="17">
        <v>4.2213762000000035</v>
      </c>
      <c r="AE62" s="17">
        <v>4.5285378099999987</v>
      </c>
      <c r="AF62" s="17">
        <v>4.8078776500000027</v>
      </c>
      <c r="AG62" s="17">
        <v>0</v>
      </c>
      <c r="AH62" s="17">
        <v>1.7166651224787417</v>
      </c>
      <c r="AI62" s="17">
        <v>2.8599618715137547</v>
      </c>
      <c r="AJ62" s="97">
        <v>3.4887085945022425</v>
      </c>
      <c r="AK62" s="97">
        <v>3.5710713129537806</v>
      </c>
      <c r="AL62" s="97">
        <v>3.4252763021607104</v>
      </c>
      <c r="AM62" s="97">
        <v>1.7192992174581865</v>
      </c>
      <c r="AN62" s="97">
        <v>1.5739254252155515</v>
      </c>
      <c r="AO62" s="97">
        <v>1.1591311025472162</v>
      </c>
      <c r="AP62" s="97">
        <v>1.1626328868952496</v>
      </c>
      <c r="AQ62" s="97">
        <v>1.1652012320353566</v>
      </c>
      <c r="AR62" s="97">
        <v>1.1670732983780081</v>
      </c>
      <c r="AS62" s="97">
        <v>1.6116937965088061</v>
      </c>
      <c r="AT62" s="97">
        <v>1.7419123022387251</v>
      </c>
      <c r="AU62" s="97">
        <v>1.6905977011884019</v>
      </c>
      <c r="AV62" s="97">
        <v>1.4471957037838552</v>
      </c>
      <c r="AW62" s="97">
        <v>1.1804796092299989</v>
      </c>
      <c r="AX62" s="97">
        <v>1.0620922356709264</v>
      </c>
      <c r="AY62" s="97">
        <v>1.1792988504528867</v>
      </c>
      <c r="AZ62" s="97">
        <v>1.1774646893295424</v>
      </c>
      <c r="BA62" s="97">
        <v>1.1738554169587794</v>
      </c>
      <c r="BB62" s="97">
        <v>1.1683325829426037</v>
      </c>
      <c r="BC62" s="97">
        <v>1.1626714239615883</v>
      </c>
      <c r="BD62" s="97">
        <v>1.1571576002538464</v>
      </c>
    </row>
    <row r="63" spans="1:56">
      <c r="B63" s="1" t="str">
        <f t="shared" si="1"/>
        <v>WASupermarketNew</v>
      </c>
      <c r="C63" s="1" t="s">
        <v>87</v>
      </c>
      <c r="D63" s="196" t="s">
        <v>58</v>
      </c>
      <c r="E63" s="1" t="s">
        <v>8</v>
      </c>
      <c r="H63" s="17">
        <v>0.5481317139383739</v>
      </c>
      <c r="I63" s="17">
        <v>0.5178364790468617</v>
      </c>
      <c r="J63" s="17">
        <v>0.36484021769957081</v>
      </c>
      <c r="K63" s="17">
        <v>0.32476607988686124</v>
      </c>
      <c r="L63" s="17">
        <v>0.22417892894792907</v>
      </c>
      <c r="M63" s="17">
        <v>0.34350090875073974</v>
      </c>
      <c r="N63" s="17">
        <v>0.52751856114705731</v>
      </c>
      <c r="O63" s="17">
        <v>0.81413723755914813</v>
      </c>
      <c r="P63" s="17">
        <v>0.56910310376739748</v>
      </c>
      <c r="Q63" s="17">
        <v>0.30467575952895537</v>
      </c>
      <c r="R63" s="17">
        <v>0.37290539208903378</v>
      </c>
      <c r="S63" s="17">
        <v>0.54342622203767876</v>
      </c>
      <c r="T63" s="17">
        <v>0.76022740442525871</v>
      </c>
      <c r="U63" s="17">
        <v>0.55984703327961061</v>
      </c>
      <c r="V63" s="17">
        <v>0.57692622610435551</v>
      </c>
      <c r="W63" s="17">
        <v>0.37201976634398637</v>
      </c>
      <c r="X63" s="17">
        <v>0.26963174813441793</v>
      </c>
      <c r="Y63" s="17">
        <v>0.34990048025184839</v>
      </c>
      <c r="Z63" s="17">
        <v>0.25180000000000002</v>
      </c>
      <c r="AA63" s="17">
        <v>0.24840000000000001</v>
      </c>
      <c r="AB63" s="17">
        <v>0.2696633082872934</v>
      </c>
      <c r="AC63" s="17">
        <v>0.33187896960079466</v>
      </c>
      <c r="AD63" s="17">
        <v>0.24932755554944439</v>
      </c>
      <c r="AE63" s="17">
        <v>0.2462404319623952</v>
      </c>
      <c r="AF63" s="17">
        <v>0.25827766589951878</v>
      </c>
      <c r="AG63" s="17">
        <v>1.4294720000000003</v>
      </c>
      <c r="AH63" s="17">
        <v>0.61374152974904594</v>
      </c>
      <c r="AI63" s="17">
        <v>0.58409120867190978</v>
      </c>
      <c r="AJ63" s="97">
        <v>0.18162784806144705</v>
      </c>
      <c r="AK63" s="97">
        <v>0.18192657390576997</v>
      </c>
      <c r="AL63" s="97">
        <v>0.18213294394224475</v>
      </c>
      <c r="AM63" s="97">
        <v>0.18218227331338668</v>
      </c>
      <c r="AN63" s="97">
        <v>0.18098930548759998</v>
      </c>
      <c r="AO63" s="97">
        <v>0.17956036154354268</v>
      </c>
      <c r="AP63" s="97">
        <v>0.1778297933521007</v>
      </c>
      <c r="AQ63" s="97">
        <v>0.17545622438070801</v>
      </c>
      <c r="AR63" s="97">
        <v>0.17303174574273023</v>
      </c>
      <c r="AS63" s="97">
        <v>0.17031376647273105</v>
      </c>
      <c r="AT63" s="97">
        <v>0.168366923737476</v>
      </c>
      <c r="AU63" s="97">
        <v>0.16650676213134719</v>
      </c>
      <c r="AV63" s="97">
        <v>0.16468730331462741</v>
      </c>
      <c r="AW63" s="97">
        <v>0.16370102514670945</v>
      </c>
      <c r="AX63" s="97">
        <v>0.14654787317567944</v>
      </c>
      <c r="AY63" s="97">
        <v>0.16213906400608677</v>
      </c>
      <c r="AZ63" s="97">
        <v>0.16104643803082705</v>
      </c>
      <c r="BA63" s="97">
        <v>0.1600664482838581</v>
      </c>
      <c r="BB63" s="97">
        <v>0.15891221550698187</v>
      </c>
      <c r="BC63" s="97">
        <v>0.15746230967428862</v>
      </c>
      <c r="BD63" s="97">
        <v>0.15629625782017864</v>
      </c>
    </row>
    <row r="64" spans="1:56">
      <c r="B64" s="1" t="str">
        <f t="shared" si="1"/>
        <v>WAMiniMartNew</v>
      </c>
      <c r="C64" s="1" t="s">
        <v>88</v>
      </c>
      <c r="D64" s="196" t="s">
        <v>60</v>
      </c>
      <c r="E64" s="1" t="s">
        <v>8</v>
      </c>
      <c r="H64" s="17">
        <v>0.22180508606162622</v>
      </c>
      <c r="I64" s="17">
        <v>0.20954592095313826</v>
      </c>
      <c r="J64" s="17">
        <v>0.14763498230042921</v>
      </c>
      <c r="K64" s="17">
        <v>0.13141872011313882</v>
      </c>
      <c r="L64" s="17">
        <v>9.0715471052070965E-2</v>
      </c>
      <c r="M64" s="17">
        <v>0.13899989124926035</v>
      </c>
      <c r="N64" s="17">
        <v>0.21346383885294262</v>
      </c>
      <c r="O64" s="17">
        <v>0.32944596244085222</v>
      </c>
      <c r="P64" s="17">
        <v>0.23029129623260253</v>
      </c>
      <c r="Q64" s="17">
        <v>0.12328904047104472</v>
      </c>
      <c r="R64" s="17">
        <v>0.15089860791096629</v>
      </c>
      <c r="S64" s="17">
        <v>0.2199009779623213</v>
      </c>
      <c r="T64" s="17">
        <v>0.30763099557474127</v>
      </c>
      <c r="U64" s="17">
        <v>0.22654576672038956</v>
      </c>
      <c r="V64" s="17">
        <v>0.23345697389564446</v>
      </c>
      <c r="W64" s="17">
        <v>0.15054023365601354</v>
      </c>
      <c r="X64" s="17">
        <v>0.1091082518655821</v>
      </c>
      <c r="Y64" s="17">
        <v>0.14158951974815162</v>
      </c>
      <c r="Z64" s="17">
        <v>0.25180000000000002</v>
      </c>
      <c r="AA64" s="17">
        <v>0.24840000000000001</v>
      </c>
      <c r="AB64" s="17">
        <v>0.2696633082872934</v>
      </c>
      <c r="AC64" s="17">
        <v>0.33187896960079466</v>
      </c>
      <c r="AD64" s="17">
        <v>0.24932755554944439</v>
      </c>
      <c r="AE64" s="17">
        <v>0.2462404319623952</v>
      </c>
      <c r="AF64" s="17">
        <v>0.25827766589951878</v>
      </c>
      <c r="AG64" s="17">
        <v>0</v>
      </c>
      <c r="AH64" s="17">
        <v>9.8364812459684189E-2</v>
      </c>
      <c r="AI64" s="17">
        <v>0.15546107780299659</v>
      </c>
      <c r="AJ64" s="97">
        <v>8.8976411849027576E-2</v>
      </c>
      <c r="AK64" s="97">
        <v>0.10600876812655857</v>
      </c>
      <c r="AL64" s="97">
        <v>0.10150448081594182</v>
      </c>
      <c r="AM64" s="97">
        <v>3.8914776984564005E-2</v>
      </c>
      <c r="AN64" s="97">
        <v>4.2489650417430538E-2</v>
      </c>
      <c r="AO64" s="97">
        <v>2.7966445709731561E-2</v>
      </c>
      <c r="AP64" s="97">
        <v>1.7243125253420998E-2</v>
      </c>
      <c r="AQ64" s="97">
        <v>1.7284543684601843E-2</v>
      </c>
      <c r="AR64" s="97">
        <v>1.7305143099977837E-2</v>
      </c>
      <c r="AS64" s="97">
        <v>2.6449957702823698E-2</v>
      </c>
      <c r="AT64" s="97">
        <v>3.4504409251436455E-2</v>
      </c>
      <c r="AU64" s="97">
        <v>4.678854618982E-2</v>
      </c>
      <c r="AV64" s="97">
        <v>8.1465899196948618E-2</v>
      </c>
      <c r="AW64" s="97">
        <v>8.4457602516488858E-2</v>
      </c>
      <c r="AX64" s="97">
        <v>7.4218544892725849E-2</v>
      </c>
      <c r="AY64" s="97">
        <v>8.3698399411840138E-2</v>
      </c>
      <c r="AZ64" s="97">
        <v>7.2441254666320967E-2</v>
      </c>
      <c r="BA64" s="97">
        <v>5.6220924864334235E-2</v>
      </c>
      <c r="BB64" s="97">
        <v>5.9494009203552564E-2</v>
      </c>
      <c r="BC64" s="97">
        <v>5.7145877911534554E-2</v>
      </c>
      <c r="BD64" s="97">
        <v>5.7426465873131216E-2</v>
      </c>
    </row>
    <row r="65" spans="2:56">
      <c r="B65" s="1" t="str">
        <f t="shared" si="1"/>
        <v>WARestaurantNew</v>
      </c>
      <c r="C65" s="1" t="s">
        <v>89</v>
      </c>
      <c r="D65" s="196" t="s">
        <v>62</v>
      </c>
      <c r="E65" s="1" t="s">
        <v>8</v>
      </c>
      <c r="H65" s="17">
        <v>0.23799999999999999</v>
      </c>
      <c r="I65" s="17">
        <v>0.17499999999999999</v>
      </c>
      <c r="J65" s="17">
        <v>0.22190000000000001</v>
      </c>
      <c r="K65" s="17">
        <v>0.18659999999999999</v>
      </c>
      <c r="L65" s="17">
        <v>0.33439999999999998</v>
      </c>
      <c r="M65" s="17">
        <v>0.22409999999999999</v>
      </c>
      <c r="N65" s="17">
        <v>0.1966</v>
      </c>
      <c r="O65" s="17">
        <v>0.28989999999999999</v>
      </c>
      <c r="P65" s="17">
        <v>0.19939999999999999</v>
      </c>
      <c r="Q65" s="17">
        <v>0.25030000000000002</v>
      </c>
      <c r="R65" s="17">
        <v>0.33189999999999997</v>
      </c>
      <c r="S65" s="17">
        <v>0.25900000000000001</v>
      </c>
      <c r="T65" s="17">
        <v>0.33539999999999998</v>
      </c>
      <c r="U65" s="17">
        <v>0.30019999999999997</v>
      </c>
      <c r="V65" s="17">
        <v>0.20430000000000001</v>
      </c>
      <c r="W65" s="17">
        <v>0.76816319999999993</v>
      </c>
      <c r="X65" s="17">
        <v>0.55674780000000001</v>
      </c>
      <c r="Y65" s="17">
        <v>0.72249029999999992</v>
      </c>
      <c r="Z65" s="17">
        <v>4.9535</v>
      </c>
      <c r="AA65" s="17">
        <v>6.3348999999999993</v>
      </c>
      <c r="AB65" s="17">
        <v>5.3609489217127075</v>
      </c>
      <c r="AC65" s="17">
        <v>5.1667008803991994</v>
      </c>
      <c r="AD65" s="17">
        <v>4.9269464144505486</v>
      </c>
      <c r="AE65" s="17">
        <v>5.1609522880376071</v>
      </c>
      <c r="AF65" s="17">
        <v>5.4309657741004838</v>
      </c>
      <c r="AG65" s="17">
        <v>0</v>
      </c>
      <c r="AH65" s="17">
        <v>0.48464381181769711</v>
      </c>
      <c r="AI65" s="17">
        <v>0.69505414062810278</v>
      </c>
      <c r="AJ65" s="97">
        <v>0.37672107435705748</v>
      </c>
      <c r="AK65" s="97">
        <v>0.25919751986965034</v>
      </c>
      <c r="AL65" s="97">
        <v>0.25961018565628063</v>
      </c>
      <c r="AM65" s="97">
        <v>0.25989649525982172</v>
      </c>
      <c r="AN65" s="97">
        <v>0.25940703174161411</v>
      </c>
      <c r="AO65" s="97">
        <v>0.25917415767681373</v>
      </c>
      <c r="AP65" s="97">
        <v>0.25890814507350945</v>
      </c>
      <c r="AQ65" s="97">
        <v>0.25858667359553389</v>
      </c>
      <c r="AR65" s="97">
        <v>0.25799642819474949</v>
      </c>
      <c r="AS65" s="97">
        <v>0.25707260524190217</v>
      </c>
      <c r="AT65" s="97">
        <v>0.25627352407846499</v>
      </c>
      <c r="AU65" s="97">
        <v>0.25551520272994976</v>
      </c>
      <c r="AV65" s="97">
        <v>0.32960231683338909</v>
      </c>
      <c r="AW65" s="97">
        <v>0.36894076033023437</v>
      </c>
      <c r="AX65" s="97">
        <v>0.36980465378364241</v>
      </c>
      <c r="AY65" s="97">
        <v>0.38014314286127243</v>
      </c>
      <c r="AZ65" s="97">
        <v>0.38484739870694534</v>
      </c>
      <c r="BA65" s="97">
        <v>0.33262926933504311</v>
      </c>
      <c r="BB65" s="97">
        <v>0.33752773240581396</v>
      </c>
      <c r="BC65" s="97">
        <v>0.31239389885993291</v>
      </c>
      <c r="BD65" s="97">
        <v>0.33846070655940869</v>
      </c>
    </row>
    <row r="66" spans="2:56">
      <c r="B66" s="1" t="str">
        <f t="shared" si="1"/>
        <v>WALodgingNew</v>
      </c>
      <c r="C66" s="1" t="s">
        <v>90</v>
      </c>
      <c r="D66" s="196" t="s">
        <v>64</v>
      </c>
      <c r="E66" s="1" t="s">
        <v>8</v>
      </c>
      <c r="H66" s="17">
        <v>0.61850000000000005</v>
      </c>
      <c r="I66" s="17">
        <v>2.2084999999999999</v>
      </c>
      <c r="J66" s="17">
        <v>1.4847000000000001</v>
      </c>
      <c r="K66" s="17">
        <v>0.95320000000000005</v>
      </c>
      <c r="L66" s="17">
        <v>0.90810000000000002</v>
      </c>
      <c r="M66" s="17">
        <v>0.42230000000000001</v>
      </c>
      <c r="N66" s="17">
        <v>0.60639999999999994</v>
      </c>
      <c r="O66" s="17">
        <v>0.6167999999999999</v>
      </c>
      <c r="P66" s="17">
        <v>1.0635999999999999</v>
      </c>
      <c r="Q66" s="17">
        <v>1.0459000000000001</v>
      </c>
      <c r="R66" s="17">
        <v>2.0405000000000002</v>
      </c>
      <c r="S66" s="17">
        <v>2.3144</v>
      </c>
      <c r="T66" s="17">
        <v>1.7478</v>
      </c>
      <c r="U66" s="17">
        <v>1.9861</v>
      </c>
      <c r="V66" s="17">
        <v>1.1522000000000001</v>
      </c>
      <c r="W66" s="17">
        <v>0.38150000000000001</v>
      </c>
      <c r="X66" s="17">
        <v>0.92549999999999999</v>
      </c>
      <c r="Y66" s="17">
        <v>1.1422999999999999</v>
      </c>
      <c r="Z66" s="17">
        <v>1.5630999999999999</v>
      </c>
      <c r="AA66" s="17">
        <v>1.7925</v>
      </c>
      <c r="AB66" s="17">
        <v>1.7621433593581584</v>
      </c>
      <c r="AC66" s="17">
        <v>1.4336343163011998</v>
      </c>
      <c r="AD66" s="17">
        <v>1.3691762784064214</v>
      </c>
      <c r="AE66" s="17">
        <v>1.5800612145564872</v>
      </c>
      <c r="AF66" s="17">
        <v>1.6433892859138417</v>
      </c>
      <c r="AG66" s="17">
        <v>0.35549999999999998</v>
      </c>
      <c r="AH66" s="17">
        <v>1.0639850370082145</v>
      </c>
      <c r="AI66" s="17">
        <v>1.5273545655345808</v>
      </c>
      <c r="AJ66" s="97">
        <v>0.65546481997078809</v>
      </c>
      <c r="AK66" s="97">
        <v>0.42361554822278108</v>
      </c>
      <c r="AL66" s="97">
        <v>0.42442327961777165</v>
      </c>
      <c r="AM66" s="97">
        <v>0.425023385913889</v>
      </c>
      <c r="AN66" s="97">
        <v>0.42341908046392518</v>
      </c>
      <c r="AO66" s="97">
        <v>0.42254864274466741</v>
      </c>
      <c r="AP66" s="97">
        <v>0.42210858553294339</v>
      </c>
      <c r="AQ66" s="97">
        <v>0.42154902688783941</v>
      </c>
      <c r="AR66" s="97">
        <v>0.42063494534841023</v>
      </c>
      <c r="AS66" s="97">
        <v>0.41897664552229624</v>
      </c>
      <c r="AT66" s="97">
        <v>0.41809357769830069</v>
      </c>
      <c r="AU66" s="97">
        <v>0.41691718626248953</v>
      </c>
      <c r="AV66" s="97">
        <v>0.79275144344468407</v>
      </c>
      <c r="AW66" s="97">
        <v>0.95688464508565707</v>
      </c>
      <c r="AX66" s="97">
        <v>1.0167411839373663</v>
      </c>
      <c r="AY66" s="97">
        <v>1.0195834399612431</v>
      </c>
      <c r="AZ66" s="97">
        <v>1.0613661777201877</v>
      </c>
      <c r="BA66" s="97">
        <v>0.87312046457405623</v>
      </c>
      <c r="BB66" s="97">
        <v>0.82897422933935316</v>
      </c>
      <c r="BC66" s="97">
        <v>0.79785860705133371</v>
      </c>
      <c r="BD66" s="97">
        <v>0.85372229403454425</v>
      </c>
    </row>
    <row r="67" spans="2:56">
      <c r="B67" s="1" t="str">
        <f t="shared" si="1"/>
        <v>WAHospitalNew</v>
      </c>
      <c r="C67" s="1" t="s">
        <v>91</v>
      </c>
      <c r="D67" s="196" t="s">
        <v>66</v>
      </c>
      <c r="E67" s="1" t="s">
        <v>8</v>
      </c>
      <c r="H67" s="17">
        <v>0.43003140000000001</v>
      </c>
      <c r="I67" s="17">
        <v>0.38538420000000001</v>
      </c>
      <c r="J67" s="17">
        <v>0.66239400000000004</v>
      </c>
      <c r="K67" s="17">
        <v>0.43521479999999996</v>
      </c>
      <c r="L67" s="17">
        <v>0.36477779999999993</v>
      </c>
      <c r="M67" s="17">
        <v>0.67629059999999996</v>
      </c>
      <c r="N67" s="17">
        <v>0.52988339999999989</v>
      </c>
      <c r="O67" s="17">
        <v>0.50167679999999992</v>
      </c>
      <c r="P67" s="17">
        <v>0.38506620000000003</v>
      </c>
      <c r="Q67" s="17">
        <v>0.32744460000000003</v>
      </c>
      <c r="R67" s="17">
        <v>0.54336660000000003</v>
      </c>
      <c r="S67" s="17">
        <v>0.64827480000000004</v>
      </c>
      <c r="T67" s="17">
        <v>0.97781820000000008</v>
      </c>
      <c r="U67" s="17">
        <v>0.78724080000000007</v>
      </c>
      <c r="V67" s="17">
        <v>0.68166479999999996</v>
      </c>
      <c r="W67" s="17">
        <v>0.47345219999999999</v>
      </c>
      <c r="X67" s="17">
        <v>0.48302279999999997</v>
      </c>
      <c r="Y67" s="17">
        <v>0.4790682</v>
      </c>
      <c r="Z67" s="17">
        <v>3.056</v>
      </c>
      <c r="AA67" s="17">
        <v>2.3259000000000003</v>
      </c>
      <c r="AB67" s="17">
        <v>2.0441822700000003</v>
      </c>
      <c r="AC67" s="17">
        <v>2.0585218499999991</v>
      </c>
      <c r="AD67" s="17">
        <v>2.2333007499999997</v>
      </c>
      <c r="AE67" s="17">
        <v>2.33822785</v>
      </c>
      <c r="AF67" s="17">
        <v>2.370502619999999</v>
      </c>
      <c r="AG67" s="17">
        <v>0.38439999999999996</v>
      </c>
      <c r="AH67" s="17">
        <v>0.83801454449276436</v>
      </c>
      <c r="AI67" s="17">
        <v>1.5907025154292489</v>
      </c>
      <c r="AJ67" s="97">
        <v>1.7357270664777498</v>
      </c>
      <c r="AK67" s="97">
        <v>2.3039303443917762</v>
      </c>
      <c r="AL67" s="97">
        <v>1.9660637849491718</v>
      </c>
      <c r="AM67" s="97">
        <v>1.7987773562051437</v>
      </c>
      <c r="AN67" s="97">
        <v>1.52126746627617</v>
      </c>
      <c r="AO67" s="97">
        <v>1.2201880101893061</v>
      </c>
      <c r="AP67" s="97">
        <v>1.0526797984347911</v>
      </c>
      <c r="AQ67" s="97">
        <v>0.9825092606810405</v>
      </c>
      <c r="AR67" s="97">
        <v>0.85022348799800695</v>
      </c>
      <c r="AS67" s="97">
        <v>0.87754162229301114</v>
      </c>
      <c r="AT67" s="97">
        <v>0.92027781156187971</v>
      </c>
      <c r="AU67" s="97">
        <v>1.0624266068216057</v>
      </c>
      <c r="AV67" s="97">
        <v>1.2286419837896696</v>
      </c>
      <c r="AW67" s="97">
        <v>1.3448940988228031</v>
      </c>
      <c r="AX67" s="97">
        <v>1.2040094986871615</v>
      </c>
      <c r="AY67" s="97">
        <v>1.2150358976359725</v>
      </c>
      <c r="AZ67" s="97">
        <v>1.1383647979839573</v>
      </c>
      <c r="BA67" s="97">
        <v>0.99813789175468437</v>
      </c>
      <c r="BB67" s="97">
        <v>0.97666069174829617</v>
      </c>
      <c r="BC67" s="97">
        <v>0.94026254864632408</v>
      </c>
      <c r="BD67" s="97">
        <v>0.92816534738607881</v>
      </c>
    </row>
    <row r="68" spans="2:56">
      <c r="B68" s="1" t="str">
        <f t="shared" si="1"/>
        <v>WAResidential CareNew</v>
      </c>
      <c r="C68" s="1" t="s">
        <v>92</v>
      </c>
      <c r="D68" s="197" t="s">
        <v>5469</v>
      </c>
      <c r="E68" s="1" t="s">
        <v>8</v>
      </c>
      <c r="H68" s="17">
        <v>0.92226859999999999</v>
      </c>
      <c r="I68" s="17">
        <v>0.82651580000000013</v>
      </c>
      <c r="J68" s="17">
        <v>1.420606</v>
      </c>
      <c r="K68" s="17">
        <v>0.93338520000000003</v>
      </c>
      <c r="L68" s="17">
        <v>0.78232219999999997</v>
      </c>
      <c r="M68" s="17">
        <v>1.4504094000000001</v>
      </c>
      <c r="N68" s="17">
        <v>1.1364166</v>
      </c>
      <c r="O68" s="17">
        <v>1.0759231999999999</v>
      </c>
      <c r="P68" s="17">
        <v>0.82583380000000006</v>
      </c>
      <c r="Q68" s="17">
        <v>0.70225540000000009</v>
      </c>
      <c r="R68" s="17">
        <v>1.1653334000000002</v>
      </c>
      <c r="S68" s="17">
        <v>1.3903251999999999</v>
      </c>
      <c r="T68" s="17">
        <v>2.0970818000000002</v>
      </c>
      <c r="U68" s="17">
        <v>1.6883592000000001</v>
      </c>
      <c r="V68" s="17">
        <v>1.4619352000000001</v>
      </c>
      <c r="W68" s="17">
        <v>1.5498478</v>
      </c>
      <c r="X68" s="17">
        <v>1.5811771999999999</v>
      </c>
      <c r="Y68" s="17">
        <v>1.5682318</v>
      </c>
      <c r="Z68" s="17">
        <v>3.056</v>
      </c>
      <c r="AA68" s="17">
        <v>2.3259000000000003</v>
      </c>
      <c r="AB68" s="17">
        <v>2.0441822700000003</v>
      </c>
      <c r="AC68" s="17">
        <v>2.0585218499999991</v>
      </c>
      <c r="AD68" s="17">
        <v>2.2333007499999997</v>
      </c>
      <c r="AE68" s="17">
        <v>2.33822785</v>
      </c>
      <c r="AF68" s="17">
        <v>2.370502619999999</v>
      </c>
      <c r="AG68" s="17">
        <v>0.67769999999999997</v>
      </c>
      <c r="AH68" s="17">
        <v>0.63975199899416346</v>
      </c>
      <c r="AI68" s="17">
        <v>1.2773327068867719</v>
      </c>
      <c r="AJ68" s="97">
        <v>1.62314693462093</v>
      </c>
      <c r="AK68" s="97">
        <v>2.5140512275940941</v>
      </c>
      <c r="AL68" s="97">
        <v>2.2081384504424699</v>
      </c>
      <c r="AM68" s="97">
        <v>1.8776025250536219</v>
      </c>
      <c r="AN68" s="97">
        <v>1.5379587631715317</v>
      </c>
      <c r="AO68" s="97">
        <v>1.2405471123237264</v>
      </c>
      <c r="AP68" s="97">
        <v>1.0843231654437298</v>
      </c>
      <c r="AQ68" s="97">
        <v>1.007560652464575</v>
      </c>
      <c r="AR68" s="97">
        <v>0.89838527293993509</v>
      </c>
      <c r="AS68" s="97">
        <v>0.96119675376105218</v>
      </c>
      <c r="AT68" s="97">
        <v>1.0383503291594929</v>
      </c>
      <c r="AU68" s="97">
        <v>1.2189507523055885</v>
      </c>
      <c r="AV68" s="97">
        <v>1.4901470655818347</v>
      </c>
      <c r="AW68" s="97">
        <v>1.6308934246354194</v>
      </c>
      <c r="AX68" s="97">
        <v>1.4909180595307203</v>
      </c>
      <c r="AY68" s="97">
        <v>1.536743885819883</v>
      </c>
      <c r="AZ68" s="97">
        <v>1.4346584336879336</v>
      </c>
      <c r="BA68" s="97">
        <v>1.2862583302991506</v>
      </c>
      <c r="BB68" s="97">
        <v>1.2543107582099138</v>
      </c>
      <c r="BC68" s="97">
        <v>1.2375920018963984</v>
      </c>
      <c r="BD68" s="97">
        <v>1.2355219703733051</v>
      </c>
    </row>
    <row r="69" spans="2:56">
      <c r="B69" s="1" t="str">
        <f t="shared" si="1"/>
        <v>WAAssemblyNew</v>
      </c>
      <c r="C69" s="1" t="s">
        <v>93</v>
      </c>
      <c r="D69" s="196" t="s">
        <v>69</v>
      </c>
      <c r="E69" s="1" t="s">
        <v>8</v>
      </c>
      <c r="H69" s="17">
        <v>1.112582</v>
      </c>
      <c r="I69" s="17">
        <v>0.80331799999999998</v>
      </c>
      <c r="J69" s="17">
        <v>0.79209799999999997</v>
      </c>
      <c r="K69" s="17">
        <v>1.4170180000000003</v>
      </c>
      <c r="L69" s="17">
        <v>2.0118140000000002</v>
      </c>
      <c r="M69" s="17">
        <v>1.9682630600000002</v>
      </c>
      <c r="N69" s="17">
        <v>1.356931568</v>
      </c>
      <c r="O69" s="17">
        <v>1.6115660000000003</v>
      </c>
      <c r="P69" s="17">
        <v>2.0560044800000004</v>
      </c>
      <c r="Q69" s="17">
        <v>2.2904100000000001</v>
      </c>
      <c r="R69" s="17">
        <v>2.4596072599999999</v>
      </c>
      <c r="S69" s="17">
        <v>3.8090502600000002</v>
      </c>
      <c r="T69" s="17">
        <v>4.7729200000000009</v>
      </c>
      <c r="U69" s="17">
        <v>4.5525319999999994</v>
      </c>
      <c r="V69" s="17">
        <v>3.3850400000000009</v>
      </c>
      <c r="W69" s="17">
        <v>2.8653000000000004</v>
      </c>
      <c r="X69" s="17">
        <v>1.9470999999999998</v>
      </c>
      <c r="Y69" s="17">
        <v>3.2425000000000002</v>
      </c>
      <c r="Z69" s="17">
        <v>1.5354000000000001</v>
      </c>
      <c r="AA69" s="17">
        <v>1.9370000000000001</v>
      </c>
      <c r="AB69" s="17">
        <v>2.3703669220352253</v>
      </c>
      <c r="AC69" s="17">
        <v>1.9890497993605087</v>
      </c>
      <c r="AD69" s="17">
        <v>2.1600621794832904</v>
      </c>
      <c r="AE69" s="17">
        <v>2.2621435716444833</v>
      </c>
      <c r="AF69" s="17">
        <v>2.1876060984594141</v>
      </c>
      <c r="AG69" s="17">
        <v>1.3685999999999998</v>
      </c>
      <c r="AH69" s="17">
        <v>2.3200010876287362</v>
      </c>
      <c r="AI69" s="17">
        <v>3.9587811549843615</v>
      </c>
      <c r="AJ69" s="97">
        <v>1.6512344194035304</v>
      </c>
      <c r="AK69" s="97">
        <v>0.70537264689793167</v>
      </c>
      <c r="AL69" s="97">
        <v>0.76640769556670618</v>
      </c>
      <c r="AM69" s="97">
        <v>0.70812902648417797</v>
      </c>
      <c r="AN69" s="97">
        <v>0.93979978364146466</v>
      </c>
      <c r="AO69" s="97">
        <v>0.71288001634981601</v>
      </c>
      <c r="AP69" s="97">
        <v>0.9312066196194464</v>
      </c>
      <c r="AQ69" s="97">
        <v>0.72039324374855462</v>
      </c>
      <c r="AR69" s="97">
        <v>0.72088087803233347</v>
      </c>
      <c r="AS69" s="97">
        <v>0.74763266569166276</v>
      </c>
      <c r="AT69" s="97">
        <v>1.3484498312851019</v>
      </c>
      <c r="AU69" s="97">
        <v>1.4283589657517166</v>
      </c>
      <c r="AV69" s="97">
        <v>1.9067080698161643</v>
      </c>
      <c r="AW69" s="97">
        <v>2.5752157096639223</v>
      </c>
      <c r="AX69" s="97">
        <v>2.9783749115913585</v>
      </c>
      <c r="AY69" s="97">
        <v>3.4133116247292135</v>
      </c>
      <c r="AZ69" s="97">
        <v>3.0771386002605747</v>
      </c>
      <c r="BA69" s="97">
        <v>3.2830386575509709</v>
      </c>
      <c r="BB69" s="97">
        <v>2.976939618336178</v>
      </c>
      <c r="BC69" s="97">
        <v>2.977078448992307</v>
      </c>
      <c r="BD69" s="97">
        <v>3.0370365465236775</v>
      </c>
    </row>
    <row r="70" spans="2:56">
      <c r="B70" s="1" t="str">
        <f t="shared" si="1"/>
        <v>WAOtherNew</v>
      </c>
      <c r="C70" s="1" t="s">
        <v>94</v>
      </c>
      <c r="D70" s="196" t="s">
        <v>71</v>
      </c>
      <c r="E70" s="1" t="s">
        <v>8</v>
      </c>
      <c r="H70" s="17">
        <v>2.1597179999999998</v>
      </c>
      <c r="I70" s="17">
        <v>1.559382</v>
      </c>
      <c r="J70" s="17">
        <v>1.5376019999999999</v>
      </c>
      <c r="K70" s="17">
        <v>2.7506820000000007</v>
      </c>
      <c r="L70" s="17">
        <v>3.9052860000000007</v>
      </c>
      <c r="M70" s="17">
        <v>3.8207459400000001</v>
      </c>
      <c r="N70" s="17">
        <v>2.634043632</v>
      </c>
      <c r="O70" s="17">
        <v>3.1283340000000002</v>
      </c>
      <c r="P70" s="17">
        <v>3.991067520000001</v>
      </c>
      <c r="Q70" s="17">
        <v>4.446089999999999</v>
      </c>
      <c r="R70" s="17">
        <v>4.7745317399999996</v>
      </c>
      <c r="S70" s="17">
        <v>7.3940387400000001</v>
      </c>
      <c r="T70" s="17">
        <v>9.2650800000000011</v>
      </c>
      <c r="U70" s="17">
        <v>8.8372679999999981</v>
      </c>
      <c r="V70" s="17">
        <v>6.5709600000000021</v>
      </c>
      <c r="W70" s="17">
        <v>4.5552000000000001</v>
      </c>
      <c r="X70" s="17">
        <v>5.4093999999999998</v>
      </c>
      <c r="Y70" s="17">
        <v>5.1186000000000007</v>
      </c>
      <c r="Z70" s="17">
        <v>1.7812999999999999</v>
      </c>
      <c r="AA70" s="17">
        <v>2.95</v>
      </c>
      <c r="AB70" s="17">
        <v>2.2861592609503698</v>
      </c>
      <c r="AC70" s="17">
        <v>2.5053125556405771</v>
      </c>
      <c r="AD70" s="17">
        <v>2.4712945670254456</v>
      </c>
      <c r="AE70" s="17">
        <v>2.4438312461536253</v>
      </c>
      <c r="AF70" s="17">
        <v>2.3899364054041059</v>
      </c>
      <c r="AG70" s="17">
        <v>3.4875999999999947</v>
      </c>
      <c r="AH70" s="17">
        <v>2.218925715906761</v>
      </c>
      <c r="AI70" s="17">
        <v>1.8507388509202221</v>
      </c>
      <c r="AJ70" s="97">
        <v>3.004279971409253</v>
      </c>
      <c r="AK70" s="97">
        <v>3.8822638356047645</v>
      </c>
      <c r="AL70" s="97">
        <v>3.077724352068226</v>
      </c>
      <c r="AM70" s="97">
        <v>2.4823654011838343</v>
      </c>
      <c r="AN70" s="97">
        <v>2.9032679567104656</v>
      </c>
      <c r="AO70" s="97">
        <v>2.095049575731903</v>
      </c>
      <c r="AP70" s="97">
        <v>1.9625477881544193</v>
      </c>
      <c r="AQ70" s="97">
        <v>1.4787488385085965</v>
      </c>
      <c r="AR70" s="97">
        <v>2.1732076305806913</v>
      </c>
      <c r="AS70" s="97">
        <v>2.3369077922534807</v>
      </c>
      <c r="AT70" s="97">
        <v>2.4623290485707963</v>
      </c>
      <c r="AU70" s="97">
        <v>2.5945047143001556</v>
      </c>
      <c r="AV70" s="97">
        <v>2.7942898644799481</v>
      </c>
      <c r="AW70" s="97">
        <v>2.841301991419809</v>
      </c>
      <c r="AX70" s="97">
        <v>2.7544535684758866</v>
      </c>
      <c r="AY70" s="97">
        <v>3.0206534483660379</v>
      </c>
      <c r="AZ70" s="97">
        <v>2.8831226425030563</v>
      </c>
      <c r="BA70" s="97">
        <v>2.6681075395071692</v>
      </c>
      <c r="BB70" s="97">
        <v>2.5659131207626773</v>
      </c>
      <c r="BC70" s="97">
        <v>2.4414950664253539</v>
      </c>
      <c r="BD70" s="97">
        <v>2.4762285297323485</v>
      </c>
    </row>
    <row r="71" spans="2:56">
      <c r="B71" s="1" t="str">
        <f t="shared" si="1"/>
        <v>WALarge OffStock 2016</v>
      </c>
      <c r="C71" s="1" t="s">
        <v>95</v>
      </c>
      <c r="D71" s="196" t="s">
        <v>43</v>
      </c>
      <c r="E71" s="1" t="s">
        <v>5456</v>
      </c>
      <c r="F71" s="1" t="s">
        <v>73</v>
      </c>
      <c r="AJ71" s="92"/>
      <c r="AK71" s="92">
        <v>244.83841837141779</v>
      </c>
      <c r="AL71" s="92">
        <v>244.10390311630354</v>
      </c>
      <c r="AM71" s="92">
        <v>243.37159140695462</v>
      </c>
      <c r="AN71" s="92">
        <v>242.64147663273377</v>
      </c>
      <c r="AO71" s="92">
        <v>241.91355220283558</v>
      </c>
      <c r="AP71" s="92">
        <v>241.18781154622707</v>
      </c>
      <c r="AQ71" s="92">
        <v>240.46424811158838</v>
      </c>
      <c r="AR71" s="92">
        <v>239.74285536725361</v>
      </c>
      <c r="AS71" s="92">
        <v>239.02362680115186</v>
      </c>
      <c r="AT71" s="92">
        <v>238.30655592074839</v>
      </c>
      <c r="AU71" s="92">
        <v>237.59163625298615</v>
      </c>
      <c r="AV71" s="92">
        <v>236.8788613442272</v>
      </c>
      <c r="AW71" s="92">
        <v>236.16822476019453</v>
      </c>
      <c r="AX71" s="92">
        <v>235.45972008591394</v>
      </c>
      <c r="AY71" s="92">
        <v>234.7533409256562</v>
      </c>
      <c r="AZ71" s="92">
        <v>234.04908090287924</v>
      </c>
      <c r="BA71" s="92">
        <v>233.34693366017061</v>
      </c>
      <c r="BB71" s="92">
        <v>232.6468928591901</v>
      </c>
      <c r="BC71" s="92">
        <v>231.94895218061254</v>
      </c>
      <c r="BD71" s="92">
        <v>231.2531053240707</v>
      </c>
    </row>
    <row r="72" spans="2:56">
      <c r="B72" s="1" t="str">
        <f t="shared" si="1"/>
        <v>WAMedium OffStock 2016</v>
      </c>
      <c r="C72" s="1" t="s">
        <v>96</v>
      </c>
      <c r="D72" s="196" t="s">
        <v>45</v>
      </c>
      <c r="E72" s="1" t="s">
        <v>5456</v>
      </c>
      <c r="F72" s="1" t="s">
        <v>73</v>
      </c>
      <c r="AJ72" s="92"/>
      <c r="AK72" s="92">
        <v>117.42720242106898</v>
      </c>
      <c r="AL72" s="92">
        <v>117.07492081380578</v>
      </c>
      <c r="AM72" s="92">
        <v>116.72369605136436</v>
      </c>
      <c r="AN72" s="92">
        <v>116.37352496321026</v>
      </c>
      <c r="AO72" s="92">
        <v>116.02440438832063</v>
      </c>
      <c r="AP72" s="92">
        <v>115.67633117515567</v>
      </c>
      <c r="AQ72" s="92">
        <v>115.3293021816302</v>
      </c>
      <c r="AR72" s="92">
        <v>114.98331427508531</v>
      </c>
      <c r="AS72" s="92">
        <v>114.63836433226005</v>
      </c>
      <c r="AT72" s="92">
        <v>114.29444923926327</v>
      </c>
      <c r="AU72" s="92">
        <v>113.95156589154548</v>
      </c>
      <c r="AV72" s="92">
        <v>113.60971119387085</v>
      </c>
      <c r="AW72" s="92">
        <v>113.26888206028924</v>
      </c>
      <c r="AX72" s="92">
        <v>112.92907541410838</v>
      </c>
      <c r="AY72" s="92">
        <v>112.59028818786605</v>
      </c>
      <c r="AZ72" s="92">
        <v>112.25251732330246</v>
      </c>
      <c r="BA72" s="92">
        <v>111.91575977133255</v>
      </c>
      <c r="BB72" s="92">
        <v>111.58001249201855</v>
      </c>
      <c r="BC72" s="92">
        <v>111.2452724545425</v>
      </c>
      <c r="BD72" s="92">
        <v>110.91153663717887</v>
      </c>
    </row>
    <row r="73" spans="2:56">
      <c r="B73" s="1" t="str">
        <f t="shared" si="1"/>
        <v>WASmall OffStock 2016</v>
      </c>
      <c r="C73" s="1" t="s">
        <v>97</v>
      </c>
      <c r="D73" s="196" t="s">
        <v>47</v>
      </c>
      <c r="E73" s="1" t="s">
        <v>5456</v>
      </c>
      <c r="F73" s="1" t="s">
        <v>73</v>
      </c>
      <c r="AJ73" s="92"/>
      <c r="AK73" s="92">
        <v>116.70508005784873</v>
      </c>
      <c r="AL73" s="92">
        <v>116.35496481767518</v>
      </c>
      <c r="AM73" s="92">
        <v>116.00589992322216</v>
      </c>
      <c r="AN73" s="92">
        <v>115.65788222345249</v>
      </c>
      <c r="AO73" s="92">
        <v>115.31090857678213</v>
      </c>
      <c r="AP73" s="92">
        <v>114.96497585105178</v>
      </c>
      <c r="AQ73" s="92">
        <v>114.62008092349862</v>
      </c>
      <c r="AR73" s="92">
        <v>114.27622068072813</v>
      </c>
      <c r="AS73" s="92">
        <v>113.93339201868595</v>
      </c>
      <c r="AT73" s="92">
        <v>113.5915918426299</v>
      </c>
      <c r="AU73" s="92">
        <v>113.25081706710201</v>
      </c>
      <c r="AV73" s="92">
        <v>112.9110646159007</v>
      </c>
      <c r="AW73" s="92">
        <v>112.572331422053</v>
      </c>
      <c r="AX73" s="92">
        <v>112.23461442778684</v>
      </c>
      <c r="AY73" s="92">
        <v>111.89791058450348</v>
      </c>
      <c r="AZ73" s="92">
        <v>111.56221685274997</v>
      </c>
      <c r="BA73" s="92">
        <v>111.22753020219172</v>
      </c>
      <c r="BB73" s="92">
        <v>110.89384761158514</v>
      </c>
      <c r="BC73" s="92">
        <v>110.5611660687504</v>
      </c>
      <c r="BD73" s="92">
        <v>110.22948257054415</v>
      </c>
    </row>
    <row r="74" spans="2:56">
      <c r="B74" s="1" t="str">
        <f t="shared" si="1"/>
        <v>WAXLarge RetStock 2016</v>
      </c>
      <c r="C74" s="1" t="s">
        <v>80</v>
      </c>
      <c r="D74" s="197" t="s">
        <v>5467</v>
      </c>
      <c r="E74" s="1" t="s">
        <v>5456</v>
      </c>
      <c r="F74" s="1" t="s">
        <v>73</v>
      </c>
      <c r="AJ74" s="92"/>
      <c r="AK74" s="92">
        <v>80.32414751343795</v>
      </c>
      <c r="AL74" s="92">
        <v>79.954656434876128</v>
      </c>
      <c r="AM74" s="92">
        <v>79.586865015275691</v>
      </c>
      <c r="AN74" s="92">
        <v>79.220765436205426</v>
      </c>
      <c r="AO74" s="92">
        <v>78.856349915198876</v>
      </c>
      <c r="AP74" s="92">
        <v>78.493610705588964</v>
      </c>
      <c r="AQ74" s="92">
        <v>78.132540096343249</v>
      </c>
      <c r="AR74" s="92">
        <v>77.77313041190007</v>
      </c>
      <c r="AS74" s="92">
        <v>77.41537401200533</v>
      </c>
      <c r="AT74" s="92">
        <v>77.059263291550096</v>
      </c>
      <c r="AU74" s="92">
        <v>76.704790680408962</v>
      </c>
      <c r="AV74" s="92">
        <v>76.351948643279073</v>
      </c>
      <c r="AW74" s="92">
        <v>76.000729679519992</v>
      </c>
      <c r="AX74" s="92">
        <v>75.651126322994202</v>
      </c>
      <c r="AY74" s="92">
        <v>75.303131141908423</v>
      </c>
      <c r="AZ74" s="92">
        <v>74.956736738655636</v>
      </c>
      <c r="BA74" s="92">
        <v>74.611935749657817</v>
      </c>
      <c r="BB74" s="92">
        <v>74.268720845209387</v>
      </c>
      <c r="BC74" s="92">
        <v>73.927084729321422</v>
      </c>
      <c r="BD74" s="92">
        <v>73.587020139566533</v>
      </c>
    </row>
    <row r="75" spans="2:56">
      <c r="B75" s="1" t="str">
        <f t="shared" si="1"/>
        <v>WALarge RetStock 2016</v>
      </c>
      <c r="C75" s="1" t="s">
        <v>81</v>
      </c>
      <c r="D75" s="197" t="s">
        <v>5464</v>
      </c>
      <c r="E75" s="1" t="s">
        <v>5456</v>
      </c>
      <c r="F75" s="1" t="s">
        <v>73</v>
      </c>
      <c r="AJ75" s="92"/>
      <c r="AK75" s="92">
        <v>121.4266919418729</v>
      </c>
      <c r="AL75" s="92">
        <v>120.86812915894028</v>
      </c>
      <c r="AM75" s="92">
        <v>120.31213576480914</v>
      </c>
      <c r="AN75" s="92">
        <v>119.75869994029101</v>
      </c>
      <c r="AO75" s="92">
        <v>119.20780992056567</v>
      </c>
      <c r="AP75" s="92">
        <v>118.65945399493106</v>
      </c>
      <c r="AQ75" s="92">
        <v>118.11362050655437</v>
      </c>
      <c r="AR75" s="92">
        <v>117.57029785222421</v>
      </c>
      <c r="AS75" s="92">
        <v>117.02947448210398</v>
      </c>
      <c r="AT75" s="92">
        <v>116.49113889948629</v>
      </c>
      <c r="AU75" s="92">
        <v>115.95527966054864</v>
      </c>
      <c r="AV75" s="92">
        <v>115.4218853741101</v>
      </c>
      <c r="AW75" s="92">
        <v>114.89094470138919</v>
      </c>
      <c r="AX75" s="92">
        <v>114.3624463557628</v>
      </c>
      <c r="AY75" s="92">
        <v>113.83637910252628</v>
      </c>
      <c r="AZ75" s="92">
        <v>113.31273175865465</v>
      </c>
      <c r="BA75" s="92">
        <v>112.79149319256483</v>
      </c>
      <c r="BB75" s="92">
        <v>112.27265232387903</v>
      </c>
      <c r="BC75" s="92">
        <v>111.75619812318918</v>
      </c>
      <c r="BD75" s="92">
        <v>111.2421196118225</v>
      </c>
    </row>
    <row r="76" spans="2:56">
      <c r="B76" s="1" t="str">
        <f t="shared" si="1"/>
        <v>WAMedium RetStock 2016</v>
      </c>
      <c r="C76" s="1" t="s">
        <v>82</v>
      </c>
      <c r="D76" s="197" t="s">
        <v>5465</v>
      </c>
      <c r="E76" s="1" t="s">
        <v>5456</v>
      </c>
      <c r="F76" s="1" t="s">
        <v>73</v>
      </c>
      <c r="AJ76" s="92"/>
      <c r="AK76" s="92">
        <v>53.543495427202615</v>
      </c>
      <c r="AL76" s="92">
        <v>53.29719534823748</v>
      </c>
      <c r="AM76" s="92">
        <v>53.052028249635583</v>
      </c>
      <c r="AN76" s="92">
        <v>52.807988919687254</v>
      </c>
      <c r="AO76" s="92">
        <v>52.565072170656691</v>
      </c>
      <c r="AP76" s="92">
        <v>52.32327283867167</v>
      </c>
      <c r="AQ76" s="92">
        <v>52.08258578361378</v>
      </c>
      <c r="AR76" s="92">
        <v>51.843005889009156</v>
      </c>
      <c r="AS76" s="92">
        <v>51.604528061919709</v>
      </c>
      <c r="AT76" s="92">
        <v>51.367147232834874</v>
      </c>
      <c r="AU76" s="92">
        <v>51.130858355563831</v>
      </c>
      <c r="AV76" s="92">
        <v>50.895656407128236</v>
      </c>
      <c r="AW76" s="92">
        <v>50.661536387655445</v>
      </c>
      <c r="AX76" s="92">
        <v>50.428493320272231</v>
      </c>
      <c r="AY76" s="92">
        <v>50.196522250998974</v>
      </c>
      <c r="AZ76" s="92">
        <v>49.965618248644375</v>
      </c>
      <c r="BA76" s="92">
        <v>49.735776404700609</v>
      </c>
      <c r="BB76" s="92">
        <v>49.506991833238985</v>
      </c>
      <c r="BC76" s="92">
        <v>49.279259670806084</v>
      </c>
      <c r="BD76" s="92">
        <v>49.052575076320373</v>
      </c>
    </row>
    <row r="77" spans="2:56">
      <c r="B77" s="1" t="str">
        <f t="shared" si="1"/>
        <v>WASmall RetStock 2016</v>
      </c>
      <c r="C77" s="1" t="s">
        <v>83</v>
      </c>
      <c r="D77" s="197" t="s">
        <v>5466</v>
      </c>
      <c r="E77" s="1" t="s">
        <v>5456</v>
      </c>
      <c r="F77" s="1" t="s">
        <v>73</v>
      </c>
      <c r="AJ77" s="92"/>
      <c r="AK77" s="92">
        <v>62.35406207384559</v>
      </c>
      <c r="AL77" s="92">
        <v>62.067233388305894</v>
      </c>
      <c r="AM77" s="92">
        <v>61.781724114719687</v>
      </c>
      <c r="AN77" s="92">
        <v>61.497528183791971</v>
      </c>
      <c r="AO77" s="92">
        <v>61.214639554146522</v>
      </c>
      <c r="AP77" s="92">
        <v>60.933052212197445</v>
      </c>
      <c r="AQ77" s="92">
        <v>60.652760172021331</v>
      </c>
      <c r="AR77" s="92">
        <v>60.373757475230029</v>
      </c>
      <c r="AS77" s="92">
        <v>60.09603819084397</v>
      </c>
      <c r="AT77" s="92">
        <v>59.819596415166082</v>
      </c>
      <c r="AU77" s="92">
        <v>59.544426271656313</v>
      </c>
      <c r="AV77" s="92">
        <v>59.270521910806693</v>
      </c>
      <c r="AW77" s="92">
        <v>58.997877510016977</v>
      </c>
      <c r="AX77" s="92">
        <v>58.726487273470894</v>
      </c>
      <c r="AY77" s="92">
        <v>58.456345432012924</v>
      </c>
      <c r="AZ77" s="92">
        <v>58.187446243025661</v>
      </c>
      <c r="BA77" s="92">
        <v>57.919783990307742</v>
      </c>
      <c r="BB77" s="92">
        <v>57.653352983952324</v>
      </c>
      <c r="BC77" s="92">
        <v>57.388147560226138</v>
      </c>
      <c r="BD77" s="92">
        <v>57.124162081449093</v>
      </c>
    </row>
    <row r="78" spans="2:56">
      <c r="B78" s="1" t="str">
        <f t="shared" si="1"/>
        <v>WASchool K-12Stock 2016</v>
      </c>
      <c r="C78" s="1" t="s">
        <v>84</v>
      </c>
      <c r="D78" s="197" t="s">
        <v>5468</v>
      </c>
      <c r="E78" s="1" t="s">
        <v>5456</v>
      </c>
      <c r="F78" s="1" t="s">
        <v>73</v>
      </c>
      <c r="AJ78" s="92"/>
      <c r="AK78" s="92">
        <v>143.23989438047809</v>
      </c>
      <c r="AL78" s="92">
        <v>142.65261081351812</v>
      </c>
      <c r="AM78" s="92">
        <v>142.06773510918271</v>
      </c>
      <c r="AN78" s="92">
        <v>141.48525739523507</v>
      </c>
      <c r="AO78" s="92">
        <v>140.90516783991461</v>
      </c>
      <c r="AP78" s="92">
        <v>140.32745665177097</v>
      </c>
      <c r="AQ78" s="92">
        <v>139.75211407949871</v>
      </c>
      <c r="AR78" s="92">
        <v>139.17913041177277</v>
      </c>
      <c r="AS78" s="92">
        <v>138.60849597708452</v>
      </c>
      <c r="AT78" s="92">
        <v>138.04020114357846</v>
      </c>
      <c r="AU78" s="92">
        <v>137.47423631888978</v>
      </c>
      <c r="AV78" s="92">
        <v>136.91059194998232</v>
      </c>
      <c r="AW78" s="92">
        <v>136.34925852298738</v>
      </c>
      <c r="AX78" s="92">
        <v>135.79022656304315</v>
      </c>
      <c r="AY78" s="92">
        <v>135.23348663413466</v>
      </c>
      <c r="AZ78" s="92">
        <v>134.67902933893473</v>
      </c>
      <c r="BA78" s="92">
        <v>134.12684531864508</v>
      </c>
      <c r="BB78" s="92">
        <v>133.57692525283863</v>
      </c>
      <c r="BC78" s="92">
        <v>133.02925985930199</v>
      </c>
      <c r="BD78" s="92">
        <v>132.48383989387884</v>
      </c>
    </row>
    <row r="79" spans="2:56">
      <c r="B79" s="1" t="str">
        <f t="shared" si="1"/>
        <v>WAUniversityStock 2016</v>
      </c>
      <c r="C79" s="1" t="s">
        <v>85</v>
      </c>
      <c r="D79" s="196" t="s">
        <v>54</v>
      </c>
      <c r="E79" s="1" t="s">
        <v>5456</v>
      </c>
      <c r="F79" s="1" t="s">
        <v>73</v>
      </c>
      <c r="AJ79" s="92"/>
      <c r="AK79" s="92">
        <v>63.695234562654164</v>
      </c>
      <c r="AL79" s="92">
        <v>63.434084100947281</v>
      </c>
      <c r="AM79" s="92">
        <v>63.174004356133395</v>
      </c>
      <c r="AN79" s="92">
        <v>62.914990938273249</v>
      </c>
      <c r="AO79" s="92">
        <v>62.65703947542633</v>
      </c>
      <c r="AP79" s="92">
        <v>62.400145613577081</v>
      </c>
      <c r="AQ79" s="92">
        <v>62.144305016561418</v>
      </c>
      <c r="AR79" s="92">
        <v>61.889513365993515</v>
      </c>
      <c r="AS79" s="92">
        <v>61.635766361192942</v>
      </c>
      <c r="AT79" s="92">
        <v>61.383059719112055</v>
      </c>
      <c r="AU79" s="92">
        <v>61.131389174263695</v>
      </c>
      <c r="AV79" s="92">
        <v>60.880750478649212</v>
      </c>
      <c r="AW79" s="92">
        <v>60.631139401686752</v>
      </c>
      <c r="AX79" s="92">
        <v>60.382551730139838</v>
      </c>
      <c r="AY79" s="92">
        <v>60.134983268046263</v>
      </c>
      <c r="AZ79" s="92">
        <v>59.888429836647276</v>
      </c>
      <c r="BA79" s="92">
        <v>59.642887274317026</v>
      </c>
      <c r="BB79" s="92">
        <v>59.398351436492327</v>
      </c>
      <c r="BC79" s="92">
        <v>59.154818195602708</v>
      </c>
      <c r="BD79" s="92">
        <v>58.912283441000739</v>
      </c>
    </row>
    <row r="80" spans="2:56">
      <c r="B80" s="1" t="str">
        <f t="shared" si="1"/>
        <v>WAWarehouseStock 2016</v>
      </c>
      <c r="C80" s="1" t="s">
        <v>86</v>
      </c>
      <c r="D80" s="196" t="s">
        <v>56</v>
      </c>
      <c r="E80" s="1" t="s">
        <v>5456</v>
      </c>
      <c r="F80" s="1" t="s">
        <v>73</v>
      </c>
      <c r="AJ80" s="92"/>
      <c r="AK80" s="92">
        <v>257.90630621529311</v>
      </c>
      <c r="AL80" s="92">
        <v>256.95205288229653</v>
      </c>
      <c r="AM80" s="92">
        <v>256.00133028663203</v>
      </c>
      <c r="AN80" s="92">
        <v>255.05412536457149</v>
      </c>
      <c r="AO80" s="92">
        <v>254.11042510072258</v>
      </c>
      <c r="AP80" s="92">
        <v>253.1702165278499</v>
      </c>
      <c r="AQ80" s="92">
        <v>252.23348672669684</v>
      </c>
      <c r="AR80" s="92">
        <v>251.30022282580805</v>
      </c>
      <c r="AS80" s="92">
        <v>250.37041200135255</v>
      </c>
      <c r="AT80" s="92">
        <v>249.44404147694755</v>
      </c>
      <c r="AU80" s="92">
        <v>248.52109852348283</v>
      </c>
      <c r="AV80" s="92">
        <v>247.60157045894593</v>
      </c>
      <c r="AW80" s="92">
        <v>246.68544464824782</v>
      </c>
      <c r="AX80" s="92">
        <v>245.7727085030493</v>
      </c>
      <c r="AY80" s="92">
        <v>244.86334948158802</v>
      </c>
      <c r="AZ80" s="92">
        <v>243.95735508850612</v>
      </c>
      <c r="BA80" s="92">
        <v>243.05471287467864</v>
      </c>
      <c r="BB80" s="92">
        <v>242.15541043704232</v>
      </c>
      <c r="BC80" s="92">
        <v>241.25943541842526</v>
      </c>
      <c r="BD80" s="92">
        <v>240.36677550737707</v>
      </c>
    </row>
    <row r="81" spans="1:56">
      <c r="B81" s="1" t="str">
        <f t="shared" si="1"/>
        <v>WASupermarketStock 2016</v>
      </c>
      <c r="C81" s="1" t="s">
        <v>87</v>
      </c>
      <c r="D81" s="196" t="s">
        <v>58</v>
      </c>
      <c r="E81" s="1" t="s">
        <v>5456</v>
      </c>
      <c r="F81" s="1" t="s">
        <v>73</v>
      </c>
      <c r="AJ81" s="92"/>
      <c r="AK81" s="92">
        <v>33.107513126896201</v>
      </c>
      <c r="AL81" s="92">
        <v>32.809545508754134</v>
      </c>
      <c r="AM81" s="92">
        <v>32.514259599175347</v>
      </c>
      <c r="AN81" s="92">
        <v>32.221631262782765</v>
      </c>
      <c r="AO81" s="92">
        <v>31.93163658141772</v>
      </c>
      <c r="AP81" s="92">
        <v>31.644251852184961</v>
      </c>
      <c r="AQ81" s="92">
        <v>31.359453585515297</v>
      </c>
      <c r="AR81" s="92">
        <v>31.07721850324566</v>
      </c>
      <c r="AS81" s="92">
        <v>30.797523536716451</v>
      </c>
      <c r="AT81" s="92">
        <v>30.520345824886004</v>
      </c>
      <c r="AU81" s="92">
        <v>30.245662712462028</v>
      </c>
      <c r="AV81" s="92">
        <v>29.973451748049868</v>
      </c>
      <c r="AW81" s="92">
        <v>29.703690682317418</v>
      </c>
      <c r="AX81" s="92">
        <v>29.436357466176563</v>
      </c>
      <c r="AY81" s="92">
        <v>29.171430248980975</v>
      </c>
      <c r="AZ81" s="92">
        <v>28.908887376740147</v>
      </c>
      <c r="BA81" s="92">
        <v>28.648707390349486</v>
      </c>
      <c r="BB81" s="92">
        <v>28.390869023836341</v>
      </c>
      <c r="BC81" s="92">
        <v>28.135351202621813</v>
      </c>
      <c r="BD81" s="92">
        <v>27.882133041798216</v>
      </c>
    </row>
    <row r="82" spans="1:56">
      <c r="B82" s="1" t="str">
        <f t="shared" si="1"/>
        <v>WAMiniMartStock 2016</v>
      </c>
      <c r="C82" s="1" t="s">
        <v>88</v>
      </c>
      <c r="D82" s="196" t="s">
        <v>60</v>
      </c>
      <c r="E82" s="1" t="s">
        <v>5456</v>
      </c>
      <c r="F82" s="1" t="s">
        <v>73</v>
      </c>
      <c r="AJ82" s="92"/>
      <c r="AK82" s="92">
        <v>13.687767943795114</v>
      </c>
      <c r="AL82" s="92">
        <v>13.623161679100402</v>
      </c>
      <c r="AM82" s="92">
        <v>13.55886035597505</v>
      </c>
      <c r="AN82" s="92">
        <v>13.494862535094848</v>
      </c>
      <c r="AO82" s="92">
        <v>13.431166783929202</v>
      </c>
      <c r="AP82" s="92">
        <v>13.367771676709056</v>
      </c>
      <c r="AQ82" s="92">
        <v>13.30467579439499</v>
      </c>
      <c r="AR82" s="92">
        <v>13.241877724645446</v>
      </c>
      <c r="AS82" s="92">
        <v>13.179376061785121</v>
      </c>
      <c r="AT82" s="92">
        <v>13.117169406773495</v>
      </c>
      <c r="AU82" s="92">
        <v>13.055256367173525</v>
      </c>
      <c r="AV82" s="92">
        <v>12.993635557120466</v>
      </c>
      <c r="AW82" s="92">
        <v>12.932305597290858</v>
      </c>
      <c r="AX82" s="92">
        <v>12.871265114871646</v>
      </c>
      <c r="AY82" s="92">
        <v>12.810512743529452</v>
      </c>
      <c r="AZ82" s="92">
        <v>12.750047123379995</v>
      </c>
      <c r="BA82" s="92">
        <v>12.689866900957641</v>
      </c>
      <c r="BB82" s="92">
        <v>12.629970729185121</v>
      </c>
      <c r="BC82" s="92">
        <v>12.570357267343368</v>
      </c>
      <c r="BD82" s="92">
        <v>12.511025181041509</v>
      </c>
    </row>
    <row r="83" spans="1:56">
      <c r="B83" s="1" t="str">
        <f t="shared" si="1"/>
        <v>WARestaurantStock 2016</v>
      </c>
      <c r="C83" s="1" t="s">
        <v>89</v>
      </c>
      <c r="D83" s="196" t="s">
        <v>62</v>
      </c>
      <c r="E83" s="1" t="s">
        <v>5456</v>
      </c>
      <c r="F83" s="1" t="s">
        <v>73</v>
      </c>
      <c r="AJ83" s="92"/>
      <c r="AK83" s="92">
        <v>29.482693465310046</v>
      </c>
      <c r="AL83" s="92">
        <v>29.343535152153784</v>
      </c>
      <c r="AM83" s="92">
        <v>29.205033666235618</v>
      </c>
      <c r="AN83" s="92">
        <v>29.067185907330988</v>
      </c>
      <c r="AO83" s="92">
        <v>28.929988789848387</v>
      </c>
      <c r="AP83" s="92">
        <v>28.793439242760304</v>
      </c>
      <c r="AQ83" s="92">
        <v>28.657534209534475</v>
      </c>
      <c r="AR83" s="92">
        <v>28.522270648065476</v>
      </c>
      <c r="AS83" s="92">
        <v>28.387645530606608</v>
      </c>
      <c r="AT83" s="92">
        <v>28.253655843702148</v>
      </c>
      <c r="AU83" s="92">
        <v>28.120298588119876</v>
      </c>
      <c r="AV83" s="92">
        <v>27.987570778783951</v>
      </c>
      <c r="AW83" s="92">
        <v>27.855469444708092</v>
      </c>
      <c r="AX83" s="92">
        <v>27.72399162892907</v>
      </c>
      <c r="AY83" s="92">
        <v>27.593134388440525</v>
      </c>
      <c r="AZ83" s="92">
        <v>27.462894794127088</v>
      </c>
      <c r="BA83" s="92">
        <v>27.333269930698808</v>
      </c>
      <c r="BB83" s="92">
        <v>27.20425689662591</v>
      </c>
      <c r="BC83" s="92">
        <v>27.075852804073836</v>
      </c>
      <c r="BD83" s="92">
        <v>26.94805477883861</v>
      </c>
    </row>
    <row r="84" spans="1:56">
      <c r="B84" s="1" t="str">
        <f t="shared" si="1"/>
        <v>WALodgingStock 2016</v>
      </c>
      <c r="C84" s="1" t="s">
        <v>90</v>
      </c>
      <c r="D84" s="196" t="s">
        <v>64</v>
      </c>
      <c r="E84" s="1" t="s">
        <v>5456</v>
      </c>
      <c r="F84" s="1" t="s">
        <v>73</v>
      </c>
      <c r="AJ84" s="92"/>
      <c r="AK84" s="92">
        <v>116.46602017798621</v>
      </c>
      <c r="AL84" s="92">
        <v>116.18650172955904</v>
      </c>
      <c r="AM84" s="92">
        <v>115.9076541254081</v>
      </c>
      <c r="AN84" s="92">
        <v>115.62947575550713</v>
      </c>
      <c r="AO84" s="92">
        <v>115.35196501369391</v>
      </c>
      <c r="AP84" s="92">
        <v>115.07512029766106</v>
      </c>
      <c r="AQ84" s="92">
        <v>114.79894000894667</v>
      </c>
      <c r="AR84" s="92">
        <v>114.52342255292521</v>
      </c>
      <c r="AS84" s="92">
        <v>114.2485663387982</v>
      </c>
      <c r="AT84" s="92">
        <v>113.97436977958509</v>
      </c>
      <c r="AU84" s="92">
        <v>113.70083129211409</v>
      </c>
      <c r="AV84" s="92">
        <v>113.42794929701301</v>
      </c>
      <c r="AW84" s="92">
        <v>113.15572221870019</v>
      </c>
      <c r="AX84" s="92">
        <v>112.88414848537532</v>
      </c>
      <c r="AY84" s="92">
        <v>112.61322652901042</v>
      </c>
      <c r="AZ84" s="92">
        <v>112.34295478534079</v>
      </c>
      <c r="BA84" s="92">
        <v>112.07333169385598</v>
      </c>
      <c r="BB84" s="92">
        <v>111.80435569779073</v>
      </c>
      <c r="BC84" s="92">
        <v>111.53602524411603</v>
      </c>
      <c r="BD84" s="92">
        <v>111.26833878353015</v>
      </c>
    </row>
    <row r="85" spans="1:56">
      <c r="B85" s="1" t="str">
        <f t="shared" si="1"/>
        <v>WAHospitalStock 2016</v>
      </c>
      <c r="C85" s="1" t="s">
        <v>91</v>
      </c>
      <c r="D85" s="196" t="s">
        <v>66</v>
      </c>
      <c r="E85" s="1" t="s">
        <v>5456</v>
      </c>
      <c r="F85" s="1" t="s">
        <v>73</v>
      </c>
      <c r="AJ85" s="92"/>
      <c r="AK85" s="92">
        <v>54.236723658228634</v>
      </c>
      <c r="AL85" s="92">
        <v>54.122826538546356</v>
      </c>
      <c r="AM85" s="92">
        <v>54.009168602815407</v>
      </c>
      <c r="AN85" s="92">
        <v>53.895749348749497</v>
      </c>
      <c r="AO85" s="92">
        <v>53.782568275117121</v>
      </c>
      <c r="AP85" s="92">
        <v>53.669624881739374</v>
      </c>
      <c r="AQ85" s="92">
        <v>53.556918669487722</v>
      </c>
      <c r="AR85" s="92">
        <v>53.444449140281797</v>
      </c>
      <c r="AS85" s="92">
        <v>53.332215797087208</v>
      </c>
      <c r="AT85" s="92">
        <v>53.220218143913328</v>
      </c>
      <c r="AU85" s="92">
        <v>53.108455685811109</v>
      </c>
      <c r="AV85" s="92">
        <v>52.996927928870903</v>
      </c>
      <c r="AW85" s="92">
        <v>52.885634380220274</v>
      </c>
      <c r="AX85" s="92">
        <v>52.77457454802181</v>
      </c>
      <c r="AY85" s="92">
        <v>52.663747941470966</v>
      </c>
      <c r="AZ85" s="92">
        <v>52.55315407079388</v>
      </c>
      <c r="BA85" s="92">
        <v>52.44279244724521</v>
      </c>
      <c r="BB85" s="92">
        <v>52.332662583105993</v>
      </c>
      <c r="BC85" s="92">
        <v>52.222763991681468</v>
      </c>
      <c r="BD85" s="92">
        <v>52.113096187298936</v>
      </c>
    </row>
    <row r="86" spans="1:56">
      <c r="B86" s="1" t="str">
        <f t="shared" si="1"/>
        <v>WAResidential CareStock 2016</v>
      </c>
      <c r="C86" s="1" t="s">
        <v>92</v>
      </c>
      <c r="D86" s="197" t="s">
        <v>5469</v>
      </c>
      <c r="E86" s="1" t="s">
        <v>5456</v>
      </c>
      <c r="F86" s="1" t="s">
        <v>73</v>
      </c>
      <c r="AJ86" s="92"/>
      <c r="AK86" s="92">
        <v>72.051189413357562</v>
      </c>
      <c r="AL86" s="92">
        <v>71.878266558765503</v>
      </c>
      <c r="AM86" s="92">
        <v>71.705758719024473</v>
      </c>
      <c r="AN86" s="92">
        <v>71.53366489809882</v>
      </c>
      <c r="AO86" s="92">
        <v>71.361984102343385</v>
      </c>
      <c r="AP86" s="92">
        <v>71.190715340497761</v>
      </c>
      <c r="AQ86" s="92">
        <v>71.019857623680565</v>
      </c>
      <c r="AR86" s="92">
        <v>70.849409965383728</v>
      </c>
      <c r="AS86" s="92">
        <v>70.679371381466808</v>
      </c>
      <c r="AT86" s="92">
        <v>70.509740890151292</v>
      </c>
      <c r="AU86" s="92">
        <v>70.340517512014927</v>
      </c>
      <c r="AV86" s="92">
        <v>70.17170026998609</v>
      </c>
      <c r="AW86" s="92">
        <v>70.003288189338122</v>
      </c>
      <c r="AX86" s="92">
        <v>69.83528029768371</v>
      </c>
      <c r="AY86" s="92">
        <v>69.667675624969277</v>
      </c>
      <c r="AZ86" s="92">
        <v>69.500473203469355</v>
      </c>
      <c r="BA86" s="92">
        <v>69.333672067781038</v>
      </c>
      <c r="BB86" s="92">
        <v>69.16727125481836</v>
      </c>
      <c r="BC86" s="92">
        <v>69.001269803806792</v>
      </c>
      <c r="BD86" s="92">
        <v>68.835666756277661</v>
      </c>
    </row>
    <row r="87" spans="1:56">
      <c r="B87" s="1" t="str">
        <f t="shared" si="1"/>
        <v>WAAssemblyStock 2016</v>
      </c>
      <c r="C87" s="1" t="s">
        <v>93</v>
      </c>
      <c r="D87" s="196" t="s">
        <v>69</v>
      </c>
      <c r="E87" s="1" t="s">
        <v>5456</v>
      </c>
      <c r="F87" s="1" t="s">
        <v>73</v>
      </c>
      <c r="AJ87" s="92"/>
      <c r="AK87" s="92">
        <v>205.78585895867451</v>
      </c>
      <c r="AL87" s="92">
        <v>204.86256640481326</v>
      </c>
      <c r="AM87" s="92">
        <v>203.94341635687701</v>
      </c>
      <c r="AN87" s="92">
        <v>203.0283902288225</v>
      </c>
      <c r="AO87" s="92">
        <v>202.11746951799586</v>
      </c>
      <c r="AP87" s="92">
        <v>201.21063580475845</v>
      </c>
      <c r="AQ87" s="92">
        <v>200.30787075211444</v>
      </c>
      <c r="AR87" s="92">
        <v>199.40915610533995</v>
      </c>
      <c r="AS87" s="92">
        <v>198.514473691614</v>
      </c>
      <c r="AT87" s="92">
        <v>197.62380541965098</v>
      </c>
      <c r="AU87" s="92">
        <v>196.73713327933481</v>
      </c>
      <c r="AV87" s="92">
        <v>195.85443934135486</v>
      </c>
      <c r="AW87" s="92">
        <v>194.97570575684333</v>
      </c>
      <c r="AX87" s="92">
        <v>194.10091475701429</v>
      </c>
      <c r="AY87" s="92">
        <v>193.2300486528045</v>
      </c>
      <c r="AZ87" s="92">
        <v>192.36308983451559</v>
      </c>
      <c r="BA87" s="92">
        <v>191.50002077145808</v>
      </c>
      <c r="BB87" s="92">
        <v>190.64082401159681</v>
      </c>
      <c r="BC87" s="92">
        <v>189.78548218119812</v>
      </c>
      <c r="BD87" s="92">
        <v>188.93397798447847</v>
      </c>
    </row>
    <row r="88" spans="1:56">
      <c r="B88" s="1" t="str">
        <f t="shared" si="1"/>
        <v>WAOtherStock 2016</v>
      </c>
      <c r="C88" s="1" t="s">
        <v>94</v>
      </c>
      <c r="D88" s="196" t="s">
        <v>71</v>
      </c>
      <c r="E88" s="1" t="s">
        <v>5456</v>
      </c>
      <c r="F88" s="1" t="s">
        <v>73</v>
      </c>
      <c r="AJ88" s="92"/>
      <c r="AK88" s="92">
        <v>129.78181910025899</v>
      </c>
      <c r="AL88" s="92">
        <v>128.61378272835665</v>
      </c>
      <c r="AM88" s="92">
        <v>127.45625868380144</v>
      </c>
      <c r="AN88" s="92">
        <v>126.30915235564723</v>
      </c>
      <c r="AO88" s="92">
        <v>125.17236998444641</v>
      </c>
      <c r="AP88" s="92">
        <v>124.04581865458638</v>
      </c>
      <c r="AQ88" s="92">
        <v>122.92940628669511</v>
      </c>
      <c r="AR88" s="92">
        <v>121.82304163011486</v>
      </c>
      <c r="AS88" s="92">
        <v>120.72663425544383</v>
      </c>
      <c r="AT88" s="92">
        <v>119.64009454714483</v>
      </c>
      <c r="AU88" s="92">
        <v>118.56333369622052</v>
      </c>
      <c r="AV88" s="92">
        <v>117.49626369295454</v>
      </c>
      <c r="AW88" s="92">
        <v>116.43879731971795</v>
      </c>
      <c r="AX88" s="92">
        <v>115.39084814384049</v>
      </c>
      <c r="AY88" s="92">
        <v>114.35233051054593</v>
      </c>
      <c r="AZ88" s="92">
        <v>113.32315953595101</v>
      </c>
      <c r="BA88" s="92">
        <v>112.30325110012744</v>
      </c>
      <c r="BB88" s="92">
        <v>111.29252184022629</v>
      </c>
      <c r="BC88" s="92">
        <v>110.29088914366424</v>
      </c>
      <c r="BD88" s="92">
        <v>109.29827114137126</v>
      </c>
    </row>
    <row r="89" spans="1:56">
      <c r="AZ89" s="92"/>
      <c r="BA89" s="92"/>
      <c r="BB89" s="92"/>
      <c r="BC89" s="92"/>
      <c r="BD89" s="92"/>
    </row>
    <row r="90" spans="1:56">
      <c r="AZ90" s="92"/>
      <c r="BA90" s="92"/>
      <c r="BB90" s="92"/>
      <c r="BC90" s="92"/>
      <c r="BD90" s="92"/>
    </row>
    <row r="91" spans="1:56">
      <c r="D91" s="4" t="s">
        <v>98</v>
      </c>
      <c r="E91" s="4"/>
      <c r="AZ91" s="92"/>
      <c r="BA91" s="92"/>
      <c r="BB91" s="92"/>
      <c r="BC91" s="92"/>
      <c r="BD91" s="92"/>
    </row>
    <row r="92" spans="1:56">
      <c r="B92" s="1" t="str">
        <f>CONCATENATE("ID",D92,E92)</f>
        <v>IDLarge OffNew</v>
      </c>
      <c r="C92" s="1" t="s">
        <v>99</v>
      </c>
      <c r="D92" s="196" t="s">
        <v>43</v>
      </c>
      <c r="E92" s="1" t="s">
        <v>8</v>
      </c>
      <c r="H92" s="17">
        <v>0.41436087365353341</v>
      </c>
      <c r="I92" s="17">
        <v>0.17461665398690543</v>
      </c>
      <c r="J92" s="17">
        <v>0.26404705837256015</v>
      </c>
      <c r="K92" s="17">
        <v>0.26172287837157698</v>
      </c>
      <c r="L92" s="17">
        <v>0.20771095617481719</v>
      </c>
      <c r="M92" s="17">
        <v>0.24565572097347629</v>
      </c>
      <c r="N92" s="17">
        <v>0.38202445624855086</v>
      </c>
      <c r="O92" s="17">
        <v>0.43265115974822654</v>
      </c>
      <c r="P92" s="17">
        <v>0.44386785453557986</v>
      </c>
      <c r="Q92" s="17">
        <v>0.36903936363436263</v>
      </c>
      <c r="R92" s="17">
        <v>0.5218289358729048</v>
      </c>
      <c r="S92" s="17">
        <v>0.56649361241353691</v>
      </c>
      <c r="T92" s="17">
        <v>0.68866463942173628</v>
      </c>
      <c r="U92" s="17">
        <v>1.031127510001379</v>
      </c>
      <c r="V92" s="17">
        <v>0.57467876806917317</v>
      </c>
      <c r="W92" s="17">
        <v>0.49454508368745087</v>
      </c>
      <c r="X92" s="17">
        <v>0.57525981306941887</v>
      </c>
      <c r="Y92" s="17">
        <v>0.81019904321227521</v>
      </c>
      <c r="Z92" s="17">
        <v>0.6358950000000001</v>
      </c>
      <c r="AA92" s="17">
        <v>0.73733399999999993</v>
      </c>
      <c r="AB92" s="17">
        <v>0.6518964294875611</v>
      </c>
      <c r="AC92" s="17">
        <v>0.67716166468748484</v>
      </c>
      <c r="AD92" s="17">
        <v>0.61357820737900048</v>
      </c>
      <c r="AE92" s="17">
        <v>0.62155831420158214</v>
      </c>
      <c r="AF92" s="17">
        <v>0.6407349152675117</v>
      </c>
      <c r="AG92" s="17">
        <v>0.39003900000000002</v>
      </c>
      <c r="AH92" s="17">
        <v>0.4262248614583441</v>
      </c>
      <c r="AI92" s="17">
        <v>0.64801995290524972</v>
      </c>
      <c r="AJ92" s="97">
        <v>0.59312576638841552</v>
      </c>
      <c r="AK92" s="97">
        <v>0.8569506587943968</v>
      </c>
      <c r="AL92" s="97">
        <v>0.43289877059935616</v>
      </c>
      <c r="AM92" s="97">
        <v>0.40582386927308584</v>
      </c>
      <c r="AN92" s="97">
        <v>0.77671741396790261</v>
      </c>
      <c r="AO92" s="97">
        <v>0.4412350941476072</v>
      </c>
      <c r="AP92" s="97">
        <v>0.31883960454938964</v>
      </c>
      <c r="AQ92" s="97">
        <v>0.77315309116318953</v>
      </c>
      <c r="AR92" s="97">
        <v>0.57418875765619792</v>
      </c>
      <c r="AS92" s="97">
        <v>0.4848868946126067</v>
      </c>
      <c r="AT92" s="97">
        <v>0.85917386142088414</v>
      </c>
      <c r="AU92" s="97">
        <v>0.79232587078230321</v>
      </c>
      <c r="AV92" s="97">
        <v>0.65770740209889378</v>
      </c>
      <c r="AW92" s="97">
        <v>0.57746121972132758</v>
      </c>
      <c r="AX92" s="97">
        <v>0.80077279970028226</v>
      </c>
      <c r="AY92" s="97">
        <v>0.86680891802335924</v>
      </c>
      <c r="AZ92" s="97">
        <v>0.76632060842345695</v>
      </c>
      <c r="BA92" s="97">
        <v>1.3225228171871719</v>
      </c>
      <c r="BB92" s="97">
        <v>0.47637666121506672</v>
      </c>
      <c r="BC92" s="97">
        <v>0.49953850102245528</v>
      </c>
      <c r="BD92" s="97">
        <v>0.8824745890604615</v>
      </c>
    </row>
    <row r="93" spans="1:56">
      <c r="B93" s="1" t="str">
        <f t="shared" ref="B93:B127" si="2">CONCATENATE("ID",D93,E93)</f>
        <v>IDMedium OffNew</v>
      </c>
      <c r="C93" s="1" t="s">
        <v>100</v>
      </c>
      <c r="D93" s="196" t="s">
        <v>45</v>
      </c>
      <c r="E93" s="1" t="s">
        <v>8</v>
      </c>
      <c r="H93" s="17">
        <v>0.18668655354200558</v>
      </c>
      <c r="I93" s="17">
        <v>7.8671958180852486E-2</v>
      </c>
      <c r="J93" s="17">
        <v>0.11896402009639327</v>
      </c>
      <c r="K93" s="17">
        <v>0.11791688176412496</v>
      </c>
      <c r="L93" s="17">
        <v>9.3582297477281418E-2</v>
      </c>
      <c r="M93" s="17">
        <v>0.11067796894540068</v>
      </c>
      <c r="N93" s="17">
        <v>0.17211767239740325</v>
      </c>
      <c r="O93" s="17">
        <v>0.19492707693942124</v>
      </c>
      <c r="P93" s="17">
        <v>0.19998065758645517</v>
      </c>
      <c r="Q93" s="17">
        <v>0.1662673560627739</v>
      </c>
      <c r="R93" s="17">
        <v>0.23510531947101979</v>
      </c>
      <c r="S93" s="17">
        <v>0.25522858655200176</v>
      </c>
      <c r="T93" s="17">
        <v>0.31027164062645235</v>
      </c>
      <c r="U93" s="17">
        <v>0.46456519749850622</v>
      </c>
      <c r="V93" s="17">
        <v>0.25891633459172925</v>
      </c>
      <c r="W93" s="17">
        <v>0.22281282600526162</v>
      </c>
      <c r="X93" s="17">
        <v>0.25917811917479627</v>
      </c>
      <c r="Y93" s="17">
        <v>0.3650278698533686</v>
      </c>
      <c r="Z93" s="17">
        <v>0.79894500000000002</v>
      </c>
      <c r="AA93" s="17">
        <v>0.92639399999999994</v>
      </c>
      <c r="AB93" s="17">
        <v>0.81904936012539731</v>
      </c>
      <c r="AC93" s="17">
        <v>0.85079286076119875</v>
      </c>
      <c r="AD93" s="17">
        <v>0.77090595286079544</v>
      </c>
      <c r="AE93" s="17">
        <v>0.78093224091993652</v>
      </c>
      <c r="AF93" s="17">
        <v>0.80502591918225819</v>
      </c>
      <c r="AG93" s="17">
        <v>0.49004899999999996</v>
      </c>
      <c r="AH93" s="17">
        <v>0.53551328747330418</v>
      </c>
      <c r="AI93" s="17">
        <v>0.81417891518864705</v>
      </c>
      <c r="AJ93" s="97">
        <v>0.74520929623159893</v>
      </c>
      <c r="AK93" s="97">
        <v>1.076681596946806</v>
      </c>
      <c r="AL93" s="97">
        <v>0.54389845536842174</v>
      </c>
      <c r="AM93" s="97">
        <v>0.50988127165080011</v>
      </c>
      <c r="AN93" s="97">
        <v>0.97587572524172361</v>
      </c>
      <c r="AO93" s="97">
        <v>0.55437229777519881</v>
      </c>
      <c r="AP93" s="97">
        <v>0.40059334930564339</v>
      </c>
      <c r="AQ93" s="97">
        <v>0.97139747351272521</v>
      </c>
      <c r="AR93" s="97">
        <v>0.72141664423471019</v>
      </c>
      <c r="AS93" s="97">
        <v>0.60921686759019811</v>
      </c>
      <c r="AT93" s="97">
        <v>1.0794748515288033</v>
      </c>
      <c r="AU93" s="97">
        <v>0.99548635047007328</v>
      </c>
      <c r="AV93" s="97">
        <v>0.82635032571399469</v>
      </c>
      <c r="AW93" s="97">
        <v>0.72552819913705269</v>
      </c>
      <c r="AX93" s="97">
        <v>1.0060991585977903</v>
      </c>
      <c r="AY93" s="97">
        <v>1.0890676149524257</v>
      </c>
      <c r="AZ93" s="97">
        <v>0.96281307212177925</v>
      </c>
      <c r="BA93" s="97">
        <v>1.6616312318505493</v>
      </c>
      <c r="BB93" s="97">
        <v>0.59852452306508386</v>
      </c>
      <c r="BC93" s="97">
        <v>0.62762529615641816</v>
      </c>
      <c r="BD93" s="97">
        <v>1.10875012471699</v>
      </c>
    </row>
    <row r="94" spans="1:56">
      <c r="B94" s="1" t="str">
        <f t="shared" si="2"/>
        <v>IDSmall OffNew</v>
      </c>
      <c r="C94" s="1" t="s">
        <v>101</v>
      </c>
      <c r="D94" s="196" t="s">
        <v>47</v>
      </c>
      <c r="E94" s="1" t="s">
        <v>8</v>
      </c>
      <c r="H94" s="17">
        <v>0.21905257280446114</v>
      </c>
      <c r="I94" s="17">
        <v>9.2311387832242131E-2</v>
      </c>
      <c r="J94" s="17">
        <v>0.13958892153104671</v>
      </c>
      <c r="K94" s="17">
        <v>0.1383602398642981</v>
      </c>
      <c r="L94" s="17">
        <v>0.10980674634790144</v>
      </c>
      <c r="M94" s="17">
        <v>0.12986631008112301</v>
      </c>
      <c r="N94" s="17">
        <v>0.20195787135404591</v>
      </c>
      <c r="O94" s="17">
        <v>0.22872176331235222</v>
      </c>
      <c r="P94" s="17">
        <v>0.234651487877965</v>
      </c>
      <c r="Q94" s="17">
        <v>0.19509328030286358</v>
      </c>
      <c r="R94" s="17">
        <v>0.27586574465607538</v>
      </c>
      <c r="S94" s="17">
        <v>0.29947780103446142</v>
      </c>
      <c r="T94" s="17">
        <v>0.36406371995181136</v>
      </c>
      <c r="U94" s="17">
        <v>0.54510729250011491</v>
      </c>
      <c r="V94" s="17">
        <v>0.30380489733909782</v>
      </c>
      <c r="W94" s="17">
        <v>0.2614420903072876</v>
      </c>
      <c r="X94" s="17">
        <v>0.30411206775578492</v>
      </c>
      <c r="Y94" s="17">
        <v>0.42831308693435627</v>
      </c>
      <c r="Z94" s="17">
        <v>0.19566</v>
      </c>
      <c r="AA94" s="17">
        <v>0.22687199999999996</v>
      </c>
      <c r="AB94" s="17">
        <v>0.20058351676540342</v>
      </c>
      <c r="AC94" s="17">
        <v>0.20835743528845685</v>
      </c>
      <c r="AD94" s="17">
        <v>0.188793294578154</v>
      </c>
      <c r="AE94" s="17">
        <v>0.19124871206202526</v>
      </c>
      <c r="AF94" s="17">
        <v>0.1971492046976959</v>
      </c>
      <c r="AG94" s="17">
        <v>0.12001199999999999</v>
      </c>
      <c r="AH94" s="17">
        <v>0.13114611121795203</v>
      </c>
      <c r="AI94" s="17">
        <v>0.19939075474007681</v>
      </c>
      <c r="AJ94" s="97">
        <v>0.18250023581182018</v>
      </c>
      <c r="AK94" s="97">
        <v>0.26367712578289126</v>
      </c>
      <c r="AL94" s="97">
        <v>0.1331996217228788</v>
      </c>
      <c r="AM94" s="97">
        <v>0.12486888285325716</v>
      </c>
      <c r="AN94" s="97">
        <v>0.23898997352858539</v>
      </c>
      <c r="AO94" s="97">
        <v>0.13576464435310989</v>
      </c>
      <c r="AP94" s="97">
        <v>9.8104493707504514E-2</v>
      </c>
      <c r="AQ94" s="97">
        <v>0.23789325881944293</v>
      </c>
      <c r="AR94" s="97">
        <v>0.17667346389421476</v>
      </c>
      <c r="AS94" s="97">
        <v>0.14919596757310971</v>
      </c>
      <c r="AT94" s="97">
        <v>0.26436118812950277</v>
      </c>
      <c r="AU94" s="97">
        <v>0.24379257562532405</v>
      </c>
      <c r="AV94" s="97">
        <v>0.20237150833812115</v>
      </c>
      <c r="AW94" s="97">
        <v>0.17768037529887004</v>
      </c>
      <c r="AX94" s="97">
        <v>0.24639163067700989</v>
      </c>
      <c r="AY94" s="97">
        <v>0.26671043631487973</v>
      </c>
      <c r="AZ94" s="97">
        <v>0.23579095643798673</v>
      </c>
      <c r="BA94" s="97">
        <v>0.40693009759605286</v>
      </c>
      <c r="BB94" s="97">
        <v>0.14657743422002051</v>
      </c>
      <c r="BC94" s="97">
        <v>0.15370415416075547</v>
      </c>
      <c r="BD94" s="97">
        <v>0.27153064278783429</v>
      </c>
    </row>
    <row r="95" spans="1:56">
      <c r="A95" s="21" t="s">
        <v>5463</v>
      </c>
      <c r="B95" s="1" t="str">
        <f t="shared" si="2"/>
        <v>IDXLarge RetNew</v>
      </c>
      <c r="C95" s="1" t="s">
        <v>102</v>
      </c>
      <c r="D95" s="197" t="s">
        <v>5467</v>
      </c>
      <c r="E95" s="1" t="s">
        <v>8</v>
      </c>
      <c r="H95" s="17">
        <v>0.16229015911096059</v>
      </c>
      <c r="I95" s="17">
        <v>0.13689095496788101</v>
      </c>
      <c r="J95" s="17">
        <v>0.1464880483900218</v>
      </c>
      <c r="K95" s="17">
        <v>0.12630105877793252</v>
      </c>
      <c r="L95" s="17">
        <v>5.3578256036020636E-2</v>
      </c>
      <c r="M95" s="17">
        <v>0.14473409683356164</v>
      </c>
      <c r="N95" s="17">
        <v>0.20832311411164292</v>
      </c>
      <c r="O95" s="17">
        <v>0.18181528021117813</v>
      </c>
      <c r="P95" s="17">
        <v>0.25346254662129836</v>
      </c>
      <c r="Q95" s="17">
        <v>0.21457777154883126</v>
      </c>
      <c r="R95" s="17">
        <v>0.21891301030159141</v>
      </c>
      <c r="S95" s="17">
        <v>0.34506514866435284</v>
      </c>
      <c r="T95" s="17">
        <v>0.4237613147259075</v>
      </c>
      <c r="U95" s="17">
        <v>0.29486242203887825</v>
      </c>
      <c r="V95" s="17">
        <v>0.25132802067051191</v>
      </c>
      <c r="W95" s="17">
        <v>0.19929265632196788</v>
      </c>
      <c r="X95" s="17">
        <v>0.28278808334118855</v>
      </c>
      <c r="Y95" s="17">
        <v>0.28374874501219671</v>
      </c>
      <c r="Z95" s="17">
        <v>0.38990000000000008</v>
      </c>
      <c r="AA95" s="17">
        <v>0.61124000000000001</v>
      </c>
      <c r="AB95" s="17">
        <v>0.48311013099802608</v>
      </c>
      <c r="AC95" s="17">
        <v>0.44265568341819511</v>
      </c>
      <c r="AD95" s="17">
        <v>0.44279982054836869</v>
      </c>
      <c r="AE95" s="17">
        <v>0.46242683685728003</v>
      </c>
      <c r="AF95" s="17">
        <v>0.4922385040439719</v>
      </c>
      <c r="AG95" s="17">
        <v>0.80142719999999978</v>
      </c>
      <c r="AH95" s="17">
        <v>8.1015413717225995E-2</v>
      </c>
      <c r="AI95" s="17">
        <v>6.1972529862827738E-2</v>
      </c>
      <c r="AJ95" s="97">
        <v>7.4358262281813317E-2</v>
      </c>
      <c r="AK95" s="97">
        <v>0.12060101624728808</v>
      </c>
      <c r="AL95" s="97">
        <v>0.1263863441272382</v>
      </c>
      <c r="AM95" s="97">
        <v>0.13450480659723768</v>
      </c>
      <c r="AN95" s="97">
        <v>0.15315467836643115</v>
      </c>
      <c r="AO95" s="97">
        <v>0.10892364131170944</v>
      </c>
      <c r="AP95" s="97">
        <v>9.3911374163488409E-2</v>
      </c>
      <c r="AQ95" s="97">
        <v>0.10894086180372314</v>
      </c>
      <c r="AR95" s="97">
        <v>8.5639480511102747E-2</v>
      </c>
      <c r="AS95" s="97">
        <v>0.13097221253827349</v>
      </c>
      <c r="AT95" s="97">
        <v>0.18333383407298806</v>
      </c>
      <c r="AU95" s="97">
        <v>0.14987117929394997</v>
      </c>
      <c r="AV95" s="97">
        <v>0.16331453753642425</v>
      </c>
      <c r="AW95" s="97">
        <v>0.16295102730063077</v>
      </c>
      <c r="AX95" s="97">
        <v>0.16223205154806924</v>
      </c>
      <c r="AY95" s="97">
        <v>0.16734249559754788</v>
      </c>
      <c r="AZ95" s="97">
        <v>0.14512686042095077</v>
      </c>
      <c r="BA95" s="97">
        <v>0.1221681480831906</v>
      </c>
      <c r="BB95" s="97">
        <v>0.10950338683679799</v>
      </c>
      <c r="BC95" s="97">
        <v>0.10893065258938273</v>
      </c>
      <c r="BD95" s="97">
        <v>8.4375051660620023E-2</v>
      </c>
    </row>
    <row r="96" spans="1:56">
      <c r="A96" s="21" t="s">
        <v>5464</v>
      </c>
      <c r="B96" s="1" t="str">
        <f t="shared" si="2"/>
        <v>IDLarge RetNew</v>
      </c>
      <c r="C96" s="1" t="s">
        <v>103</v>
      </c>
      <c r="D96" s="197" t="s">
        <v>5464</v>
      </c>
      <c r="E96" s="1" t="s">
        <v>8</v>
      </c>
      <c r="H96" s="17">
        <v>0.29974721869213228</v>
      </c>
      <c r="I96" s="17">
        <v>0.25283531201468296</v>
      </c>
      <c r="J96" s="17">
        <v>0.27056098359313285</v>
      </c>
      <c r="K96" s="17">
        <v>0.23327595027294512</v>
      </c>
      <c r="L96" s="17">
        <v>9.8958145812104853E-2</v>
      </c>
      <c r="M96" s="17">
        <v>0.26732146430465759</v>
      </c>
      <c r="N96" s="17">
        <v>0.38476931926324892</v>
      </c>
      <c r="O96" s="17">
        <v>0.33580979190346144</v>
      </c>
      <c r="P96" s="17">
        <v>0.46814109868740644</v>
      </c>
      <c r="Q96" s="17">
        <v>0.39632156729196283</v>
      </c>
      <c r="R96" s="17">
        <v>0.40432868100498676</v>
      </c>
      <c r="S96" s="17">
        <v>0.63732957775343879</v>
      </c>
      <c r="T96" s="17">
        <v>0.78268008469672801</v>
      </c>
      <c r="U96" s="17">
        <v>0.54460597849651282</v>
      </c>
      <c r="V96" s="17">
        <v>0.46419866483633754</v>
      </c>
      <c r="W96" s="17">
        <v>0.36809021425281468</v>
      </c>
      <c r="X96" s="17">
        <v>0.52230487618688526</v>
      </c>
      <c r="Y96" s="17">
        <v>0.52407920228013871</v>
      </c>
      <c r="Z96" s="17">
        <v>0.18102500000000002</v>
      </c>
      <c r="AA96" s="17">
        <v>0.28378999999999999</v>
      </c>
      <c r="AB96" s="17">
        <v>0.22430113224908352</v>
      </c>
      <c r="AC96" s="17">
        <v>0.20551871015844772</v>
      </c>
      <c r="AD96" s="17">
        <v>0.20558563096888544</v>
      </c>
      <c r="AE96" s="17">
        <v>0.21469817425516571</v>
      </c>
      <c r="AF96" s="17">
        <v>0.22853930544898693</v>
      </c>
      <c r="AG96" s="17">
        <v>0.37209119999999984</v>
      </c>
      <c r="AH96" s="17">
        <v>3.7614299225854922E-2</v>
      </c>
      <c r="AI96" s="17">
        <v>2.8772960293455736E-2</v>
      </c>
      <c r="AJ96" s="97">
        <v>3.4523478916556181E-2</v>
      </c>
      <c r="AK96" s="97">
        <v>5.5993328971955178E-2</v>
      </c>
      <c r="AL96" s="97">
        <v>5.8679374059074876E-2</v>
      </c>
      <c r="AM96" s="97">
        <v>6.2448660205860346E-2</v>
      </c>
      <c r="AN96" s="97">
        <v>7.1107529241557318E-2</v>
      </c>
      <c r="AO96" s="97">
        <v>5.0571690609007951E-2</v>
      </c>
      <c r="AP96" s="97">
        <v>4.3601709433048183E-2</v>
      </c>
      <c r="AQ96" s="97">
        <v>5.0579685837442885E-2</v>
      </c>
      <c r="AR96" s="97">
        <v>3.9761187380154842E-2</v>
      </c>
      <c r="AS96" s="97">
        <v>6.0808527249912689E-2</v>
      </c>
      <c r="AT96" s="97">
        <v>8.5119280105315887E-2</v>
      </c>
      <c r="AU96" s="97">
        <v>6.9583047529333905E-2</v>
      </c>
      <c r="AV96" s="97">
        <v>7.5824606713339834E-2</v>
      </c>
      <c r="AW96" s="97">
        <v>7.565583410386427E-2</v>
      </c>
      <c r="AX96" s="97">
        <v>7.5322023933032153E-2</v>
      </c>
      <c r="AY96" s="97">
        <v>7.7694730098861506E-2</v>
      </c>
      <c r="AZ96" s="97">
        <v>6.7380328052584287E-2</v>
      </c>
      <c r="BA96" s="97">
        <v>5.6720925895767063E-2</v>
      </c>
      <c r="BB96" s="97">
        <v>5.0840858174227635E-2</v>
      </c>
      <c r="BC96" s="97">
        <v>5.0574945845070551E-2</v>
      </c>
      <c r="BD96" s="97">
        <v>3.9174131128145009E-2</v>
      </c>
    </row>
    <row r="97" spans="1:56">
      <c r="A97" s="21" t="s">
        <v>5465</v>
      </c>
      <c r="B97" s="1" t="str">
        <f t="shared" si="2"/>
        <v>IDMedium RetNew</v>
      </c>
      <c r="C97" s="1" t="s">
        <v>104</v>
      </c>
      <c r="D97" s="197" t="s">
        <v>5465</v>
      </c>
      <c r="E97" s="1" t="s">
        <v>8</v>
      </c>
      <c r="H97" s="17">
        <v>7.4936804673033069E-2</v>
      </c>
      <c r="I97" s="17">
        <v>6.3208828003670739E-2</v>
      </c>
      <c r="J97" s="17">
        <v>6.7640245898283213E-2</v>
      </c>
      <c r="K97" s="17">
        <v>5.831898756823628E-2</v>
      </c>
      <c r="L97" s="17">
        <v>2.4739536453026213E-2</v>
      </c>
      <c r="M97" s="17">
        <v>6.6830366076164396E-2</v>
      </c>
      <c r="N97" s="17">
        <v>9.619232981581223E-2</v>
      </c>
      <c r="O97" s="17">
        <v>8.395244797586536E-2</v>
      </c>
      <c r="P97" s="17">
        <v>0.11703527467185161</v>
      </c>
      <c r="Q97" s="17">
        <v>9.9080391822990707E-2</v>
      </c>
      <c r="R97" s="17">
        <v>0.10108217025124669</v>
      </c>
      <c r="S97" s="17">
        <v>0.1593323944383597</v>
      </c>
      <c r="T97" s="17">
        <v>0.195670021174182</v>
      </c>
      <c r="U97" s="17">
        <v>0.13615149462412821</v>
      </c>
      <c r="V97" s="17">
        <v>0.11604966620908438</v>
      </c>
      <c r="W97" s="17">
        <v>9.2022553563203671E-2</v>
      </c>
      <c r="X97" s="17">
        <v>0.13057621904672131</v>
      </c>
      <c r="Y97" s="17">
        <v>0.13101980057003468</v>
      </c>
      <c r="Z97" s="17">
        <v>0.6266250000000001</v>
      </c>
      <c r="AA97" s="17">
        <v>0.98234999999999995</v>
      </c>
      <c r="AB97" s="17">
        <v>0.77642699624682754</v>
      </c>
      <c r="AC97" s="17">
        <v>0.71141091977924209</v>
      </c>
      <c r="AD97" s="17">
        <v>0.71164256873844955</v>
      </c>
      <c r="AE97" s="17">
        <v>0.74318598780634293</v>
      </c>
      <c r="AF97" s="17">
        <v>0.79109759578495475</v>
      </c>
      <c r="AG97" s="17">
        <v>1.2880079999999996</v>
      </c>
      <c r="AH97" s="17">
        <v>0.13020334347411319</v>
      </c>
      <c r="AI97" s="17">
        <v>9.9598708708116004E-2</v>
      </c>
      <c r="AJ97" s="97">
        <v>0.11950435009577139</v>
      </c>
      <c r="AK97" s="97">
        <v>0.1938230618259987</v>
      </c>
      <c r="AL97" s="97">
        <v>0.20312091020448994</v>
      </c>
      <c r="AM97" s="97">
        <v>0.21616843917413195</v>
      </c>
      <c r="AN97" s="97">
        <v>0.24614144737462149</v>
      </c>
      <c r="AO97" s="97">
        <v>0.17505585210810443</v>
      </c>
      <c r="AP97" s="97">
        <v>0.15092899419132064</v>
      </c>
      <c r="AQ97" s="97">
        <v>0.17508352789884077</v>
      </c>
      <c r="AR97" s="97">
        <v>0.13763487939284369</v>
      </c>
      <c r="AS97" s="97">
        <v>0.21049105586508238</v>
      </c>
      <c r="AT97" s="97">
        <v>0.29464366190301655</v>
      </c>
      <c r="AU97" s="97">
        <v>0.24086439529384812</v>
      </c>
      <c r="AV97" s="97">
        <v>0.26246979246925328</v>
      </c>
      <c r="AW97" s="97">
        <v>0.2618855795902994</v>
      </c>
      <c r="AX97" s="97">
        <v>0.26073008284511129</v>
      </c>
      <c r="AY97" s="97">
        <v>0.26894329649605903</v>
      </c>
      <c r="AZ97" s="97">
        <v>0.23323959710509945</v>
      </c>
      <c r="BA97" s="97">
        <v>0.19634166656227062</v>
      </c>
      <c r="BB97" s="97">
        <v>0.17598758598771103</v>
      </c>
      <c r="BC97" s="97">
        <v>0.1750671202329365</v>
      </c>
      <c r="BD97" s="97">
        <v>0.13560276159742504</v>
      </c>
    </row>
    <row r="98" spans="1:56">
      <c r="A98" s="21" t="s">
        <v>5466</v>
      </c>
      <c r="B98" s="1" t="str">
        <f t="shared" si="2"/>
        <v>IDSmall RetNew</v>
      </c>
      <c r="C98" s="1" t="s">
        <v>105</v>
      </c>
      <c r="D98" s="197" t="s">
        <v>5466</v>
      </c>
      <c r="E98" s="1" t="s">
        <v>8</v>
      </c>
      <c r="H98" s="17">
        <v>0.14468181752387402</v>
      </c>
      <c r="I98" s="17">
        <v>0.12203840501376527</v>
      </c>
      <c r="J98" s="17">
        <v>0.13059422211856206</v>
      </c>
      <c r="K98" s="17">
        <v>0.11259750338088605</v>
      </c>
      <c r="L98" s="17">
        <v>4.7765061698848296E-2</v>
      </c>
      <c r="M98" s="17">
        <v>0.12903057278561647</v>
      </c>
      <c r="N98" s="17">
        <v>0.18572023680929586</v>
      </c>
      <c r="O98" s="17">
        <v>0.1620884799094951</v>
      </c>
      <c r="P98" s="17">
        <v>0.22596208001944354</v>
      </c>
      <c r="Q98" s="17">
        <v>0.19129626933621519</v>
      </c>
      <c r="R98" s="17">
        <v>0.19516113844217509</v>
      </c>
      <c r="S98" s="17">
        <v>0.30762587914384881</v>
      </c>
      <c r="T98" s="17">
        <v>0.37778357940318252</v>
      </c>
      <c r="U98" s="17">
        <v>0.26287010484048079</v>
      </c>
      <c r="V98" s="17">
        <v>0.2240591482840664</v>
      </c>
      <c r="W98" s="17">
        <v>0.17766957586201376</v>
      </c>
      <c r="X98" s="17">
        <v>0.25210582142520493</v>
      </c>
      <c r="Y98" s="17">
        <v>0.25296225213763002</v>
      </c>
      <c r="Z98" s="17">
        <v>0.19495000000000004</v>
      </c>
      <c r="AA98" s="17">
        <v>0.30562</v>
      </c>
      <c r="AB98" s="17">
        <v>0.24155506549901304</v>
      </c>
      <c r="AC98" s="17">
        <v>0.22132784170909756</v>
      </c>
      <c r="AD98" s="17">
        <v>0.22139991027418435</v>
      </c>
      <c r="AE98" s="17">
        <v>0.23121341842864002</v>
      </c>
      <c r="AF98" s="17">
        <v>0.24611925202198595</v>
      </c>
      <c r="AG98" s="17">
        <v>0.40071359999999989</v>
      </c>
      <c r="AH98" s="17">
        <v>4.0507706858612998E-2</v>
      </c>
      <c r="AI98" s="17">
        <v>3.0986264931413869E-2</v>
      </c>
      <c r="AJ98" s="97">
        <v>3.7179131140906659E-2</v>
      </c>
      <c r="AK98" s="97">
        <v>6.0300508123644042E-2</v>
      </c>
      <c r="AL98" s="97">
        <v>6.3193172063619102E-2</v>
      </c>
      <c r="AM98" s="97">
        <v>6.725240329861884E-2</v>
      </c>
      <c r="AN98" s="97">
        <v>7.6577339183215576E-2</v>
      </c>
      <c r="AO98" s="97">
        <v>5.4461820655854719E-2</v>
      </c>
      <c r="AP98" s="97">
        <v>4.6955687081744205E-2</v>
      </c>
      <c r="AQ98" s="97">
        <v>5.4470430901861572E-2</v>
      </c>
      <c r="AR98" s="97">
        <v>4.2819740255551374E-2</v>
      </c>
      <c r="AS98" s="97">
        <v>6.5486106269136743E-2</v>
      </c>
      <c r="AT98" s="97">
        <v>9.1666917036494031E-2</v>
      </c>
      <c r="AU98" s="97">
        <v>7.4935589646974984E-2</v>
      </c>
      <c r="AV98" s="97">
        <v>8.1657268768212124E-2</v>
      </c>
      <c r="AW98" s="97">
        <v>8.1475513650315384E-2</v>
      </c>
      <c r="AX98" s="97">
        <v>8.1116025774034622E-2</v>
      </c>
      <c r="AY98" s="97">
        <v>8.367124779877394E-2</v>
      </c>
      <c r="AZ98" s="97">
        <v>7.2563430210475385E-2</v>
      </c>
      <c r="BA98" s="97">
        <v>6.1084074041595299E-2</v>
      </c>
      <c r="BB98" s="97">
        <v>5.4751693418398993E-2</v>
      </c>
      <c r="BC98" s="97">
        <v>5.4465326294691363E-2</v>
      </c>
      <c r="BD98" s="97">
        <v>4.2187525830310012E-2</v>
      </c>
    </row>
    <row r="99" spans="1:56">
      <c r="B99" s="1" t="str">
        <f t="shared" si="2"/>
        <v>IDSchool K-12New</v>
      </c>
      <c r="C99" s="1" t="s">
        <v>106</v>
      </c>
      <c r="D99" s="197" t="s">
        <v>5468</v>
      </c>
      <c r="E99" s="1" t="s">
        <v>8</v>
      </c>
      <c r="H99" s="17">
        <v>0.18433800000000003</v>
      </c>
      <c r="I99" s="17">
        <v>0.206844</v>
      </c>
      <c r="J99" s="17">
        <v>0.137214</v>
      </c>
      <c r="K99" s="17">
        <v>0.61676999999999993</v>
      </c>
      <c r="L99" s="17">
        <v>0.68554199999999998</v>
      </c>
      <c r="M99" s="17">
        <v>0.40642800000000001</v>
      </c>
      <c r="N99" s="17">
        <v>0.53598599999999996</v>
      </c>
      <c r="O99" s="17">
        <v>1.033296</v>
      </c>
      <c r="P99" s="17">
        <v>0.77985599999999999</v>
      </c>
      <c r="Q99" s="17">
        <v>0.64818600000000004</v>
      </c>
      <c r="R99" s="17">
        <v>0.78117599999999998</v>
      </c>
      <c r="S99" s="17">
        <v>0.39857400000000004</v>
      </c>
      <c r="T99" s="17">
        <v>0.61709999999999998</v>
      </c>
      <c r="U99" s="17">
        <v>0.37732200000000005</v>
      </c>
      <c r="V99" s="17">
        <v>0.84011400000000014</v>
      </c>
      <c r="W99" s="17">
        <v>0.93320000000000003</v>
      </c>
      <c r="X99" s="17">
        <v>1.1757</v>
      </c>
      <c r="Y99" s="17">
        <v>0.60420000000000007</v>
      </c>
      <c r="Z99" s="17">
        <v>0.75339999999999996</v>
      </c>
      <c r="AA99" s="17">
        <v>1.5335999999999999</v>
      </c>
      <c r="AB99" s="17">
        <v>1.2076663465344608</v>
      </c>
      <c r="AC99" s="17">
        <v>0.88413198109065294</v>
      </c>
      <c r="AD99" s="17">
        <v>0.97240838928959727</v>
      </c>
      <c r="AE99" s="17">
        <v>1.0165069098294888</v>
      </c>
      <c r="AF99" s="17">
        <v>1.0061507490290587</v>
      </c>
      <c r="AG99" s="17">
        <v>0.30739999999999995</v>
      </c>
      <c r="AH99" s="17">
        <v>0.1390714246565487</v>
      </c>
      <c r="AI99" s="17">
        <v>3.1614803243541691E-2</v>
      </c>
      <c r="AJ99" s="97">
        <v>3.2071342186889472E-2</v>
      </c>
      <c r="AK99" s="97">
        <v>3.1896918853679804E-2</v>
      </c>
      <c r="AL99" s="97">
        <v>0.16076876965589032</v>
      </c>
      <c r="AM99" s="97">
        <v>4.7793140961221788E-2</v>
      </c>
      <c r="AN99" s="97">
        <v>8.4250053326627772E-2</v>
      </c>
      <c r="AO99" s="97">
        <v>0.10554914346288741</v>
      </c>
      <c r="AP99" s="97">
        <v>0.20031942752913232</v>
      </c>
      <c r="AQ99" s="97">
        <v>0.2175238236413721</v>
      </c>
      <c r="AR99" s="97">
        <v>0.36668015296906692</v>
      </c>
      <c r="AS99" s="97">
        <v>0.44804659883781722</v>
      </c>
      <c r="AT99" s="97">
        <v>0.47116112962917311</v>
      </c>
      <c r="AU99" s="97">
        <v>0.49418405848501623</v>
      </c>
      <c r="AV99" s="97">
        <v>0.53779029000056144</v>
      </c>
      <c r="AW99" s="97">
        <v>0.47492328142703377</v>
      </c>
      <c r="AX99" s="97">
        <v>0.46658079013459069</v>
      </c>
      <c r="AY99" s="97">
        <v>0.49808331066672501</v>
      </c>
      <c r="AZ99" s="97">
        <v>0.37147016270322331</v>
      </c>
      <c r="BA99" s="97">
        <v>0.40921312265194071</v>
      </c>
      <c r="BB99" s="97">
        <v>0.4683883062870034</v>
      </c>
      <c r="BC99" s="97">
        <v>0.51192204146339559</v>
      </c>
      <c r="BD99" s="97">
        <v>0.44410321771814082</v>
      </c>
    </row>
    <row r="100" spans="1:56">
      <c r="B100" s="1" t="str">
        <f t="shared" si="2"/>
        <v>IDUniversityNew</v>
      </c>
      <c r="C100" s="1" t="s">
        <v>107</v>
      </c>
      <c r="D100" s="196" t="s">
        <v>54</v>
      </c>
      <c r="E100" s="1" t="s">
        <v>8</v>
      </c>
      <c r="H100" s="17">
        <v>9.4962000000000019E-2</v>
      </c>
      <c r="I100" s="17">
        <v>0.106556</v>
      </c>
      <c r="J100" s="17">
        <v>7.0686000000000013E-2</v>
      </c>
      <c r="K100" s="17">
        <v>0.31773000000000001</v>
      </c>
      <c r="L100" s="17">
        <v>0.35315800000000003</v>
      </c>
      <c r="M100" s="17">
        <v>0.20937199999999997</v>
      </c>
      <c r="N100" s="17">
        <v>0.27611400000000003</v>
      </c>
      <c r="O100" s="17">
        <v>0.532304</v>
      </c>
      <c r="P100" s="17">
        <v>0.40174399999999999</v>
      </c>
      <c r="Q100" s="17">
        <v>0.33391400000000004</v>
      </c>
      <c r="R100" s="17">
        <v>0.402424</v>
      </c>
      <c r="S100" s="17">
        <v>0.20532599999999998</v>
      </c>
      <c r="T100" s="17">
        <v>0.31790000000000002</v>
      </c>
      <c r="U100" s="17">
        <v>0.19437800000000005</v>
      </c>
      <c r="V100" s="17">
        <v>0.43278600000000006</v>
      </c>
      <c r="W100" s="17">
        <v>0.53679999999999994</v>
      </c>
      <c r="X100" s="17">
        <v>0.58729999999999993</v>
      </c>
      <c r="Y100" s="17">
        <v>0.3029</v>
      </c>
      <c r="Z100" s="17">
        <v>0.19550000000000001</v>
      </c>
      <c r="AA100" s="17">
        <v>0.11359999999999999</v>
      </c>
      <c r="AB100" s="17">
        <v>0.23634605624237559</v>
      </c>
      <c r="AC100" s="17">
        <v>0.27313452288332429</v>
      </c>
      <c r="AD100" s="17">
        <v>0.28219361090513184</v>
      </c>
      <c r="AE100" s="17">
        <v>0.26393138211722167</v>
      </c>
      <c r="AF100" s="17">
        <v>0.24209458173896797</v>
      </c>
      <c r="AG100" s="17">
        <v>0.30739999999999995</v>
      </c>
      <c r="AH100" s="17">
        <v>2.2130843761181285E-2</v>
      </c>
      <c r="AI100" s="17">
        <v>3.6733991700000003E-2</v>
      </c>
      <c r="AJ100" s="97">
        <v>3.7172690890009172E-2</v>
      </c>
      <c r="AK100" s="97">
        <v>3.741211696994165E-2</v>
      </c>
      <c r="AL100" s="97">
        <v>3.7215522026005129E-2</v>
      </c>
      <c r="AM100" s="97">
        <v>3.720958221208738E-2</v>
      </c>
      <c r="AN100" s="97">
        <v>3.7153621941784509E-2</v>
      </c>
      <c r="AO100" s="97">
        <v>3.7135747124483018E-2</v>
      </c>
      <c r="AP100" s="97">
        <v>7.8584559445642965E-2</v>
      </c>
      <c r="AQ100" s="97">
        <v>0.13042713170381059</v>
      </c>
      <c r="AR100" s="97">
        <v>0.27905650248703812</v>
      </c>
      <c r="AS100" s="97">
        <v>0.39934555667799443</v>
      </c>
      <c r="AT100" s="97">
        <v>0.45942130327273401</v>
      </c>
      <c r="AU100" s="97">
        <v>0.45445483486807237</v>
      </c>
      <c r="AV100" s="97">
        <v>0.41097446093612561</v>
      </c>
      <c r="AW100" s="97">
        <v>0.41463826445331642</v>
      </c>
      <c r="AX100" s="97">
        <v>0.43524020702191385</v>
      </c>
      <c r="AY100" s="97">
        <v>0.36172113172740983</v>
      </c>
      <c r="AZ100" s="97">
        <v>0.2865369615361042</v>
      </c>
      <c r="BA100" s="97">
        <v>0.36290097795303916</v>
      </c>
      <c r="BB100" s="97">
        <v>0.3893660711942038</v>
      </c>
      <c r="BC100" s="97">
        <v>0.40641103926697414</v>
      </c>
      <c r="BD100" s="97">
        <v>0.33853247525874924</v>
      </c>
    </row>
    <row r="101" spans="1:56">
      <c r="B101" s="1" t="str">
        <f t="shared" si="2"/>
        <v>IDWarehouseNew</v>
      </c>
      <c r="C101" s="1" t="s">
        <v>108</v>
      </c>
      <c r="D101" s="196" t="s">
        <v>56</v>
      </c>
      <c r="E101" s="1" t="s">
        <v>8</v>
      </c>
      <c r="H101" s="17">
        <v>0.51962010000000003</v>
      </c>
      <c r="I101" s="17">
        <v>0.2356029</v>
      </c>
      <c r="J101" s="17">
        <v>0.29530000000000001</v>
      </c>
      <c r="K101" s="17">
        <v>0.39574090000000001</v>
      </c>
      <c r="L101" s="17">
        <v>0.68245239999999996</v>
      </c>
      <c r="M101" s="17">
        <v>0.37956290000000004</v>
      </c>
      <c r="N101" s="17">
        <v>0.31980000000000003</v>
      </c>
      <c r="O101" s="17">
        <v>0.7399</v>
      </c>
      <c r="P101" s="17">
        <v>0.63590000000000002</v>
      </c>
      <c r="Q101" s="17">
        <v>0.7046</v>
      </c>
      <c r="R101" s="17">
        <v>0.49339999999999995</v>
      </c>
      <c r="S101" s="17">
        <v>1.1999000000000002</v>
      </c>
      <c r="T101" s="17">
        <v>1.5182</v>
      </c>
      <c r="U101" s="17">
        <v>1.0499000000000001</v>
      </c>
      <c r="V101" s="17">
        <v>1.0911</v>
      </c>
      <c r="W101" s="17">
        <v>0.79139999999999999</v>
      </c>
      <c r="X101" s="17">
        <v>0.41299999999999998</v>
      </c>
      <c r="Y101" s="17">
        <v>0.74629999999999996</v>
      </c>
      <c r="Z101" s="17">
        <v>0.95779999999999998</v>
      </c>
      <c r="AA101" s="17">
        <v>1.0682</v>
      </c>
      <c r="AB101" s="17">
        <v>0.76954163000000042</v>
      </c>
      <c r="AC101" s="17">
        <v>0.65636095000000005</v>
      </c>
      <c r="AD101" s="17">
        <v>0.53005643999999963</v>
      </c>
      <c r="AE101" s="17">
        <v>0.52549197000000003</v>
      </c>
      <c r="AF101" s="17">
        <v>0.58733356999999997</v>
      </c>
      <c r="AG101" s="17">
        <v>0</v>
      </c>
      <c r="AH101" s="17">
        <v>0.22309007721811627</v>
      </c>
      <c r="AI101" s="17">
        <v>0.54096165877571545</v>
      </c>
      <c r="AJ101" s="97">
        <v>0.93972308533686744</v>
      </c>
      <c r="AK101" s="97">
        <v>1.0478614519718121</v>
      </c>
      <c r="AL101" s="97">
        <v>0.6959988936043352</v>
      </c>
      <c r="AM101" s="97">
        <v>0.44181129544879127</v>
      </c>
      <c r="AN101" s="97">
        <v>0.53198152909644369</v>
      </c>
      <c r="AO101" s="97">
        <v>0.20302201694442756</v>
      </c>
      <c r="AP101" s="97">
        <v>0.22016859180627704</v>
      </c>
      <c r="AQ101" s="97">
        <v>0.59568079406835617</v>
      </c>
      <c r="AR101" s="97">
        <v>0.73604119466512341</v>
      </c>
      <c r="AS101" s="97">
        <v>0.51627443611601143</v>
      </c>
      <c r="AT101" s="97">
        <v>0.26516308257679788</v>
      </c>
      <c r="AU101" s="97">
        <v>0.61850888773844215</v>
      </c>
      <c r="AV101" s="97">
        <v>0.29659944701058771</v>
      </c>
      <c r="AW101" s="97">
        <v>0.37674045881286294</v>
      </c>
      <c r="AX101" s="97">
        <v>0.61135906652781069</v>
      </c>
      <c r="AY101" s="97">
        <v>0.28981419037257539</v>
      </c>
      <c r="AZ101" s="97">
        <v>0.78439058545113383</v>
      </c>
      <c r="BA101" s="97">
        <v>0.60720156560500016</v>
      </c>
      <c r="BB101" s="97">
        <v>0.41547859464988551</v>
      </c>
      <c r="BC101" s="97">
        <v>0.54981377667242037</v>
      </c>
      <c r="BD101" s="97">
        <v>0.3556992938453124</v>
      </c>
    </row>
    <row r="102" spans="1:56">
      <c r="B102" s="1" t="str">
        <f t="shared" si="2"/>
        <v>IDSupermarketNew</v>
      </c>
      <c r="C102" s="1" t="s">
        <v>109</v>
      </c>
      <c r="D102" s="196" t="s">
        <v>58</v>
      </c>
      <c r="E102" s="1" t="s">
        <v>8</v>
      </c>
      <c r="H102" s="17">
        <v>0.21296593880742018</v>
      </c>
      <c r="I102" s="17">
        <v>0.17963572713639753</v>
      </c>
      <c r="J102" s="17">
        <v>0.19222955304466666</v>
      </c>
      <c r="K102" s="17">
        <v>0.16573909165141087</v>
      </c>
      <c r="L102" s="17">
        <v>7.0308290156854247E-2</v>
      </c>
      <c r="M102" s="17">
        <v>0.18992792279246576</v>
      </c>
      <c r="N102" s="17">
        <v>0.27337287618122147</v>
      </c>
      <c r="O102" s="17">
        <v>0.23858786048286421</v>
      </c>
      <c r="P102" s="17">
        <v>0.33260728493597691</v>
      </c>
      <c r="Q102" s="17">
        <v>0.28158057651454166</v>
      </c>
      <c r="R102" s="17">
        <v>0.28726951166620807</v>
      </c>
      <c r="S102" s="17">
        <v>0.45281318188111136</v>
      </c>
      <c r="T102" s="17">
        <v>0.55608255432891829</v>
      </c>
      <c r="U102" s="17">
        <v>0.38693444428509655</v>
      </c>
      <c r="V102" s="17">
        <v>0.32980624434603434</v>
      </c>
      <c r="W102" s="17">
        <v>7.7976356796648869E-2</v>
      </c>
      <c r="X102" s="17">
        <v>0.10613982502339432</v>
      </c>
      <c r="Y102" s="17">
        <v>0.10925090581588365</v>
      </c>
      <c r="Z102" s="17">
        <v>0.1041</v>
      </c>
      <c r="AA102" s="17">
        <v>0.14449999999999999</v>
      </c>
      <c r="AB102" s="17">
        <v>0.12252214500704957</v>
      </c>
      <c r="AC102" s="17">
        <v>0.11151282493501802</v>
      </c>
      <c r="AD102" s="17">
        <v>0.10818632947011167</v>
      </c>
      <c r="AE102" s="17">
        <v>0.10758392265257145</v>
      </c>
      <c r="AF102" s="17">
        <v>0.10745878270009949</v>
      </c>
      <c r="AG102" s="17">
        <v>0.35375999999999985</v>
      </c>
      <c r="AH102" s="17">
        <v>1.0146379601931814E-2</v>
      </c>
      <c r="AI102" s="17">
        <v>1.6812482295138688E-2</v>
      </c>
      <c r="AJ102" s="97">
        <v>1.6684816462525731E-2</v>
      </c>
      <c r="AK102" s="97">
        <v>1.6527023559655962E-2</v>
      </c>
      <c r="AL102" s="97">
        <v>1.6286182606041068E-2</v>
      </c>
      <c r="AM102" s="97">
        <v>1.6118690201193914E-2</v>
      </c>
      <c r="AN102" s="97">
        <v>1.5884058467418503E-2</v>
      </c>
      <c r="AO102" s="97">
        <v>1.5654516397839761E-2</v>
      </c>
      <c r="AP102" s="97">
        <v>1.5441319703033496E-2</v>
      </c>
      <c r="AQ102" s="97">
        <v>1.5170426144446112E-2</v>
      </c>
      <c r="AR102" s="97">
        <v>1.4870759046176725E-2</v>
      </c>
      <c r="AS102" s="97">
        <v>1.4549402188535619E-2</v>
      </c>
      <c r="AT102" s="97">
        <v>1.4225193588697348E-2</v>
      </c>
      <c r="AU102" s="97">
        <v>1.3909100251844773E-2</v>
      </c>
      <c r="AV102" s="97">
        <v>1.361805221499838E-2</v>
      </c>
      <c r="AW102" s="97">
        <v>1.3355542343748149E-2</v>
      </c>
      <c r="AX102" s="97">
        <v>1.1864678521575531E-2</v>
      </c>
      <c r="AY102" s="97">
        <v>1.2975034172777742E-2</v>
      </c>
      <c r="AZ102" s="97">
        <v>1.2733996177758701E-2</v>
      </c>
      <c r="BA102" s="97">
        <v>1.2458425551011044E-2</v>
      </c>
      <c r="BB102" s="97">
        <v>1.224231614395343E-2</v>
      </c>
      <c r="BC102" s="97">
        <v>1.1992370274025917E-2</v>
      </c>
      <c r="BD102" s="97">
        <v>1.1716087064136526E-2</v>
      </c>
    </row>
    <row r="103" spans="1:56">
      <c r="B103" s="1" t="str">
        <f t="shared" si="2"/>
        <v>IDMiniMartNew</v>
      </c>
      <c r="C103" s="1" t="s">
        <v>110</v>
      </c>
      <c r="D103" s="196" t="s">
        <v>60</v>
      </c>
      <c r="E103" s="1" t="s">
        <v>8</v>
      </c>
      <c r="H103" s="17">
        <v>8.6178061192579855E-2</v>
      </c>
      <c r="I103" s="17">
        <v>7.2690772863602482E-2</v>
      </c>
      <c r="J103" s="17">
        <v>7.7786946955333336E-2</v>
      </c>
      <c r="K103" s="17">
        <v>6.7067408348589097E-2</v>
      </c>
      <c r="L103" s="17">
        <v>2.8450709843145752E-2</v>
      </c>
      <c r="M103" s="17">
        <v>7.6855577207534248E-2</v>
      </c>
      <c r="N103" s="17">
        <v>0.11062212381877858</v>
      </c>
      <c r="O103" s="17">
        <v>9.6546139517135726E-2</v>
      </c>
      <c r="P103" s="17">
        <v>0.13459171506402304</v>
      </c>
      <c r="Q103" s="17">
        <v>0.11394342348545834</v>
      </c>
      <c r="R103" s="17">
        <v>0.11624548833379195</v>
      </c>
      <c r="S103" s="17">
        <v>0.18323381811888867</v>
      </c>
      <c r="T103" s="17">
        <v>0.22502244567108176</v>
      </c>
      <c r="U103" s="17">
        <v>0.15657555571490342</v>
      </c>
      <c r="V103" s="17">
        <v>0.13345825565396569</v>
      </c>
      <c r="W103" s="17">
        <v>3.1553643203351134E-2</v>
      </c>
      <c r="X103" s="17">
        <v>4.2950174976605679E-2</v>
      </c>
      <c r="Y103" s="17">
        <v>4.4209094184116358E-2</v>
      </c>
      <c r="Z103" s="17">
        <v>0.1041</v>
      </c>
      <c r="AA103" s="17">
        <v>0.14449999999999999</v>
      </c>
      <c r="AB103" s="17">
        <v>0.12252214500704957</v>
      </c>
      <c r="AC103" s="17">
        <v>0.11151282493501802</v>
      </c>
      <c r="AD103" s="17">
        <v>0.10818632947011167</v>
      </c>
      <c r="AE103" s="17">
        <v>0.10758392265257145</v>
      </c>
      <c r="AF103" s="17">
        <v>0.10745878270009949</v>
      </c>
      <c r="AG103" s="17">
        <v>0</v>
      </c>
      <c r="AH103" s="17">
        <v>6.9458617506288605E-3</v>
      </c>
      <c r="AI103" s="17">
        <v>4.3900854922628288E-3</v>
      </c>
      <c r="AJ103" s="97">
        <v>5.6381991201077909E-3</v>
      </c>
      <c r="AK103" s="97">
        <v>7.9673503027616853E-3</v>
      </c>
      <c r="AL103" s="97">
        <v>8.622459249391385E-3</v>
      </c>
      <c r="AM103" s="97">
        <v>6.1775981052226711E-3</v>
      </c>
      <c r="AN103" s="97">
        <v>7.3108650315741172E-3</v>
      </c>
      <c r="AO103" s="97">
        <v>5.7869094727807215E-3</v>
      </c>
      <c r="AP103" s="97">
        <v>4.1708490435377185E-3</v>
      </c>
      <c r="AQ103" s="97">
        <v>3.0439914969163529E-3</v>
      </c>
      <c r="AR103" s="97">
        <v>2.6568986553251661E-3</v>
      </c>
      <c r="AS103" s="97">
        <v>3.8754339428273372E-3</v>
      </c>
      <c r="AT103" s="97">
        <v>4.816550829573921E-3</v>
      </c>
      <c r="AU103" s="97">
        <v>4.1238933906395537E-3</v>
      </c>
      <c r="AV103" s="97">
        <v>4.4068929815230772E-3</v>
      </c>
      <c r="AW103" s="97">
        <v>5.1689353256255304E-3</v>
      </c>
      <c r="AX103" s="97">
        <v>5.9897576261622636E-3</v>
      </c>
      <c r="AY103" s="97">
        <v>3.5667241525914129E-3</v>
      </c>
      <c r="AZ103" s="97">
        <v>3.7182041716115602E-3</v>
      </c>
      <c r="BA103" s="97">
        <v>3.2517088160283801E-3</v>
      </c>
      <c r="BB103" s="97">
        <v>2.7503832303927183E-3</v>
      </c>
      <c r="BC103" s="97">
        <v>2.7469549606116699E-3</v>
      </c>
      <c r="BD103" s="97">
        <v>2.7485322188222734E-3</v>
      </c>
    </row>
    <row r="104" spans="1:56">
      <c r="B104" s="1" t="str">
        <f t="shared" si="2"/>
        <v>IDRestaurantNew</v>
      </c>
      <c r="C104" s="1" t="s">
        <v>111</v>
      </c>
      <c r="D104" s="196" t="s">
        <v>62</v>
      </c>
      <c r="E104" s="1" t="s">
        <v>8</v>
      </c>
      <c r="H104" s="17">
        <v>8.6474074074074148E-2</v>
      </c>
      <c r="I104" s="17">
        <v>8.6474074074074037E-2</v>
      </c>
      <c r="J104" s="17">
        <v>8.6474074074074148E-2</v>
      </c>
      <c r="K104" s="17">
        <v>8.6474074074074148E-2</v>
      </c>
      <c r="L104" s="17">
        <v>8.6474074074073926E-2</v>
      </c>
      <c r="M104" s="17">
        <v>8.6474074074074148E-2</v>
      </c>
      <c r="N104" s="17">
        <v>8.6474074074074148E-2</v>
      </c>
      <c r="O104" s="17">
        <v>8.6474074074073926E-2</v>
      </c>
      <c r="P104" s="17">
        <v>8.6474074074074148E-2</v>
      </c>
      <c r="Q104" s="17">
        <v>8.6474074074074148E-2</v>
      </c>
      <c r="R104" s="17">
        <v>8.6474074074073926E-2</v>
      </c>
      <c r="S104" s="17">
        <v>8.6474074074074148E-2</v>
      </c>
      <c r="T104" s="17">
        <v>8.6474074074074148E-2</v>
      </c>
      <c r="U104" s="17">
        <v>8.6474074074073926E-2</v>
      </c>
      <c r="V104" s="17">
        <v>8.6474074074073926E-2</v>
      </c>
      <c r="W104" s="17">
        <v>8.647407407407437E-2</v>
      </c>
      <c r="X104" s="17">
        <v>8.6474074074073926E-2</v>
      </c>
      <c r="Y104" s="17">
        <v>8.647407407407437E-2</v>
      </c>
      <c r="Z104" s="17">
        <v>8.6474074074073926E-2</v>
      </c>
      <c r="AA104" s="17">
        <v>8.6474074074073926E-2</v>
      </c>
      <c r="AB104" s="17">
        <v>8.6474074074073926E-2</v>
      </c>
      <c r="AC104" s="17">
        <v>8.647407407407437E-2</v>
      </c>
      <c r="AD104" s="17">
        <v>8.6474074074073926E-2</v>
      </c>
      <c r="AE104" s="17">
        <v>8.647407407407437E-2</v>
      </c>
      <c r="AF104" s="17">
        <v>8.6474074074073926E-2</v>
      </c>
      <c r="AG104" s="17">
        <v>8.6474074074073926E-2</v>
      </c>
      <c r="AH104" s="17">
        <v>7.6117711842263874E-2</v>
      </c>
      <c r="AI104" s="17">
        <v>0.1347940283811454</v>
      </c>
      <c r="AJ104" s="97">
        <v>7.0344821124394566E-2</v>
      </c>
      <c r="AK104" s="97">
        <v>4.7883837993671512E-2</v>
      </c>
      <c r="AL104" s="97">
        <v>4.5652553051796545E-2</v>
      </c>
      <c r="AM104" s="97">
        <v>3.0542626627774905E-2</v>
      </c>
      <c r="AN104" s="97">
        <v>3.1701659552545045E-2</v>
      </c>
      <c r="AO104" s="97">
        <v>3.0921955200121965E-2</v>
      </c>
      <c r="AP104" s="97">
        <v>3.0891008521734188E-2</v>
      </c>
      <c r="AQ104" s="97">
        <v>3.0980910625757741E-2</v>
      </c>
      <c r="AR104" s="97">
        <v>3.0964466424024041E-2</v>
      </c>
      <c r="AS104" s="97">
        <v>3.0912918369083831E-2</v>
      </c>
      <c r="AT104" s="97">
        <v>3.094895379756674E-2</v>
      </c>
      <c r="AU104" s="97">
        <v>3.3337473486835661E-2</v>
      </c>
      <c r="AV104" s="97">
        <v>4.8282800163287093E-2</v>
      </c>
      <c r="AW104" s="97">
        <v>5.3352672076636271E-2</v>
      </c>
      <c r="AX104" s="97">
        <v>4.6641230862774948E-2</v>
      </c>
      <c r="AY104" s="97">
        <v>5.8116047230582252E-2</v>
      </c>
      <c r="AZ104" s="97">
        <v>5.5618554446956077E-2</v>
      </c>
      <c r="BA104" s="97">
        <v>5.7418383807875575E-2</v>
      </c>
      <c r="BB104" s="97">
        <v>5.4610103826071864E-2</v>
      </c>
      <c r="BC104" s="97">
        <v>5.2759885054170071E-2</v>
      </c>
      <c r="BD104" s="97">
        <v>5.6706924623489328E-2</v>
      </c>
    </row>
    <row r="105" spans="1:56">
      <c r="B105" s="1" t="str">
        <f t="shared" si="2"/>
        <v>IDLodgingNew</v>
      </c>
      <c r="C105" s="1" t="s">
        <v>112</v>
      </c>
      <c r="D105" s="196" t="s">
        <v>64</v>
      </c>
      <c r="E105" s="1" t="s">
        <v>8</v>
      </c>
      <c r="H105" s="17">
        <v>0.29699999999999999</v>
      </c>
      <c r="I105" s="17">
        <v>0.18059999999999998</v>
      </c>
      <c r="J105" s="17">
        <v>9.4500000000000001E-2</v>
      </c>
      <c r="K105" s="17">
        <v>0.46850000000000003</v>
      </c>
      <c r="L105" s="17">
        <v>0.1009</v>
      </c>
      <c r="M105" s="17">
        <v>0.13689999999999999</v>
      </c>
      <c r="N105" s="17">
        <v>0.37169999999999997</v>
      </c>
      <c r="O105" s="17">
        <v>0.29910000000000003</v>
      </c>
      <c r="P105" s="17">
        <v>0.4612</v>
      </c>
      <c r="Q105" s="17">
        <v>0.78410000000000002</v>
      </c>
      <c r="R105" s="17">
        <v>0.1585</v>
      </c>
      <c r="S105" s="17">
        <v>0.14169999999999999</v>
      </c>
      <c r="T105" s="17">
        <v>0.24959999999999999</v>
      </c>
      <c r="U105" s="17">
        <v>0.2296</v>
      </c>
      <c r="V105" s="17">
        <v>0.22839999999999999</v>
      </c>
      <c r="W105" s="17">
        <v>0.24010000000000001</v>
      </c>
      <c r="X105" s="17">
        <v>0.247</v>
      </c>
      <c r="Y105" s="17">
        <v>0.36219999999999997</v>
      </c>
      <c r="Z105" s="17">
        <v>0.39089999999999997</v>
      </c>
      <c r="AA105" s="17">
        <v>0.62470000000000003</v>
      </c>
      <c r="AB105" s="17">
        <v>0.54312269999999974</v>
      </c>
      <c r="AC105" s="17">
        <v>0.43204304999999998</v>
      </c>
      <c r="AD105" s="17">
        <v>0.39338529000000044</v>
      </c>
      <c r="AE105" s="17">
        <v>0.43886131999999956</v>
      </c>
      <c r="AF105" s="17">
        <v>0.46438814999999967</v>
      </c>
      <c r="AG105" s="17">
        <v>0.128</v>
      </c>
      <c r="AH105" s="17">
        <v>0.20349075885590326</v>
      </c>
      <c r="AI105" s="17">
        <v>0.29698635532240819</v>
      </c>
      <c r="AJ105" s="97">
        <v>0.15782709216503349</v>
      </c>
      <c r="AK105" s="97">
        <v>4.7717146034507468E-2</v>
      </c>
      <c r="AL105" s="97">
        <v>7.4470418069655209E-2</v>
      </c>
      <c r="AM105" s="97">
        <v>3.9922220072487573E-2</v>
      </c>
      <c r="AN105" s="97">
        <v>3.9894484487651816E-2</v>
      </c>
      <c r="AO105" s="97">
        <v>3.987160309213527E-2</v>
      </c>
      <c r="AP105" s="97">
        <v>3.9875481591007796E-2</v>
      </c>
      <c r="AQ105" s="97">
        <v>3.9821868667502196E-2</v>
      </c>
      <c r="AR105" s="97">
        <v>3.9739831658499578E-2</v>
      </c>
      <c r="AS105" s="97">
        <v>3.9520651680809843E-2</v>
      </c>
      <c r="AT105" s="97">
        <v>3.9455459436199887E-2</v>
      </c>
      <c r="AU105" s="97">
        <v>3.9237834585601102E-2</v>
      </c>
      <c r="AV105" s="97">
        <v>3.9114778706997505E-2</v>
      </c>
      <c r="AW105" s="97">
        <v>6.1851760933716249E-2</v>
      </c>
      <c r="AX105" s="97">
        <v>4.3424788414831876E-2</v>
      </c>
      <c r="AY105" s="97">
        <v>7.4192157857357249E-2</v>
      </c>
      <c r="AZ105" s="97">
        <v>6.4947981604463426E-2</v>
      </c>
      <c r="BA105" s="97">
        <v>4.6539882514486548E-2</v>
      </c>
      <c r="BB105" s="97">
        <v>3.9474962191007955E-2</v>
      </c>
      <c r="BC105" s="97">
        <v>5.153637589167101E-2</v>
      </c>
      <c r="BD105" s="97">
        <v>3.9509503788532255E-2</v>
      </c>
    </row>
    <row r="106" spans="1:56">
      <c r="B106" s="1" t="str">
        <f t="shared" si="2"/>
        <v>IDHospitalNew</v>
      </c>
      <c r="C106" s="1" t="s">
        <v>113</v>
      </c>
      <c r="D106" s="196" t="s">
        <v>66</v>
      </c>
      <c r="E106" s="1" t="s">
        <v>8</v>
      </c>
      <c r="H106" s="17">
        <v>9.4114999999999976E-2</v>
      </c>
      <c r="I106" s="17">
        <v>3.5979999999999998E-2</v>
      </c>
      <c r="J106" s="17">
        <v>4.9454999999999999E-2</v>
      </c>
      <c r="K106" s="17">
        <v>1.6729999999999998E-2</v>
      </c>
      <c r="L106" s="17">
        <v>8.9494999999999991E-2</v>
      </c>
      <c r="M106" s="17">
        <v>0.18592000000000003</v>
      </c>
      <c r="N106" s="17">
        <v>0.22197</v>
      </c>
      <c r="O106" s="17">
        <v>6.1249999999999999E-2</v>
      </c>
      <c r="P106" s="17">
        <v>0.23075499999999996</v>
      </c>
      <c r="Q106" s="17">
        <v>0.19785499999999995</v>
      </c>
      <c r="R106" s="17">
        <v>0.15771000000000002</v>
      </c>
      <c r="S106" s="17">
        <v>0.15168999999999996</v>
      </c>
      <c r="T106" s="17">
        <v>0.16621499999999997</v>
      </c>
      <c r="U106" s="17">
        <v>0.24384500000000001</v>
      </c>
      <c r="V106" s="17">
        <v>0.190085</v>
      </c>
      <c r="W106" s="17">
        <v>0.16197999999999999</v>
      </c>
      <c r="X106" s="17">
        <v>0.14038499999999998</v>
      </c>
      <c r="Y106" s="17">
        <v>0.31633</v>
      </c>
      <c r="Z106" s="17">
        <v>0.6502</v>
      </c>
      <c r="AA106" s="17">
        <v>0.64700000000000002</v>
      </c>
      <c r="AB106" s="17">
        <v>0.45748749999999927</v>
      </c>
      <c r="AC106" s="17">
        <v>0.5602725700000003</v>
      </c>
      <c r="AD106" s="17">
        <v>0.47068721000000047</v>
      </c>
      <c r="AE106" s="17">
        <v>0.54478340999999997</v>
      </c>
      <c r="AF106" s="17">
        <v>0.56345164999999964</v>
      </c>
      <c r="AG106" s="17">
        <v>5.9400000000000008E-2</v>
      </c>
      <c r="AH106" s="17">
        <v>0.44109676686404342</v>
      </c>
      <c r="AI106" s="17">
        <v>0.73479405583825452</v>
      </c>
      <c r="AJ106" s="97">
        <v>0.64780868932579794</v>
      </c>
      <c r="AK106" s="97">
        <v>0.94623025347041168</v>
      </c>
      <c r="AL106" s="97">
        <v>0.79632956440180402</v>
      </c>
      <c r="AM106" s="97">
        <v>0.78814633063129991</v>
      </c>
      <c r="AN106" s="97">
        <v>0.68289313580366362</v>
      </c>
      <c r="AO106" s="97">
        <v>0.33480082470941641</v>
      </c>
      <c r="AP106" s="97">
        <v>0.37507429948433885</v>
      </c>
      <c r="AQ106" s="97">
        <v>0.36035004276886878</v>
      </c>
      <c r="AR106" s="97">
        <v>0.34637875483148989</v>
      </c>
      <c r="AS106" s="97">
        <v>0.32628358825220427</v>
      </c>
      <c r="AT106" s="97">
        <v>0.32643940562530827</v>
      </c>
      <c r="AU106" s="97">
        <v>0.37377239562318931</v>
      </c>
      <c r="AV106" s="97">
        <v>0.48666613022572369</v>
      </c>
      <c r="AW106" s="97">
        <v>0.60504075347150998</v>
      </c>
      <c r="AX106" s="97">
        <v>0.56201809834065497</v>
      </c>
      <c r="AY106" s="97">
        <v>0.51134654261075452</v>
      </c>
      <c r="AZ106" s="97">
        <v>0.50861238120476648</v>
      </c>
      <c r="BA106" s="97">
        <v>0.52623545194322618</v>
      </c>
      <c r="BB106" s="97">
        <v>0.48252733428444039</v>
      </c>
      <c r="BC106" s="97">
        <v>0.40454435456729798</v>
      </c>
      <c r="BD106" s="97">
        <v>0.43013465455814354</v>
      </c>
    </row>
    <row r="107" spans="1:56">
      <c r="B107" s="1" t="str">
        <f t="shared" si="2"/>
        <v>IDResidential CareNew</v>
      </c>
      <c r="C107" s="1" t="s">
        <v>114</v>
      </c>
      <c r="D107" s="197" t="s">
        <v>5469</v>
      </c>
      <c r="E107" s="1" t="s">
        <v>8</v>
      </c>
      <c r="H107" s="17">
        <v>0.174785</v>
      </c>
      <c r="I107" s="17">
        <v>6.6820000000000004E-2</v>
      </c>
      <c r="J107" s="17">
        <v>9.184500000000001E-2</v>
      </c>
      <c r="K107" s="17">
        <v>3.107E-2</v>
      </c>
      <c r="L107" s="17">
        <v>0.16620499999999999</v>
      </c>
      <c r="M107" s="17">
        <v>0.34528000000000003</v>
      </c>
      <c r="N107" s="17">
        <v>0.41223000000000004</v>
      </c>
      <c r="O107" s="17">
        <v>0.11375</v>
      </c>
      <c r="P107" s="17">
        <v>0.42854499999999995</v>
      </c>
      <c r="Q107" s="17">
        <v>0.36744499999999997</v>
      </c>
      <c r="R107" s="17">
        <v>0.29289000000000004</v>
      </c>
      <c r="S107" s="17">
        <v>0.28170999999999996</v>
      </c>
      <c r="T107" s="17">
        <v>0.30868499999999999</v>
      </c>
      <c r="U107" s="17">
        <v>0.45285500000000001</v>
      </c>
      <c r="V107" s="17">
        <v>0.35301500000000002</v>
      </c>
      <c r="W107" s="17">
        <v>0.35450480000000001</v>
      </c>
      <c r="X107" s="17">
        <v>0.30724260000000003</v>
      </c>
      <c r="Y107" s="17">
        <v>0.6923108</v>
      </c>
      <c r="Z107" s="17">
        <v>0.6502</v>
      </c>
      <c r="AA107" s="17">
        <v>0.64700000000000002</v>
      </c>
      <c r="AB107" s="17">
        <v>0.45748749999999927</v>
      </c>
      <c r="AC107" s="17">
        <v>0.5602725700000003</v>
      </c>
      <c r="AD107" s="17">
        <v>0.47068721000000047</v>
      </c>
      <c r="AE107" s="17">
        <v>0.54478340999999997</v>
      </c>
      <c r="AF107" s="17">
        <v>0.56345164999999964</v>
      </c>
      <c r="AG107" s="17">
        <v>9.6500000000000002E-2</v>
      </c>
      <c r="AH107" s="17">
        <v>5.8238524062725283E-2</v>
      </c>
      <c r="AI107" s="17">
        <v>0.13712100286753298</v>
      </c>
      <c r="AJ107" s="97">
        <v>0.17822643928696427</v>
      </c>
      <c r="AK107" s="97">
        <v>0.27629921022526743</v>
      </c>
      <c r="AL107" s="97">
        <v>0.24051591124024441</v>
      </c>
      <c r="AM107" s="97">
        <v>0.20582884243180824</v>
      </c>
      <c r="AN107" s="97">
        <v>0.17724451246536538</v>
      </c>
      <c r="AO107" s="97">
        <v>3.9760117164250694E-2</v>
      </c>
      <c r="AP107" s="97">
        <v>7.8012491844063891E-2</v>
      </c>
      <c r="AQ107" s="97">
        <v>7.4870246900482773E-2</v>
      </c>
      <c r="AR107" s="97">
        <v>5.8258116578128204E-2</v>
      </c>
      <c r="AS107" s="97">
        <v>5.8877734995733975E-2</v>
      </c>
      <c r="AT107" s="97">
        <v>7.6882075943738998E-2</v>
      </c>
      <c r="AU107" s="97">
        <v>9.0958600166561945E-2</v>
      </c>
      <c r="AV107" s="97">
        <v>0.1424470113106448</v>
      </c>
      <c r="AW107" s="97">
        <v>0.18400531490420077</v>
      </c>
      <c r="AX107" s="97">
        <v>0.16681738835633753</v>
      </c>
      <c r="AY107" s="97">
        <v>0.15446997641597621</v>
      </c>
      <c r="AZ107" s="97">
        <v>0.15255920678625307</v>
      </c>
      <c r="BA107" s="97">
        <v>0.15995146106645788</v>
      </c>
      <c r="BB107" s="97">
        <v>0.15168216308174415</v>
      </c>
      <c r="BC107" s="97">
        <v>0.1188011705296764</v>
      </c>
      <c r="BD107" s="97">
        <v>0.12603127310381951</v>
      </c>
    </row>
    <row r="108" spans="1:56">
      <c r="B108" s="1" t="str">
        <f t="shared" si="2"/>
        <v>IDAssemblyNew</v>
      </c>
      <c r="C108" s="1" t="s">
        <v>115</v>
      </c>
      <c r="D108" s="196" t="s">
        <v>69</v>
      </c>
      <c r="E108" s="1" t="s">
        <v>8</v>
      </c>
      <c r="H108" s="17">
        <v>0.16187400000000002</v>
      </c>
      <c r="I108" s="17">
        <v>0.40232200000000001</v>
      </c>
      <c r="J108" s="17">
        <v>0.21423400000000004</v>
      </c>
      <c r="K108" s="17">
        <v>0.16636200000000001</v>
      </c>
      <c r="L108" s="17">
        <v>0.14161000000000001</v>
      </c>
      <c r="M108" s="17">
        <v>0.21616506400000002</v>
      </c>
      <c r="N108" s="17">
        <v>0.43234400000000001</v>
      </c>
      <c r="O108" s="17">
        <v>0.29482056200000006</v>
      </c>
      <c r="P108" s="17">
        <v>0.20296021200000003</v>
      </c>
      <c r="Q108" s="17">
        <v>0.39565800000000001</v>
      </c>
      <c r="R108" s="17">
        <v>0.36665600000000004</v>
      </c>
      <c r="S108" s="17">
        <v>0.54201909199999998</v>
      </c>
      <c r="T108" s="17">
        <v>0.55654331400000001</v>
      </c>
      <c r="U108" s="17">
        <v>0.70082122600000007</v>
      </c>
      <c r="V108" s="17">
        <v>0.47504799999999997</v>
      </c>
      <c r="W108" s="17">
        <v>0.35580000000000001</v>
      </c>
      <c r="X108" s="17">
        <v>0.66449999999999998</v>
      </c>
      <c r="Y108" s="17">
        <v>1.038</v>
      </c>
      <c r="Z108" s="17">
        <v>0.46650000000000003</v>
      </c>
      <c r="AA108" s="17">
        <v>0.95889999999999997</v>
      </c>
      <c r="AB108" s="17">
        <v>0.46645769387703823</v>
      </c>
      <c r="AC108" s="17">
        <v>0.49047162329837557</v>
      </c>
      <c r="AD108" s="17">
        <v>0.51237945405876495</v>
      </c>
      <c r="AE108" s="17">
        <v>0.52849590625857834</v>
      </c>
      <c r="AF108" s="17">
        <v>0.50235435940265927</v>
      </c>
      <c r="AG108" s="17">
        <v>0.26369999999999999</v>
      </c>
      <c r="AH108" s="17">
        <v>0.76846357715701397</v>
      </c>
      <c r="AI108" s="17">
        <v>0.75083813687696432</v>
      </c>
      <c r="AJ108" s="97">
        <v>0.56364394215112201</v>
      </c>
      <c r="AK108" s="97">
        <v>0.61259371011003216</v>
      </c>
      <c r="AL108" s="97">
        <v>0.49600348072567796</v>
      </c>
      <c r="AM108" s="97">
        <v>0.4520282375391772</v>
      </c>
      <c r="AN108" s="97">
        <v>0.57938881277528198</v>
      </c>
      <c r="AO108" s="97">
        <v>0.52801621581721181</v>
      </c>
      <c r="AP108" s="97">
        <v>0.51545489036002712</v>
      </c>
      <c r="AQ108" s="97">
        <v>0.14323454473328248</v>
      </c>
      <c r="AR108" s="97">
        <v>0.16262078390446721</v>
      </c>
      <c r="AS108" s="97">
        <v>0.54475952391465476</v>
      </c>
      <c r="AT108" s="97">
        <v>0.64663251884836082</v>
      </c>
      <c r="AU108" s="97">
        <v>0.70737583208101029</v>
      </c>
      <c r="AV108" s="97">
        <v>0.81884230608545838</v>
      </c>
      <c r="AW108" s="97">
        <v>0.9991518693010728</v>
      </c>
      <c r="AX108" s="97">
        <v>0.97490382830130129</v>
      </c>
      <c r="AY108" s="97">
        <v>1.1341149223273612</v>
      </c>
      <c r="AZ108" s="97">
        <v>1.1605009120239342</v>
      </c>
      <c r="BA108" s="97">
        <v>1.1094235909615466</v>
      </c>
      <c r="BB108" s="97">
        <v>1.2102206427981348</v>
      </c>
      <c r="BC108" s="97">
        <v>1.1601351051512339</v>
      </c>
      <c r="BD108" s="97">
        <v>1.1802060197146977</v>
      </c>
    </row>
    <row r="109" spans="1:56">
      <c r="B109" s="1" t="str">
        <f t="shared" si="2"/>
        <v>IDOtherNew</v>
      </c>
      <c r="C109" s="1" t="s">
        <v>116</v>
      </c>
      <c r="D109" s="196" t="s">
        <v>71</v>
      </c>
      <c r="E109" s="1" t="s">
        <v>8</v>
      </c>
      <c r="H109" s="17">
        <v>0.31422600000000006</v>
      </c>
      <c r="I109" s="17">
        <v>1.1833</v>
      </c>
      <c r="J109" s="17">
        <v>0.63009999999999999</v>
      </c>
      <c r="K109" s="17">
        <v>0.48930000000000001</v>
      </c>
      <c r="L109" s="17">
        <v>0.41649999999999998</v>
      </c>
      <c r="M109" s="17">
        <v>0.63577960000000011</v>
      </c>
      <c r="N109" s="17">
        <v>1.2715999999999998</v>
      </c>
      <c r="O109" s="17">
        <v>0.86711930000000004</v>
      </c>
      <c r="P109" s="17">
        <v>0.59694180000000008</v>
      </c>
      <c r="Q109" s="17">
        <v>1.1637</v>
      </c>
      <c r="R109" s="17">
        <v>1.0784</v>
      </c>
      <c r="S109" s="17">
        <v>1.5941737999999999</v>
      </c>
      <c r="T109" s="17">
        <v>1.6368920999999999</v>
      </c>
      <c r="U109" s="17">
        <v>2.0612388999999998</v>
      </c>
      <c r="V109" s="17">
        <v>1.3971999999999998</v>
      </c>
      <c r="W109" s="17">
        <v>1.0427</v>
      </c>
      <c r="X109" s="17">
        <v>0.80215000000000003</v>
      </c>
      <c r="Y109" s="17">
        <v>0.2843</v>
      </c>
      <c r="Z109" s="17">
        <v>0.34749999999999998</v>
      </c>
      <c r="AA109" s="17">
        <v>0.2964</v>
      </c>
      <c r="AB109" s="17">
        <v>0.53927991626881955</v>
      </c>
      <c r="AC109" s="17">
        <v>0.4102555079683779</v>
      </c>
      <c r="AD109" s="17">
        <v>0.42249327104785911</v>
      </c>
      <c r="AE109" s="17">
        <v>0.42234898958167211</v>
      </c>
      <c r="AF109" s="17">
        <v>0.40971621961133892</v>
      </c>
      <c r="AG109" s="17">
        <v>1.2195000000000009</v>
      </c>
      <c r="AH109" s="17">
        <v>0.86918377224414911</v>
      </c>
      <c r="AI109" s="17">
        <v>1.2075041384291689</v>
      </c>
      <c r="AJ109" s="97">
        <v>0.99543733105822718</v>
      </c>
      <c r="AK109" s="97">
        <v>2.0944492839640994</v>
      </c>
      <c r="AL109" s="97">
        <v>1.4632667438386331</v>
      </c>
      <c r="AM109" s="97">
        <v>1.5160101483624544</v>
      </c>
      <c r="AN109" s="97">
        <v>1.3562862775098248</v>
      </c>
      <c r="AO109" s="97">
        <v>0.62080372689343388</v>
      </c>
      <c r="AP109" s="97">
        <v>1.4667398654582993</v>
      </c>
      <c r="AQ109" s="97">
        <v>1.8294196864031134</v>
      </c>
      <c r="AR109" s="97">
        <v>1.6777206724038936</v>
      </c>
      <c r="AS109" s="97">
        <v>1.7087003694845195</v>
      </c>
      <c r="AT109" s="97">
        <v>1.4029363475551062</v>
      </c>
      <c r="AU109" s="97">
        <v>2.1676089525529987</v>
      </c>
      <c r="AV109" s="97">
        <v>2.2321895678264339</v>
      </c>
      <c r="AW109" s="97">
        <v>2.0838559520340389</v>
      </c>
      <c r="AX109" s="97">
        <v>1.9066120052304982</v>
      </c>
      <c r="AY109" s="97">
        <v>2.005254080991465</v>
      </c>
      <c r="AZ109" s="97">
        <v>1.8455517502460481</v>
      </c>
      <c r="BA109" s="97">
        <v>2.0202080354258674</v>
      </c>
      <c r="BB109" s="97">
        <v>1.7719949283394798</v>
      </c>
      <c r="BC109" s="97">
        <v>1.7612893996044496</v>
      </c>
      <c r="BD109" s="97">
        <v>1.6276537965562903</v>
      </c>
    </row>
    <row r="110" spans="1:56">
      <c r="B110" s="1" t="str">
        <f t="shared" si="2"/>
        <v>IDLarge OffStock 2016</v>
      </c>
      <c r="C110" s="1" t="s">
        <v>117</v>
      </c>
      <c r="D110" s="196" t="s">
        <v>43</v>
      </c>
      <c r="E110" s="1" t="s">
        <v>5456</v>
      </c>
      <c r="F110" s="1" t="s">
        <v>73</v>
      </c>
      <c r="AJ110" s="92"/>
      <c r="AK110" s="92">
        <v>29.175943568702102</v>
      </c>
      <c r="AL110" s="92">
        <v>29.088415737995994</v>
      </c>
      <c r="AM110" s="92">
        <v>29.001150490782006</v>
      </c>
      <c r="AN110" s="92">
        <v>28.914147039309661</v>
      </c>
      <c r="AO110" s="92">
        <v>28.82740459819173</v>
      </c>
      <c r="AP110" s="92">
        <v>28.740922384397155</v>
      </c>
      <c r="AQ110" s="92">
        <v>28.654699617243963</v>
      </c>
      <c r="AR110" s="92">
        <v>28.568735518392231</v>
      </c>
      <c r="AS110" s="92">
        <v>28.483029311837054</v>
      </c>
      <c r="AT110" s="92">
        <v>28.397580223901542</v>
      </c>
      <c r="AU110" s="92">
        <v>28.312387483229838</v>
      </c>
      <c r="AV110" s="92">
        <v>28.227450320780147</v>
      </c>
      <c r="AW110" s="92">
        <v>28.142767969817807</v>
      </c>
      <c r="AX110" s="92">
        <v>28.058339665908353</v>
      </c>
      <c r="AY110" s="92">
        <v>27.974164646910626</v>
      </c>
      <c r="AZ110" s="92">
        <v>27.890242152969893</v>
      </c>
      <c r="BA110" s="92">
        <v>27.806571426510985</v>
      </c>
      <c r="BB110" s="92">
        <v>27.723151712231452</v>
      </c>
      <c r="BC110" s="92">
        <v>27.639982257094758</v>
      </c>
      <c r="BD110" s="92">
        <v>27.557062310323474</v>
      </c>
    </row>
    <row r="111" spans="1:56">
      <c r="B111" s="1" t="str">
        <f t="shared" si="2"/>
        <v>IDMedium OffStock 2016</v>
      </c>
      <c r="C111" s="1" t="s">
        <v>118</v>
      </c>
      <c r="D111" s="196" t="s">
        <v>45</v>
      </c>
      <c r="E111" s="1" t="s">
        <v>5456</v>
      </c>
      <c r="F111" s="1" t="s">
        <v>73</v>
      </c>
      <c r="AJ111" s="92"/>
      <c r="AK111" s="92">
        <v>18.538271499075666</v>
      </c>
      <c r="AL111" s="92">
        <v>18.482656684578441</v>
      </c>
      <c r="AM111" s="92">
        <v>18.427208714524706</v>
      </c>
      <c r="AN111" s="92">
        <v>18.371927088381131</v>
      </c>
      <c r="AO111" s="92">
        <v>18.316811307115987</v>
      </c>
      <c r="AP111" s="92">
        <v>18.261860873194639</v>
      </c>
      <c r="AQ111" s="92">
        <v>18.207075290575055</v>
      </c>
      <c r="AR111" s="92">
        <v>18.152454064703331</v>
      </c>
      <c r="AS111" s="92">
        <v>18.097996702509221</v>
      </c>
      <c r="AT111" s="92">
        <v>18.043702712401693</v>
      </c>
      <c r="AU111" s="92">
        <v>17.989571604264487</v>
      </c>
      <c r="AV111" s="92">
        <v>17.935602889451694</v>
      </c>
      <c r="AW111" s="92">
        <v>17.881796080783339</v>
      </c>
      <c r="AX111" s="92">
        <v>17.828150692540987</v>
      </c>
      <c r="AY111" s="92">
        <v>17.774666240463365</v>
      </c>
      <c r="AZ111" s="92">
        <v>17.721342241741976</v>
      </c>
      <c r="BA111" s="92">
        <v>17.668178215016749</v>
      </c>
      <c r="BB111" s="92">
        <v>17.615173680371697</v>
      </c>
      <c r="BC111" s="92">
        <v>17.562328159330583</v>
      </c>
      <c r="BD111" s="92">
        <v>17.509641174852593</v>
      </c>
    </row>
    <row r="112" spans="1:56">
      <c r="B112" s="1" t="str">
        <f t="shared" si="2"/>
        <v>IDSmall OffStock 2016</v>
      </c>
      <c r="C112" s="1" t="s">
        <v>119</v>
      </c>
      <c r="D112" s="196" t="s">
        <v>47</v>
      </c>
      <c r="E112" s="1" t="s">
        <v>5456</v>
      </c>
      <c r="F112" s="1" t="s">
        <v>73</v>
      </c>
      <c r="AJ112" s="92"/>
      <c r="AK112" s="92">
        <v>13.945131928685187</v>
      </c>
      <c r="AL112" s="92">
        <v>13.903296532899132</v>
      </c>
      <c r="AM112" s="92">
        <v>13.861586643300434</v>
      </c>
      <c r="AN112" s="92">
        <v>13.820001883370534</v>
      </c>
      <c r="AO112" s="92">
        <v>13.778541877720421</v>
      </c>
      <c r="AP112" s="92">
        <v>13.73720625208726</v>
      </c>
      <c r="AQ112" s="92">
        <v>13.695994633330999</v>
      </c>
      <c r="AR112" s="92">
        <v>13.654906649431005</v>
      </c>
      <c r="AS112" s="92">
        <v>13.613941929482712</v>
      </c>
      <c r="AT112" s="92">
        <v>13.573100103694264</v>
      </c>
      <c r="AU112" s="92">
        <v>13.532380803383182</v>
      </c>
      <c r="AV112" s="92">
        <v>13.491783660973033</v>
      </c>
      <c r="AW112" s="92">
        <v>13.451308309990113</v>
      </c>
      <c r="AX112" s="92">
        <v>13.410954385060142</v>
      </c>
      <c r="AY112" s="92">
        <v>13.370721521904962</v>
      </c>
      <c r="AZ112" s="92">
        <v>13.330609357339247</v>
      </c>
      <c r="BA112" s="92">
        <v>13.290617529267228</v>
      </c>
      <c r="BB112" s="92">
        <v>13.250745676679427</v>
      </c>
      <c r="BC112" s="92">
        <v>13.210993439649389</v>
      </c>
      <c r="BD112" s="92">
        <v>13.17136045933044</v>
      </c>
    </row>
    <row r="113" spans="2:56">
      <c r="B113" s="1" t="str">
        <f t="shared" si="2"/>
        <v>IDXLarge RetStock 2016</v>
      </c>
      <c r="C113" s="1" t="s">
        <v>102</v>
      </c>
      <c r="D113" s="197" t="s">
        <v>5467</v>
      </c>
      <c r="E113" s="1" t="s">
        <v>5456</v>
      </c>
      <c r="F113" s="1" t="s">
        <v>73</v>
      </c>
      <c r="AJ113" s="92"/>
      <c r="AK113" s="92">
        <v>14.566821988928499</v>
      </c>
      <c r="AL113" s="92">
        <v>14.499814607779427</v>
      </c>
      <c r="AM113" s="92">
        <v>14.433115460583641</v>
      </c>
      <c r="AN113" s="92">
        <v>14.366723129464956</v>
      </c>
      <c r="AO113" s="92">
        <v>14.300636203069416</v>
      </c>
      <c r="AP113" s="92">
        <v>14.234853276535297</v>
      </c>
      <c r="AQ113" s="92">
        <v>14.169372951463235</v>
      </c>
      <c r="AR113" s="92">
        <v>14.104193835886504</v>
      </c>
      <c r="AS113" s="92">
        <v>14.039314544241424</v>
      </c>
      <c r="AT113" s="92">
        <v>13.974733697337912</v>
      </c>
      <c r="AU113" s="92">
        <v>13.910449922330157</v>
      </c>
      <c r="AV113" s="92">
        <v>13.846461852687437</v>
      </c>
      <c r="AW113" s="92">
        <v>13.782768128165074</v>
      </c>
      <c r="AX113" s="92">
        <v>13.719367394775514</v>
      </c>
      <c r="AY113" s="92">
        <v>13.656258304759545</v>
      </c>
      <c r="AZ113" s="92">
        <v>13.59343951655765</v>
      </c>
      <c r="BA113" s="92">
        <v>13.530909694781483</v>
      </c>
      <c r="BB113" s="92">
        <v>13.468667510185488</v>
      </c>
      <c r="BC113" s="92">
        <v>13.406711639638635</v>
      </c>
      <c r="BD113" s="92">
        <v>13.345040766096297</v>
      </c>
    </row>
    <row r="114" spans="2:56">
      <c r="B114" s="1" t="str">
        <f t="shared" si="2"/>
        <v>IDLarge RetStock 2016</v>
      </c>
      <c r="C114" s="1" t="s">
        <v>103</v>
      </c>
      <c r="D114" s="197" t="s">
        <v>5464</v>
      </c>
      <c r="E114" s="1" t="s">
        <v>5456</v>
      </c>
      <c r="F114" s="1" t="s">
        <v>73</v>
      </c>
      <c r="AJ114" s="92"/>
      <c r="AK114" s="92">
        <v>20.846154130308317</v>
      </c>
      <c r="AL114" s="92">
        <v>20.750261821308897</v>
      </c>
      <c r="AM114" s="92">
        <v>20.654810616930874</v>
      </c>
      <c r="AN114" s="92">
        <v>20.559798488092991</v>
      </c>
      <c r="AO114" s="92">
        <v>20.465223415047763</v>
      </c>
      <c r="AP114" s="92">
        <v>20.371083387338544</v>
      </c>
      <c r="AQ114" s="92">
        <v>20.277376403756787</v>
      </c>
      <c r="AR114" s="92">
        <v>20.184100472299505</v>
      </c>
      <c r="AS114" s="92">
        <v>20.091253610126927</v>
      </c>
      <c r="AT114" s="92">
        <v>19.998833843520341</v>
      </c>
      <c r="AU114" s="92">
        <v>19.906839207840147</v>
      </c>
      <c r="AV114" s="92">
        <v>19.815267747484082</v>
      </c>
      <c r="AW114" s="92">
        <v>19.724117515845656</v>
      </c>
      <c r="AX114" s="92">
        <v>19.633386575272766</v>
      </c>
      <c r="AY114" s="92">
        <v>19.54307299702651</v>
      </c>
      <c r="AZ114" s="92">
        <v>19.453174861240186</v>
      </c>
      <c r="BA114" s="92">
        <v>19.363690256878481</v>
      </c>
      <c r="BB114" s="92">
        <v>19.274617281696838</v>
      </c>
      <c r="BC114" s="92">
        <v>19.185954042201033</v>
      </c>
      <c r="BD114" s="92">
        <v>19.097698653606908</v>
      </c>
    </row>
    <row r="115" spans="2:56">
      <c r="B115" s="1" t="str">
        <f t="shared" si="2"/>
        <v>IDMedium RetStock 2016</v>
      </c>
      <c r="C115" s="1" t="s">
        <v>104</v>
      </c>
      <c r="D115" s="197" t="s">
        <v>5465</v>
      </c>
      <c r="E115" s="1" t="s">
        <v>5456</v>
      </c>
      <c r="F115" s="1" t="s">
        <v>73</v>
      </c>
      <c r="AJ115" s="92"/>
      <c r="AK115" s="92">
        <v>11.744919974095</v>
      </c>
      <c r="AL115" s="92">
        <v>11.690893342214162</v>
      </c>
      <c r="AM115" s="92">
        <v>11.637115232839976</v>
      </c>
      <c r="AN115" s="92">
        <v>11.583584502768911</v>
      </c>
      <c r="AO115" s="92">
        <v>11.530300014056174</v>
      </c>
      <c r="AP115" s="92">
        <v>11.477260633991515</v>
      </c>
      <c r="AQ115" s="92">
        <v>11.424465235075154</v>
      </c>
      <c r="AR115" s="92">
        <v>11.371912694993807</v>
      </c>
      <c r="AS115" s="92">
        <v>11.319601896596835</v>
      </c>
      <c r="AT115" s="92">
        <v>11.267531727872489</v>
      </c>
      <c r="AU115" s="92">
        <v>11.215701081924275</v>
      </c>
      <c r="AV115" s="92">
        <v>11.164108856947422</v>
      </c>
      <c r="AW115" s="92">
        <v>11.112753956205463</v>
      </c>
      <c r="AX115" s="92">
        <v>11.061635288006917</v>
      </c>
      <c r="AY115" s="92">
        <v>11.010751765682084</v>
      </c>
      <c r="AZ115" s="92">
        <v>10.960102307559946</v>
      </c>
      <c r="BA115" s="92">
        <v>10.909685836945171</v>
      </c>
      <c r="BB115" s="92">
        <v>10.859501282095222</v>
      </c>
      <c r="BC115" s="92">
        <v>10.809547576197582</v>
      </c>
      <c r="BD115" s="92">
        <v>10.759823657347074</v>
      </c>
    </row>
    <row r="116" spans="2:56">
      <c r="B116" s="1" t="str">
        <f t="shared" si="2"/>
        <v>IDSmall RetStock 2016</v>
      </c>
      <c r="C116" s="1" t="s">
        <v>105</v>
      </c>
      <c r="D116" s="197" t="s">
        <v>5466</v>
      </c>
      <c r="E116" s="1" t="s">
        <v>5456</v>
      </c>
      <c r="F116" s="1" t="s">
        <v>73</v>
      </c>
      <c r="AJ116" s="92"/>
      <c r="AK116" s="92">
        <v>11.270907221963833</v>
      </c>
      <c r="AL116" s="92">
        <v>11.2190610487428</v>
      </c>
      <c r="AM116" s="92">
        <v>11.167453367918583</v>
      </c>
      <c r="AN116" s="92">
        <v>11.116083082426156</v>
      </c>
      <c r="AO116" s="92">
        <v>11.064949100246995</v>
      </c>
      <c r="AP116" s="92">
        <v>11.014050334385859</v>
      </c>
      <c r="AQ116" s="92">
        <v>10.963385702847683</v>
      </c>
      <c r="AR116" s="92">
        <v>10.912954128614583</v>
      </c>
      <c r="AS116" s="92">
        <v>10.862754539622955</v>
      </c>
      <c r="AT116" s="92">
        <v>10.812785868740688</v>
      </c>
      <c r="AU116" s="92">
        <v>10.763047053744481</v>
      </c>
      <c r="AV116" s="92">
        <v>10.713537037297256</v>
      </c>
      <c r="AW116" s="92">
        <v>10.664254766925687</v>
      </c>
      <c r="AX116" s="92">
        <v>10.615199194997828</v>
      </c>
      <c r="AY116" s="92">
        <v>10.566369278700838</v>
      </c>
      <c r="AZ116" s="92">
        <v>10.517763980018813</v>
      </c>
      <c r="BA116" s="92">
        <v>10.469382265710726</v>
      </c>
      <c r="BB116" s="92">
        <v>10.421223107288457</v>
      </c>
      <c r="BC116" s="92">
        <v>10.373285480994928</v>
      </c>
      <c r="BD116" s="92">
        <v>10.325568367782351</v>
      </c>
    </row>
    <row r="117" spans="2:56">
      <c r="B117" s="1" t="str">
        <f t="shared" si="2"/>
        <v>IDSchool K-12Stock 2016</v>
      </c>
      <c r="C117" s="1" t="s">
        <v>106</v>
      </c>
      <c r="D117" s="197" t="s">
        <v>5468</v>
      </c>
      <c r="E117" s="1" t="s">
        <v>5456</v>
      </c>
      <c r="F117" s="1" t="s">
        <v>73</v>
      </c>
      <c r="AJ117" s="92"/>
      <c r="AK117" s="92">
        <v>13.553845608038186</v>
      </c>
      <c r="AL117" s="92">
        <v>13.49827484104523</v>
      </c>
      <c r="AM117" s="92">
        <v>13.442931914196945</v>
      </c>
      <c r="AN117" s="92">
        <v>13.387815893348739</v>
      </c>
      <c r="AO117" s="92">
        <v>13.33292584818601</v>
      </c>
      <c r="AP117" s="92">
        <v>13.278260852208447</v>
      </c>
      <c r="AQ117" s="92">
        <v>13.223819982714392</v>
      </c>
      <c r="AR117" s="92">
        <v>13.169602320785263</v>
      </c>
      <c r="AS117" s="92">
        <v>13.115606951270044</v>
      </c>
      <c r="AT117" s="92">
        <v>13.061832962769836</v>
      </c>
      <c r="AU117" s="92">
        <v>13.008279447622479</v>
      </c>
      <c r="AV117" s="92">
        <v>12.954945501887227</v>
      </c>
      <c r="AW117" s="92">
        <v>12.901830225329491</v>
      </c>
      <c r="AX117" s="92">
        <v>12.848932721405641</v>
      </c>
      <c r="AY117" s="92">
        <v>12.796252097247878</v>
      </c>
      <c r="AZ117" s="92">
        <v>12.743787463649163</v>
      </c>
      <c r="BA117" s="92">
        <v>12.691537935048201</v>
      </c>
      <c r="BB117" s="92">
        <v>12.639502629514503</v>
      </c>
      <c r="BC117" s="92">
        <v>12.587680668733494</v>
      </c>
      <c r="BD117" s="92">
        <v>12.536071177991687</v>
      </c>
    </row>
    <row r="118" spans="2:56">
      <c r="B118" s="1" t="str">
        <f t="shared" si="2"/>
        <v>IDUniversityStock 2016</v>
      </c>
      <c r="C118" s="1" t="s">
        <v>107</v>
      </c>
      <c r="D118" s="196" t="s">
        <v>54</v>
      </c>
      <c r="E118" s="1" t="s">
        <v>5456</v>
      </c>
      <c r="F118" s="1" t="s">
        <v>73</v>
      </c>
      <c r="AJ118" s="92"/>
      <c r="AK118" s="92">
        <v>17.822898507483046</v>
      </c>
      <c r="AL118" s="92">
        <v>17.749824623602365</v>
      </c>
      <c r="AM118" s="92">
        <v>17.677050342645597</v>
      </c>
      <c r="AN118" s="92">
        <v>17.60457443624075</v>
      </c>
      <c r="AO118" s="92">
        <v>17.532395681052162</v>
      </c>
      <c r="AP118" s="92">
        <v>17.460512858759849</v>
      </c>
      <c r="AQ118" s="92">
        <v>17.388924756038932</v>
      </c>
      <c r="AR118" s="92">
        <v>17.317630164539171</v>
      </c>
      <c r="AS118" s="92">
        <v>17.246627880864562</v>
      </c>
      <c r="AT118" s="92">
        <v>17.175916706553018</v>
      </c>
      <c r="AU118" s="92">
        <v>17.10549544805615</v>
      </c>
      <c r="AV118" s="92">
        <v>17.035362916719119</v>
      </c>
      <c r="AW118" s="92">
        <v>16.965517928760573</v>
      </c>
      <c r="AX118" s="92">
        <v>16.895959305252653</v>
      </c>
      <c r="AY118" s="92">
        <v>16.826685872101116</v>
      </c>
      <c r="AZ118" s="92">
        <v>16.757696460025503</v>
      </c>
      <c r="BA118" s="92">
        <v>16.688989904539397</v>
      </c>
      <c r="BB118" s="92">
        <v>16.620565045930785</v>
      </c>
      <c r="BC118" s="92">
        <v>16.552420729242471</v>
      </c>
      <c r="BD118" s="92">
        <v>16.484555804252576</v>
      </c>
    </row>
    <row r="119" spans="2:56">
      <c r="B119" s="1" t="str">
        <f t="shared" si="2"/>
        <v>IDWarehouseStock 2016</v>
      </c>
      <c r="C119" s="1" t="s">
        <v>108</v>
      </c>
      <c r="D119" s="196" t="s">
        <v>56</v>
      </c>
      <c r="E119" s="1" t="s">
        <v>5456</v>
      </c>
      <c r="F119" s="1" t="s">
        <v>73</v>
      </c>
      <c r="AJ119" s="92"/>
      <c r="AK119" s="92">
        <v>34.039302656722576</v>
      </c>
      <c r="AL119" s="92">
        <v>33.913357236892701</v>
      </c>
      <c r="AM119" s="92">
        <v>33.787877815116197</v>
      </c>
      <c r="AN119" s="92">
        <v>33.662862667200265</v>
      </c>
      <c r="AO119" s="92">
        <v>33.538310075331623</v>
      </c>
      <c r="AP119" s="92">
        <v>33.414218328052897</v>
      </c>
      <c r="AQ119" s="92">
        <v>33.2905857202391</v>
      </c>
      <c r="AR119" s="92">
        <v>33.167410553074212</v>
      </c>
      <c r="AS119" s="92">
        <v>33.044691134027836</v>
      </c>
      <c r="AT119" s="92">
        <v>32.922425776831929</v>
      </c>
      <c r="AU119" s="92">
        <v>32.800612801457653</v>
      </c>
      <c r="AV119" s="92">
        <v>32.679250534092262</v>
      </c>
      <c r="AW119" s="92">
        <v>32.558337307116119</v>
      </c>
      <c r="AX119" s="92">
        <v>32.437871459079787</v>
      </c>
      <c r="AY119" s="92">
        <v>32.317851334681194</v>
      </c>
      <c r="AZ119" s="92">
        <v>32.19827528474287</v>
      </c>
      <c r="BA119" s="92">
        <v>32.079141666189322</v>
      </c>
      <c r="BB119" s="92">
        <v>31.960448842024419</v>
      </c>
      <c r="BC119" s="92">
        <v>31.842195181308927</v>
      </c>
      <c r="BD119" s="92">
        <v>31.724379059138084</v>
      </c>
    </row>
    <row r="120" spans="2:56">
      <c r="B120" s="1" t="str">
        <f t="shared" si="2"/>
        <v>IDSupermarketStock 2016</v>
      </c>
      <c r="C120" s="1" t="s">
        <v>109</v>
      </c>
      <c r="D120" s="196" t="s">
        <v>58</v>
      </c>
      <c r="E120" s="1" t="s">
        <v>5456</v>
      </c>
      <c r="F120" s="1" t="s">
        <v>73</v>
      </c>
      <c r="AJ120" s="92"/>
      <c r="AK120" s="92">
        <v>2.8263923825100883</v>
      </c>
      <c r="AL120" s="92">
        <v>2.8009548510674973</v>
      </c>
      <c r="AM120" s="92">
        <v>2.7757462574078899</v>
      </c>
      <c r="AN120" s="92">
        <v>2.7507645410912187</v>
      </c>
      <c r="AO120" s="92">
        <v>2.7260076602213976</v>
      </c>
      <c r="AP120" s="92">
        <v>2.701473591279405</v>
      </c>
      <c r="AQ120" s="92">
        <v>2.6771603289578905</v>
      </c>
      <c r="AR120" s="92">
        <v>2.6530658859972696</v>
      </c>
      <c r="AS120" s="92">
        <v>2.6291882930232942</v>
      </c>
      <c r="AT120" s="92">
        <v>2.6055255983860843</v>
      </c>
      <c r="AU120" s="92">
        <v>2.5820758680006097</v>
      </c>
      <c r="AV120" s="92">
        <v>2.558837185188604</v>
      </c>
      <c r="AW120" s="92">
        <v>2.5358076505219067</v>
      </c>
      <c r="AX120" s="92">
        <v>2.5129853816672094</v>
      </c>
      <c r="AY120" s="92">
        <v>2.4903685132322044</v>
      </c>
      <c r="AZ120" s="92">
        <v>2.4679551966131146</v>
      </c>
      <c r="BA120" s="92">
        <v>2.4457435998435963</v>
      </c>
      <c r="BB120" s="92">
        <v>2.4237319074450041</v>
      </c>
      <c r="BC120" s="92">
        <v>2.401918320277999</v>
      </c>
      <c r="BD120" s="92">
        <v>2.3803010553954969</v>
      </c>
    </row>
    <row r="121" spans="2:56">
      <c r="B121" s="1" t="str">
        <f t="shared" si="2"/>
        <v>IDMiniMartStock 2016</v>
      </c>
      <c r="C121" s="1" t="s">
        <v>110</v>
      </c>
      <c r="D121" s="196" t="s">
        <v>60</v>
      </c>
      <c r="E121" s="1" t="s">
        <v>5456</v>
      </c>
      <c r="F121" s="1" t="s">
        <v>73</v>
      </c>
      <c r="AJ121" s="92"/>
      <c r="AK121" s="92">
        <v>1.3330938165988486</v>
      </c>
      <c r="AL121" s="92">
        <v>1.3268016137845022</v>
      </c>
      <c r="AM121" s="92">
        <v>1.3205391101674395</v>
      </c>
      <c r="AN121" s="92">
        <v>1.3143061655674493</v>
      </c>
      <c r="AO121" s="92">
        <v>1.308102640465971</v>
      </c>
      <c r="AP121" s="92">
        <v>1.3019283960029717</v>
      </c>
      <c r="AQ121" s="92">
        <v>1.2957832939738378</v>
      </c>
      <c r="AR121" s="92">
        <v>1.2896671968262814</v>
      </c>
      <c r="AS121" s="92">
        <v>1.2835799676572615</v>
      </c>
      <c r="AT121" s="92">
        <v>1.2775214702099194</v>
      </c>
      <c r="AU121" s="92">
        <v>1.2714915688705286</v>
      </c>
      <c r="AV121" s="92">
        <v>1.2654901286654598</v>
      </c>
      <c r="AW121" s="92">
        <v>1.259517015258159</v>
      </c>
      <c r="AX121" s="92">
        <v>1.2535720949461404</v>
      </c>
      <c r="AY121" s="92">
        <v>1.2476552346579948</v>
      </c>
      <c r="AZ121" s="92">
        <v>1.241766301950409</v>
      </c>
      <c r="BA121" s="92">
        <v>1.2359051650052031</v>
      </c>
      <c r="BB121" s="92">
        <v>1.2300716926263786</v>
      </c>
      <c r="BC121" s="92">
        <v>1.2242657542371822</v>
      </c>
      <c r="BD121" s="92">
        <v>1.2184872198771828</v>
      </c>
    </row>
    <row r="122" spans="2:56">
      <c r="B122" s="1" t="str">
        <f t="shared" si="2"/>
        <v>IDRestaurantStock 2016</v>
      </c>
      <c r="C122" s="1" t="s">
        <v>111</v>
      </c>
      <c r="D122" s="196" t="s">
        <v>62</v>
      </c>
      <c r="E122" s="1" t="s">
        <v>5456</v>
      </c>
      <c r="F122" s="1" t="s">
        <v>73</v>
      </c>
      <c r="AJ122" s="92"/>
      <c r="AK122" s="92">
        <v>3.3114109912986116</v>
      </c>
      <c r="AL122" s="92">
        <v>3.2957811314196825</v>
      </c>
      <c r="AM122" s="92">
        <v>3.2802250444793817</v>
      </c>
      <c r="AN122" s="92">
        <v>3.2647423822694392</v>
      </c>
      <c r="AO122" s="92">
        <v>3.2493327982251277</v>
      </c>
      <c r="AP122" s="92">
        <v>3.2339959474175051</v>
      </c>
      <c r="AQ122" s="92">
        <v>3.2187314865456944</v>
      </c>
      <c r="AR122" s="92">
        <v>3.2035390739291989</v>
      </c>
      <c r="AS122" s="92">
        <v>3.188418369500253</v>
      </c>
      <c r="AT122" s="92">
        <v>3.1733690347962118</v>
      </c>
      <c r="AU122" s="92">
        <v>3.158390732951974</v>
      </c>
      <c r="AV122" s="92">
        <v>3.143483128692441</v>
      </c>
      <c r="AW122" s="92">
        <v>3.1286458883250128</v>
      </c>
      <c r="AX122" s="92">
        <v>3.1138786797321187</v>
      </c>
      <c r="AY122" s="92">
        <v>3.0991811723637834</v>
      </c>
      <c r="AZ122" s="92">
        <v>3.0845530372302266</v>
      </c>
      <c r="BA122" s="92">
        <v>3.0699939468944999</v>
      </c>
      <c r="BB122" s="92">
        <v>3.0555035754651581</v>
      </c>
      <c r="BC122" s="92">
        <v>3.0410815985889625</v>
      </c>
      <c r="BD122" s="92">
        <v>3.0267276934436227</v>
      </c>
    </row>
    <row r="123" spans="2:56">
      <c r="B123" s="1" t="str">
        <f t="shared" si="2"/>
        <v>IDLodgingStock 2016</v>
      </c>
      <c r="C123" s="1" t="s">
        <v>112</v>
      </c>
      <c r="D123" s="196" t="s">
        <v>64</v>
      </c>
      <c r="E123" s="1" t="s">
        <v>5456</v>
      </c>
      <c r="F123" s="1" t="s">
        <v>73</v>
      </c>
      <c r="AJ123" s="92"/>
      <c r="AK123" s="92">
        <v>10.895494894950712</v>
      </c>
      <c r="AL123" s="92">
        <v>10.869345707202831</v>
      </c>
      <c r="AM123" s="92">
        <v>10.843259277505544</v>
      </c>
      <c r="AN123" s="92">
        <v>10.817235455239532</v>
      </c>
      <c r="AO123" s="92">
        <v>10.791274090146958</v>
      </c>
      <c r="AP123" s="92">
        <v>10.765375032330606</v>
      </c>
      <c r="AQ123" s="92">
        <v>10.739538132253013</v>
      </c>
      <c r="AR123" s="92">
        <v>10.713763240735606</v>
      </c>
      <c r="AS123" s="92">
        <v>10.68805020895784</v>
      </c>
      <c r="AT123" s="92">
        <v>10.662398888456341</v>
      </c>
      <c r="AU123" s="92">
        <v>10.636809131124046</v>
      </c>
      <c r="AV123" s="92">
        <v>10.611280789209349</v>
      </c>
      <c r="AW123" s="92">
        <v>10.585813715315247</v>
      </c>
      <c r="AX123" s="92">
        <v>10.560407762398491</v>
      </c>
      <c r="AY123" s="92">
        <v>10.535062783768735</v>
      </c>
      <c r="AZ123" s="92">
        <v>10.509778633087691</v>
      </c>
      <c r="BA123" s="92">
        <v>10.484555164368281</v>
      </c>
      <c r="BB123" s="92">
        <v>10.459392231973798</v>
      </c>
      <c r="BC123" s="92">
        <v>10.434289690617062</v>
      </c>
      <c r="BD123" s="92">
        <v>10.409247395359582</v>
      </c>
    </row>
    <row r="124" spans="2:56">
      <c r="B124" s="1" t="str">
        <f t="shared" si="2"/>
        <v>IDHospitalStock 2016</v>
      </c>
      <c r="C124" s="1" t="s">
        <v>113</v>
      </c>
      <c r="D124" s="196" t="s">
        <v>66</v>
      </c>
      <c r="E124" s="1" t="s">
        <v>5456</v>
      </c>
      <c r="F124" s="1" t="s">
        <v>73</v>
      </c>
      <c r="AJ124" s="92"/>
      <c r="AK124" s="92">
        <v>16.62159641134479</v>
      </c>
      <c r="AL124" s="92">
        <v>16.586691058880966</v>
      </c>
      <c r="AM124" s="92">
        <v>16.551859007657317</v>
      </c>
      <c r="AN124" s="92">
        <v>16.517100103741235</v>
      </c>
      <c r="AO124" s="92">
        <v>16.482414193523379</v>
      </c>
      <c r="AP124" s="92">
        <v>16.447801123716982</v>
      </c>
      <c r="AQ124" s="92">
        <v>16.413260741357178</v>
      </c>
      <c r="AR124" s="92">
        <v>16.378792893800327</v>
      </c>
      <c r="AS124" s="92">
        <v>16.344397428723347</v>
      </c>
      <c r="AT124" s="92">
        <v>16.310074194123029</v>
      </c>
      <c r="AU124" s="92">
        <v>16.275823038315369</v>
      </c>
      <c r="AV124" s="92">
        <v>16.241643809934907</v>
      </c>
      <c r="AW124" s="92">
        <v>16.207536357934043</v>
      </c>
      <c r="AX124" s="92">
        <v>16.173500531582381</v>
      </c>
      <c r="AY124" s="92">
        <v>16.139536180466056</v>
      </c>
      <c r="AZ124" s="92">
        <v>16.105643154487076</v>
      </c>
      <c r="BA124" s="92">
        <v>16.071821303862652</v>
      </c>
      <c r="BB124" s="92">
        <v>16.038070479124542</v>
      </c>
      <c r="BC124" s="92">
        <v>16.004390531118382</v>
      </c>
      <c r="BD124" s="92">
        <v>15.970781311003034</v>
      </c>
    </row>
    <row r="125" spans="2:56">
      <c r="B125" s="1" t="str">
        <f t="shared" si="2"/>
        <v>IDResidential CareStock 2016</v>
      </c>
      <c r="C125" s="1" t="s">
        <v>114</v>
      </c>
      <c r="D125" s="197" t="s">
        <v>5469</v>
      </c>
      <c r="E125" s="1" t="s">
        <v>5456</v>
      </c>
      <c r="F125" s="1" t="s">
        <v>73</v>
      </c>
      <c r="AJ125" s="92"/>
      <c r="AK125" s="92">
        <v>7.1186690765659897</v>
      </c>
      <c r="AL125" s="92">
        <v>7.1015842707822312</v>
      </c>
      <c r="AM125" s="92">
        <v>7.0845404685323539</v>
      </c>
      <c r="AN125" s="92">
        <v>7.0675375714078763</v>
      </c>
      <c r="AO125" s="92">
        <v>7.050575481236498</v>
      </c>
      <c r="AP125" s="92">
        <v>7.0336541000815309</v>
      </c>
      <c r="AQ125" s="92">
        <v>7.0167733302413353</v>
      </c>
      <c r="AR125" s="92">
        <v>6.999933074248756</v>
      </c>
      <c r="AS125" s="92">
        <v>6.983133234870559</v>
      </c>
      <c r="AT125" s="92">
        <v>6.9663737151068696</v>
      </c>
      <c r="AU125" s="92">
        <v>6.9496544181906135</v>
      </c>
      <c r="AV125" s="92">
        <v>6.9329752475869562</v>
      </c>
      <c r="AW125" s="92">
        <v>6.9163361069927474</v>
      </c>
      <c r="AX125" s="92">
        <v>6.8997369003359648</v>
      </c>
      <c r="AY125" s="92">
        <v>6.8831775317751589</v>
      </c>
      <c r="AZ125" s="92">
        <v>6.866657905698899</v>
      </c>
      <c r="BA125" s="92">
        <v>6.8501779267252223</v>
      </c>
      <c r="BB125" s="92">
        <v>6.8337374997010825</v>
      </c>
      <c r="BC125" s="92">
        <v>6.8173365297017998</v>
      </c>
      <c r="BD125" s="92">
        <v>6.800974922030516</v>
      </c>
    </row>
    <row r="126" spans="2:56">
      <c r="B126" s="1" t="str">
        <f t="shared" si="2"/>
        <v>IDAssemblyStock 2016</v>
      </c>
      <c r="C126" s="1" t="s">
        <v>115</v>
      </c>
      <c r="D126" s="196" t="s">
        <v>69</v>
      </c>
      <c r="E126" s="1" t="s">
        <v>5456</v>
      </c>
      <c r="F126" s="1" t="s">
        <v>73</v>
      </c>
      <c r="AJ126" s="92"/>
      <c r="AK126" s="92">
        <v>27.174902724207971</v>
      </c>
      <c r="AL126" s="92">
        <v>27.052977993985358</v>
      </c>
      <c r="AM126" s="92">
        <v>26.931600299385678</v>
      </c>
      <c r="AN126" s="92">
        <v>26.810767186042437</v>
      </c>
      <c r="AO126" s="92">
        <v>26.690476210601062</v>
      </c>
      <c r="AP126" s="92">
        <v>26.5707249406695</v>
      </c>
      <c r="AQ126" s="92">
        <v>26.451510954769031</v>
      </c>
      <c r="AR126" s="92">
        <v>26.332831842285302</v>
      </c>
      <c r="AS126" s="92">
        <v>26.214685203419581</v>
      </c>
      <c r="AT126" s="92">
        <v>26.09706864914024</v>
      </c>
      <c r="AU126" s="92">
        <v>25.979979801134434</v>
      </c>
      <c r="AV126" s="92">
        <v>25.863416291760011</v>
      </c>
      <c r="AW126" s="92">
        <v>25.747375763997649</v>
      </c>
      <c r="AX126" s="92">
        <v>25.631855871403179</v>
      </c>
      <c r="AY126" s="92">
        <v>25.516854278060151</v>
      </c>
      <c r="AZ126" s="92">
        <v>25.402368658532588</v>
      </c>
      <c r="BA126" s="92">
        <v>25.288396697817973</v>
      </c>
      <c r="BB126" s="92">
        <v>25.174936091300431</v>
      </c>
      <c r="BC126" s="92">
        <v>25.061984544704131</v>
      </c>
      <c r="BD126" s="92">
        <v>24.949539774046894</v>
      </c>
    </row>
    <row r="127" spans="2:56">
      <c r="B127" s="1" t="str">
        <f t="shared" si="2"/>
        <v>IDOtherStock 2016</v>
      </c>
      <c r="C127" s="1" t="s">
        <v>116</v>
      </c>
      <c r="D127" s="196" t="s">
        <v>71</v>
      </c>
      <c r="E127" s="1" t="s">
        <v>5456</v>
      </c>
      <c r="F127" s="1" t="s">
        <v>73</v>
      </c>
      <c r="AJ127" s="92"/>
      <c r="AK127" s="92">
        <v>41.631745291091413</v>
      </c>
      <c r="AL127" s="92">
        <v>41.257059583471587</v>
      </c>
      <c r="AM127" s="92">
        <v>40.885746047220344</v>
      </c>
      <c r="AN127" s="92">
        <v>40.517774332795362</v>
      </c>
      <c r="AO127" s="92">
        <v>40.153114363800206</v>
      </c>
      <c r="AP127" s="92">
        <v>39.791736334526007</v>
      </c>
      <c r="AQ127" s="92">
        <v>39.433610707515271</v>
      </c>
      <c r="AR127" s="92">
        <v>39.078708211147635</v>
      </c>
      <c r="AS127" s="92">
        <v>38.726999837247305</v>
      </c>
      <c r="AT127" s="92">
        <v>38.378456838712083</v>
      </c>
      <c r="AU127" s="92">
        <v>38.033050727163676</v>
      </c>
      <c r="AV127" s="92">
        <v>37.690753270619204</v>
      </c>
      <c r="AW127" s="92">
        <v>37.35153649118363</v>
      </c>
      <c r="AX127" s="92">
        <v>37.015372662762978</v>
      </c>
      <c r="AY127" s="92">
        <v>36.682234308798108</v>
      </c>
      <c r="AZ127" s="92">
        <v>36.352094200018925</v>
      </c>
      <c r="BA127" s="92">
        <v>36.024925352218752</v>
      </c>
      <c r="BB127" s="92">
        <v>35.700701024048783</v>
      </c>
      <c r="BC127" s="92">
        <v>35.379394714832344</v>
      </c>
      <c r="BD127" s="92">
        <v>35.060980162398856</v>
      </c>
    </row>
    <row r="128" spans="2:56">
      <c r="AZ128" s="92"/>
      <c r="BA128" s="92"/>
      <c r="BB128" s="92"/>
      <c r="BC128" s="92"/>
      <c r="BD128" s="92"/>
    </row>
    <row r="129" spans="1:56">
      <c r="AZ129" s="92"/>
      <c r="BA129" s="92"/>
      <c r="BB129" s="92"/>
      <c r="BC129" s="92"/>
      <c r="BD129" s="92"/>
    </row>
    <row r="130" spans="1:56">
      <c r="D130" s="4" t="s">
        <v>120</v>
      </c>
      <c r="E130" s="4"/>
      <c r="AZ130" s="92"/>
      <c r="BA130" s="92"/>
      <c r="BB130" s="92"/>
      <c r="BC130" s="92"/>
      <c r="BD130" s="92"/>
    </row>
    <row r="131" spans="1:56">
      <c r="B131" s="1" t="str">
        <f>CONCATENATE("MT",D131,E131)</f>
        <v>MTLarge OffNew</v>
      </c>
      <c r="C131" s="1" t="s">
        <v>121</v>
      </c>
      <c r="D131" s="196" t="s">
        <v>43</v>
      </c>
      <c r="E131" s="1" t="s">
        <v>8</v>
      </c>
      <c r="H131" s="17">
        <v>2.7637531750820971E-2</v>
      </c>
      <c r="I131" s="17">
        <v>6.7805425246072637E-2</v>
      </c>
      <c r="J131" s="17">
        <v>4.9110933933817151E-2</v>
      </c>
      <c r="K131" s="17">
        <v>3.8348970016221416E-2</v>
      </c>
      <c r="L131" s="17">
        <v>6.6037027419237657E-2</v>
      </c>
      <c r="M131" s="17">
        <v>2.9153301316679522E-2</v>
      </c>
      <c r="N131" s="17">
        <v>7.9577902207574089E-2</v>
      </c>
      <c r="O131" s="17">
        <v>0.19129011921134953</v>
      </c>
      <c r="P131" s="17">
        <v>0.14137077484240779</v>
      </c>
      <c r="Q131" s="17">
        <v>0.21059091834994842</v>
      </c>
      <c r="R131" s="17">
        <v>0.10413336917448265</v>
      </c>
      <c r="S131" s="17">
        <v>0.21539085530850052</v>
      </c>
      <c r="T131" s="17">
        <v>0.19139117051574009</v>
      </c>
      <c r="U131" s="17">
        <v>0.25454823575984653</v>
      </c>
      <c r="V131" s="17">
        <v>0.21195511095922112</v>
      </c>
      <c r="W131" s="17">
        <v>0.19125980382003235</v>
      </c>
      <c r="X131" s="17">
        <v>0.26220792463265175</v>
      </c>
      <c r="Y131" s="17">
        <v>0.21725019930928702</v>
      </c>
      <c r="Z131" s="17">
        <v>2.7993000000000001E-2</v>
      </c>
      <c r="AA131" s="17">
        <v>4.1474999999999998E-2</v>
      </c>
      <c r="AB131" s="17">
        <v>4.0846333382852616E-2</v>
      </c>
      <c r="AC131" s="17">
        <v>5.0886648139373152E-2</v>
      </c>
      <c r="AD131" s="17">
        <v>5.2535476840249826E-2</v>
      </c>
      <c r="AE131" s="17">
        <v>5.8530607733513491E-2</v>
      </c>
      <c r="AF131" s="17">
        <v>6.4685596319532121E-2</v>
      </c>
      <c r="AG131" s="17">
        <v>1.9266000000000002E-2</v>
      </c>
      <c r="AH131" s="17">
        <v>0.13174997096049157</v>
      </c>
      <c r="AI131" s="17">
        <v>0.15204751445590844</v>
      </c>
      <c r="AJ131" s="97">
        <v>0.18226927786248376</v>
      </c>
      <c r="AK131" s="97">
        <v>0.20581375323374676</v>
      </c>
      <c r="AL131" s="97">
        <v>0.1120706922554512</v>
      </c>
      <c r="AM131" s="97">
        <v>9.7640405686883577E-2</v>
      </c>
      <c r="AN131" s="97">
        <v>0.13783709286989032</v>
      </c>
      <c r="AO131" s="97">
        <v>0.15841294189111446</v>
      </c>
      <c r="AP131" s="97">
        <v>2.6914561180308185E-2</v>
      </c>
      <c r="AQ131" s="97">
        <v>0.18740479354996445</v>
      </c>
      <c r="AR131" s="97">
        <v>0.16675829269112466</v>
      </c>
      <c r="AS131" s="97">
        <v>0.15630933065397953</v>
      </c>
      <c r="AT131" s="97">
        <v>0.18320560908840805</v>
      </c>
      <c r="AU131" s="97">
        <v>0.19752607038772216</v>
      </c>
      <c r="AV131" s="97">
        <v>0.2214732327496523</v>
      </c>
      <c r="AW131" s="97">
        <v>0.21460079608900234</v>
      </c>
      <c r="AX131" s="97">
        <v>0.20023378276086581</v>
      </c>
      <c r="AY131" s="97">
        <v>0.26001978844044843</v>
      </c>
      <c r="AZ131" s="97">
        <v>0.23682516260685774</v>
      </c>
      <c r="BA131" s="97">
        <v>0.20264061340784789</v>
      </c>
      <c r="BB131" s="97">
        <v>0.18936273368667084</v>
      </c>
      <c r="BC131" s="97">
        <v>0.21683088424296967</v>
      </c>
      <c r="BD131" s="97">
        <v>0.23228532517852105</v>
      </c>
    </row>
    <row r="132" spans="1:56">
      <c r="B132" s="1" t="str">
        <f t="shared" ref="B132:B166" si="3">CONCATENATE("MT",D132,E132)</f>
        <v>MTMedium OffNew</v>
      </c>
      <c r="C132" s="1" t="s">
        <v>122</v>
      </c>
      <c r="D132" s="196" t="s">
        <v>45</v>
      </c>
      <c r="E132" s="1" t="s">
        <v>8</v>
      </c>
      <c r="H132" s="17">
        <v>1.245184060327729E-2</v>
      </c>
      <c r="I132" s="17">
        <v>3.0549122650087968E-2</v>
      </c>
      <c r="J132" s="17">
        <v>2.2126488238364762E-2</v>
      </c>
      <c r="K132" s="17">
        <v>1.7277782482426805E-2</v>
      </c>
      <c r="L132" s="17">
        <v>2.9752386962492529E-2</v>
      </c>
      <c r="M132" s="17">
        <v>1.3134756906930521E-2</v>
      </c>
      <c r="N132" s="17">
        <v>3.585310594179475E-2</v>
      </c>
      <c r="O132" s="17">
        <v>8.6184037521038065E-2</v>
      </c>
      <c r="P132" s="17">
        <v>6.3693327254058227E-2</v>
      </c>
      <c r="Q132" s="17">
        <v>9.4879838454222556E-2</v>
      </c>
      <c r="R132" s="17">
        <v>4.6916350060977136E-2</v>
      </c>
      <c r="S132" s="17">
        <v>9.7042406749124469E-2</v>
      </c>
      <c r="T132" s="17">
        <v>8.6229565274614936E-2</v>
      </c>
      <c r="U132" s="17">
        <v>0.11468441126016633</v>
      </c>
      <c r="V132" s="17">
        <v>9.5494463127510462E-2</v>
      </c>
      <c r="W132" s="17">
        <v>8.6170379194964994E-2</v>
      </c>
      <c r="X132" s="17">
        <v>0.11813541498129401</v>
      </c>
      <c r="Y132" s="17">
        <v>9.78801174149391E-2</v>
      </c>
      <c r="Z132" s="17">
        <v>8.2645999999999997E-2</v>
      </c>
      <c r="AA132" s="17">
        <v>0.12245</v>
      </c>
      <c r="AB132" s="17">
        <v>0.12059393665413629</v>
      </c>
      <c r="AC132" s="17">
        <v>0.15023677069719693</v>
      </c>
      <c r="AD132" s="17">
        <v>0.15510474114740425</v>
      </c>
      <c r="AE132" s="17">
        <v>0.17280465140370652</v>
      </c>
      <c r="AF132" s="17">
        <v>0.19097652246719007</v>
      </c>
      <c r="AG132" s="17">
        <v>2.4205999999999998E-2</v>
      </c>
      <c r="AH132" s="17">
        <v>0.38897610474049893</v>
      </c>
      <c r="AI132" s="17">
        <v>0.44890218553649164</v>
      </c>
      <c r="AJ132" s="97">
        <v>0.53812834416542821</v>
      </c>
      <c r="AK132" s="97">
        <v>0.60764060478534754</v>
      </c>
      <c r="AL132" s="97">
        <v>0.3308753771351417</v>
      </c>
      <c r="AM132" s="97">
        <v>0.28827167393270386</v>
      </c>
      <c r="AN132" s="97">
        <v>0.40694760752062858</v>
      </c>
      <c r="AO132" s="97">
        <v>0.46769535224995701</v>
      </c>
      <c r="AP132" s="97">
        <v>7.9462037770433702E-2</v>
      </c>
      <c r="AQ132" s="97">
        <v>0.5532903428617999</v>
      </c>
      <c r="AR132" s="97">
        <v>0.4923340069928443</v>
      </c>
      <c r="AS132" s="97">
        <v>0.46148469050222535</v>
      </c>
      <c r="AT132" s="97">
        <v>0.54089275064196662</v>
      </c>
      <c r="AU132" s="97">
        <v>0.58317220781137014</v>
      </c>
      <c r="AV132" s="97">
        <v>0.65387335383230683</v>
      </c>
      <c r="AW132" s="97">
        <v>0.63358330273895924</v>
      </c>
      <c r="AX132" s="97">
        <v>0.59116640624636574</v>
      </c>
      <c r="AY132" s="97">
        <v>0.76767747063370495</v>
      </c>
      <c r="AZ132" s="97">
        <v>0.69919809912500863</v>
      </c>
      <c r="BA132" s="97">
        <v>0.5982722872041224</v>
      </c>
      <c r="BB132" s="97">
        <v>0.55907092802731384</v>
      </c>
      <c r="BC132" s="97">
        <v>0.64016737252686295</v>
      </c>
      <c r="BD132" s="97">
        <v>0.68579476957468111</v>
      </c>
    </row>
    <row r="133" spans="1:56">
      <c r="B133" s="1" t="str">
        <f t="shared" si="3"/>
        <v>MTSmall OffNew</v>
      </c>
      <c r="C133" s="1" t="s">
        <v>123</v>
      </c>
      <c r="D133" s="196" t="s">
        <v>47</v>
      </c>
      <c r="E133" s="1" t="s">
        <v>8</v>
      </c>
      <c r="H133" s="17">
        <v>1.461062764590175E-2</v>
      </c>
      <c r="I133" s="17">
        <v>3.5845452103839388E-2</v>
      </c>
      <c r="J133" s="17">
        <v>2.5962577827818099E-2</v>
      </c>
      <c r="K133" s="17">
        <v>2.0273247501351788E-2</v>
      </c>
      <c r="L133" s="17">
        <v>3.4910585618269804E-2</v>
      </c>
      <c r="M133" s="17">
        <v>1.5411941776389961E-2</v>
      </c>
      <c r="N133" s="17">
        <v>4.2068991850631177E-2</v>
      </c>
      <c r="O133" s="17">
        <v>0.10112584326761248</v>
      </c>
      <c r="P133" s="17">
        <v>7.4735897903533979E-2</v>
      </c>
      <c r="Q133" s="17">
        <v>0.11132924319582904</v>
      </c>
      <c r="R133" s="17">
        <v>5.5050280764540223E-2</v>
      </c>
      <c r="S133" s="17">
        <v>0.11386673794237505</v>
      </c>
      <c r="T133" s="17">
        <v>0.10117926420964501</v>
      </c>
      <c r="U133" s="17">
        <v>0.13456735297998723</v>
      </c>
      <c r="V133" s="17">
        <v>0.11205042591326843</v>
      </c>
      <c r="W133" s="17">
        <v>0.10110981698500271</v>
      </c>
      <c r="X133" s="17">
        <v>0.13861666038605433</v>
      </c>
      <c r="Y133" s="17">
        <v>0.11484968327577393</v>
      </c>
      <c r="Z133" s="17">
        <v>2.2661000000000001E-2</v>
      </c>
      <c r="AA133" s="17">
        <v>3.3575000000000001E-2</v>
      </c>
      <c r="AB133" s="17">
        <v>3.3066079405166406E-2</v>
      </c>
      <c r="AC133" s="17">
        <v>4.1193953255683029E-2</v>
      </c>
      <c r="AD133" s="17">
        <v>4.2528719346868915E-2</v>
      </c>
      <c r="AE133" s="17">
        <v>4.7381920546177597E-2</v>
      </c>
      <c r="AF133" s="17">
        <v>5.2364530353906959E-2</v>
      </c>
      <c r="AG133" s="17">
        <v>5.9280000000000001E-3</v>
      </c>
      <c r="AH133" s="17">
        <v>0.10665473839658843</v>
      </c>
      <c r="AI133" s="17">
        <v>0.12308608313097352</v>
      </c>
      <c r="AJ133" s="97">
        <v>0.1475513201743916</v>
      </c>
      <c r="AK133" s="97">
        <v>0.16661113357017596</v>
      </c>
      <c r="AL133" s="97">
        <v>9.0723893730603369E-2</v>
      </c>
      <c r="AM133" s="97">
        <v>7.9042233175096233E-2</v>
      </c>
      <c r="AN133" s="97">
        <v>0.11158240851372075</v>
      </c>
      <c r="AO133" s="97">
        <v>0.12823904819756887</v>
      </c>
      <c r="AP133" s="97">
        <v>2.1787978098344724E-2</v>
      </c>
      <c r="AQ133" s="97">
        <v>0.1517086423975903</v>
      </c>
      <c r="AR133" s="97">
        <v>0.13499480836900571</v>
      </c>
      <c r="AS133" s="97">
        <v>0.1265361248151263</v>
      </c>
      <c r="AT133" s="97">
        <v>0.14830930259537797</v>
      </c>
      <c r="AU133" s="97">
        <v>0.15990205698053697</v>
      </c>
      <c r="AV133" s="97">
        <v>0.17928785508305189</v>
      </c>
      <c r="AW133" s="97">
        <v>0.17372445397681144</v>
      </c>
      <c r="AX133" s="97">
        <v>0.162094014615939</v>
      </c>
      <c r="AY133" s="97">
        <v>0.21049220968988686</v>
      </c>
      <c r="AZ133" s="97">
        <v>0.19171560782459918</v>
      </c>
      <c r="BA133" s="97">
        <v>0.1640424013301626</v>
      </c>
      <c r="BB133" s="97">
        <v>0.15329364155587641</v>
      </c>
      <c r="BC133" s="97">
        <v>0.17552976343478499</v>
      </c>
      <c r="BD133" s="97">
        <v>0.18804050133499325</v>
      </c>
    </row>
    <row r="134" spans="1:56">
      <c r="A134" s="21" t="s">
        <v>5463</v>
      </c>
      <c r="B134" s="1" t="str">
        <f t="shared" si="3"/>
        <v>MTXLarge RetNew</v>
      </c>
      <c r="C134" s="1" t="s">
        <v>124</v>
      </c>
      <c r="D134" s="197" t="s">
        <v>5467</v>
      </c>
      <c r="E134" s="1" t="s">
        <v>8</v>
      </c>
      <c r="H134" s="17">
        <v>4.7323598598832305E-2</v>
      </c>
      <c r="I134" s="17">
        <v>6.3539377139690933E-2</v>
      </c>
      <c r="J134" s="17">
        <v>7.4493301011168897E-2</v>
      </c>
      <c r="K134" s="17">
        <v>5.6242276796304551E-2</v>
      </c>
      <c r="L134" s="17">
        <v>4.7356692024425905E-2</v>
      </c>
      <c r="M134" s="17">
        <v>0.13958806915375851</v>
      </c>
      <c r="N134" s="17">
        <v>9.9958692005435654E-2</v>
      </c>
      <c r="O134" s="17">
        <v>0.13430966777158107</v>
      </c>
      <c r="P134" s="17">
        <v>6.0114207590754469E-2</v>
      </c>
      <c r="Q134" s="17">
        <v>5.8310615895903861E-2</v>
      </c>
      <c r="R134" s="17">
        <v>7.3368124540986873E-2</v>
      </c>
      <c r="S134" s="17">
        <v>0.10579968162270412</v>
      </c>
      <c r="T134" s="17">
        <v>0.13090104493544141</v>
      </c>
      <c r="U134" s="17">
        <v>0.18562102415444087</v>
      </c>
      <c r="V134" s="17">
        <v>6.9612020736114513E-2</v>
      </c>
      <c r="W134" s="17">
        <v>8.6866670950193486E-2</v>
      </c>
      <c r="X134" s="17">
        <v>0.15042390425477303</v>
      </c>
      <c r="Y134" s="17">
        <v>6.9917599237908579E-2</v>
      </c>
      <c r="Z134" s="17">
        <v>6.0696E-2</v>
      </c>
      <c r="AA134" s="17">
        <v>0.20314799999999997</v>
      </c>
      <c r="AB134" s="17">
        <v>0.13470040401937183</v>
      </c>
      <c r="AC134" s="17">
        <v>0.11643600922484103</v>
      </c>
      <c r="AD134" s="17">
        <v>0.11439186666203939</v>
      </c>
      <c r="AE134" s="17">
        <v>0.11940706859733403</v>
      </c>
      <c r="AF134" s="17">
        <v>0.12723474791355566</v>
      </c>
      <c r="AG134" s="17">
        <v>0.39837112000000008</v>
      </c>
      <c r="AH134" s="17">
        <v>8.2258892932742383E-2</v>
      </c>
      <c r="AI134" s="17">
        <v>5.3753234702766696E-2</v>
      </c>
      <c r="AJ134" s="97">
        <v>8.2530720141471295E-2</v>
      </c>
      <c r="AK134" s="97">
        <v>0.19020534848093287</v>
      </c>
      <c r="AL134" s="97">
        <v>0.13691131236365606</v>
      </c>
      <c r="AM134" s="97">
        <v>9.9231238176702125E-2</v>
      </c>
      <c r="AN134" s="97">
        <v>0.10754699799412518</v>
      </c>
      <c r="AO134" s="97">
        <v>9.2451471662540072E-2</v>
      </c>
      <c r="AP134" s="97">
        <v>7.5761626602336693E-2</v>
      </c>
      <c r="AQ134" s="97">
        <v>5.7634144749578162E-2</v>
      </c>
      <c r="AR134" s="97">
        <v>5.7764846817018753E-2</v>
      </c>
      <c r="AS134" s="97">
        <v>8.4624736981257373E-2</v>
      </c>
      <c r="AT134" s="97">
        <v>0.11355239843953156</v>
      </c>
      <c r="AU134" s="97">
        <v>0.1213918871339421</v>
      </c>
      <c r="AV134" s="97">
        <v>0.14367579700354655</v>
      </c>
      <c r="AW134" s="97">
        <v>0.17709224909793986</v>
      </c>
      <c r="AX134" s="97">
        <v>0.15061673081740951</v>
      </c>
      <c r="AY134" s="97">
        <v>0.15810524615598223</v>
      </c>
      <c r="AZ134" s="97">
        <v>0.15019237542507105</v>
      </c>
      <c r="BA134" s="97">
        <v>0.15045003107910118</v>
      </c>
      <c r="BB134" s="97">
        <v>0.14834964076625184</v>
      </c>
      <c r="BC134" s="97">
        <v>0.12883788577115748</v>
      </c>
      <c r="BD134" s="97">
        <v>0.1370916405835518</v>
      </c>
    </row>
    <row r="135" spans="1:56">
      <c r="A135" s="21" t="s">
        <v>5464</v>
      </c>
      <c r="B135" s="1" t="str">
        <f t="shared" si="3"/>
        <v>MTLarge RetNew</v>
      </c>
      <c r="C135" s="1" t="s">
        <v>125</v>
      </c>
      <c r="D135" s="197" t="s">
        <v>5464</v>
      </c>
      <c r="E135" s="1" t="s">
        <v>8</v>
      </c>
      <c r="H135" s="17">
        <v>8.7405897783390932E-2</v>
      </c>
      <c r="I135" s="17">
        <v>0.11735617045042701</v>
      </c>
      <c r="J135" s="17">
        <v>0.13758788525203705</v>
      </c>
      <c r="K135" s="17">
        <v>0.10387854775026077</v>
      </c>
      <c r="L135" s="17">
        <v>8.746702078883388E-2</v>
      </c>
      <c r="M135" s="17">
        <v>0.25781683695828184</v>
      </c>
      <c r="N135" s="17">
        <v>0.18462203794037227</v>
      </c>
      <c r="O135" s="17">
        <v>0.24806771759013438</v>
      </c>
      <c r="P135" s="17">
        <v>0.11102993938708366</v>
      </c>
      <c r="Q135" s="17">
        <v>0.10769873559044393</v>
      </c>
      <c r="R135" s="17">
        <v>0.1355097030669774</v>
      </c>
      <c r="S135" s="17">
        <v>0.19541024840104954</v>
      </c>
      <c r="T135" s="17">
        <v>0.24177204802951249</v>
      </c>
      <c r="U135" s="17">
        <v>0.34283893752939848</v>
      </c>
      <c r="V135" s="17">
        <v>0.12857224194920477</v>
      </c>
      <c r="W135" s="17">
        <v>0.16044129327991158</v>
      </c>
      <c r="X135" s="17">
        <v>0.27783044376924665</v>
      </c>
      <c r="Y135" s="17">
        <v>0.12913664034838468</v>
      </c>
      <c r="Z135" s="17">
        <v>3.0348E-2</v>
      </c>
      <c r="AA135" s="17">
        <v>0.10157399999999998</v>
      </c>
      <c r="AB135" s="17">
        <v>6.7350202009685917E-2</v>
      </c>
      <c r="AC135" s="17">
        <v>5.8218004612420514E-2</v>
      </c>
      <c r="AD135" s="17">
        <v>5.7195933331019695E-2</v>
      </c>
      <c r="AE135" s="17">
        <v>5.9703534298667017E-2</v>
      </c>
      <c r="AF135" s="17">
        <v>6.3617373956777828E-2</v>
      </c>
      <c r="AG135" s="17">
        <v>0.18495802000000003</v>
      </c>
      <c r="AH135" s="17">
        <v>4.1129446466371192E-2</v>
      </c>
      <c r="AI135" s="17">
        <v>2.6876617351383348E-2</v>
      </c>
      <c r="AJ135" s="97">
        <v>4.1265360070735647E-2</v>
      </c>
      <c r="AK135" s="97">
        <v>9.5102674240466437E-2</v>
      </c>
      <c r="AL135" s="97">
        <v>6.8455656181828028E-2</v>
      </c>
      <c r="AM135" s="97">
        <v>4.9615619088351062E-2</v>
      </c>
      <c r="AN135" s="97">
        <v>5.3773498997062588E-2</v>
      </c>
      <c r="AO135" s="97">
        <v>4.6225735831270036E-2</v>
      </c>
      <c r="AP135" s="97">
        <v>3.7880813301168346E-2</v>
      </c>
      <c r="AQ135" s="97">
        <v>2.8817072374789081E-2</v>
      </c>
      <c r="AR135" s="97">
        <v>2.8882423408509376E-2</v>
      </c>
      <c r="AS135" s="97">
        <v>4.2312368490628686E-2</v>
      </c>
      <c r="AT135" s="97">
        <v>5.6776199219765781E-2</v>
      </c>
      <c r="AU135" s="97">
        <v>6.0695943566971049E-2</v>
      </c>
      <c r="AV135" s="97">
        <v>7.1837898501773273E-2</v>
      </c>
      <c r="AW135" s="97">
        <v>8.8546124548969929E-2</v>
      </c>
      <c r="AX135" s="97">
        <v>7.5308365408704753E-2</v>
      </c>
      <c r="AY135" s="97">
        <v>7.9052623077991116E-2</v>
      </c>
      <c r="AZ135" s="97">
        <v>7.5096187712535525E-2</v>
      </c>
      <c r="BA135" s="97">
        <v>7.5225015539550591E-2</v>
      </c>
      <c r="BB135" s="97">
        <v>7.4174820383125922E-2</v>
      </c>
      <c r="BC135" s="97">
        <v>6.4418942885578742E-2</v>
      </c>
      <c r="BD135" s="97">
        <v>6.8545820291775902E-2</v>
      </c>
    </row>
    <row r="136" spans="1:56">
      <c r="A136" s="21" t="s">
        <v>5465</v>
      </c>
      <c r="B136" s="1" t="str">
        <f t="shared" si="3"/>
        <v>MTMedium RetNew</v>
      </c>
      <c r="C136" s="1" t="s">
        <v>126</v>
      </c>
      <c r="D136" s="197" t="s">
        <v>5465</v>
      </c>
      <c r="E136" s="1" t="s">
        <v>8</v>
      </c>
      <c r="H136" s="17">
        <v>2.1851474445847733E-2</v>
      </c>
      <c r="I136" s="17">
        <v>2.9339042612606753E-2</v>
      </c>
      <c r="J136" s="17">
        <v>3.4396971313009263E-2</v>
      </c>
      <c r="K136" s="17">
        <v>2.5969636937565193E-2</v>
      </c>
      <c r="L136" s="17">
        <v>2.186675519720847E-2</v>
      </c>
      <c r="M136" s="17">
        <v>6.4454209239570459E-2</v>
      </c>
      <c r="N136" s="17">
        <v>4.6155509485093067E-2</v>
      </c>
      <c r="O136" s="17">
        <v>6.2016929397533595E-2</v>
      </c>
      <c r="P136" s="17">
        <v>2.7757484846770916E-2</v>
      </c>
      <c r="Q136" s="17">
        <v>2.6924683897610983E-2</v>
      </c>
      <c r="R136" s="17">
        <v>3.3877425766744351E-2</v>
      </c>
      <c r="S136" s="17">
        <v>4.8852562100262384E-2</v>
      </c>
      <c r="T136" s="17">
        <v>6.0443012007378123E-2</v>
      </c>
      <c r="U136" s="17">
        <v>8.570973438234962E-2</v>
      </c>
      <c r="V136" s="17">
        <v>3.2143060487301194E-2</v>
      </c>
      <c r="W136" s="17">
        <v>4.0110323319977895E-2</v>
      </c>
      <c r="X136" s="17">
        <v>6.9457610942311662E-2</v>
      </c>
      <c r="Y136" s="17">
        <v>3.228416008709617E-2</v>
      </c>
      <c r="Z136" s="17">
        <v>0.18546000000000001</v>
      </c>
      <c r="AA136" s="17">
        <v>0.62073</v>
      </c>
      <c r="AB136" s="17">
        <v>0.41158456783696956</v>
      </c>
      <c r="AC136" s="17">
        <v>0.35577669485368096</v>
      </c>
      <c r="AD136" s="17">
        <v>0.34953070368956485</v>
      </c>
      <c r="AE136" s="17">
        <v>0.36485493182518736</v>
      </c>
      <c r="AF136" s="17">
        <v>0.38877284084697566</v>
      </c>
      <c r="AG136" s="17">
        <v>0.64023930000000007</v>
      </c>
      <c r="AH136" s="17">
        <v>0.25134661729449065</v>
      </c>
      <c r="AI136" s="17">
        <v>0.16424599492512049</v>
      </c>
      <c r="AJ136" s="97">
        <v>0.25217720043227343</v>
      </c>
      <c r="AK136" s="97">
        <v>0.58118300924729493</v>
      </c>
      <c r="AL136" s="97">
        <v>0.4183401211111713</v>
      </c>
      <c r="AM136" s="97">
        <v>0.30320656109547872</v>
      </c>
      <c r="AN136" s="97">
        <v>0.3286158272042714</v>
      </c>
      <c r="AO136" s="97">
        <v>0.28249060785776137</v>
      </c>
      <c r="AP136" s="97">
        <v>0.23149385906269548</v>
      </c>
      <c r="AQ136" s="97">
        <v>0.17610433117926663</v>
      </c>
      <c r="AR136" s="97">
        <v>0.17650369860755732</v>
      </c>
      <c r="AS136" s="97">
        <v>0.25857558522050872</v>
      </c>
      <c r="AT136" s="97">
        <v>0.34696566189856864</v>
      </c>
      <c r="AU136" s="97">
        <v>0.37091965513148983</v>
      </c>
      <c r="AV136" s="97">
        <v>0.43900937973305892</v>
      </c>
      <c r="AW136" s="97">
        <v>0.54111520557703863</v>
      </c>
      <c r="AX136" s="97">
        <v>0.46021778860875134</v>
      </c>
      <c r="AY136" s="97">
        <v>0.48309936325439029</v>
      </c>
      <c r="AZ136" s="97">
        <v>0.45892114713216159</v>
      </c>
      <c r="BA136" s="97">
        <v>0.45970842829725361</v>
      </c>
      <c r="BB136" s="97">
        <v>0.45329056900799186</v>
      </c>
      <c r="BC136" s="97">
        <v>0.39367131763409241</v>
      </c>
      <c r="BD136" s="97">
        <v>0.41889112400529727</v>
      </c>
    </row>
    <row r="137" spans="1:56">
      <c r="A137" s="21" t="s">
        <v>5466</v>
      </c>
      <c r="B137" s="1" t="str">
        <f t="shared" si="3"/>
        <v>MTSmall RetNew</v>
      </c>
      <c r="C137" s="1" t="s">
        <v>127</v>
      </c>
      <c r="D137" s="197" t="s">
        <v>5466</v>
      </c>
      <c r="E137" s="1" t="s">
        <v>8</v>
      </c>
      <c r="H137" s="17">
        <v>4.2189029171929009E-2</v>
      </c>
      <c r="I137" s="17">
        <v>5.6645409797275316E-2</v>
      </c>
      <c r="J137" s="17">
        <v>6.6410842423784755E-2</v>
      </c>
      <c r="K137" s="17">
        <v>5.0140038515869477E-2</v>
      </c>
      <c r="L137" s="17">
        <v>4.2218531989531759E-2</v>
      </c>
      <c r="M137" s="17">
        <v>0.12444288464838921</v>
      </c>
      <c r="N137" s="17">
        <v>8.9113260569099004E-2</v>
      </c>
      <c r="O137" s="17">
        <v>0.11973718524075097</v>
      </c>
      <c r="P137" s="17">
        <v>5.3591868175390939E-2</v>
      </c>
      <c r="Q137" s="17">
        <v>5.1983964616041198E-2</v>
      </c>
      <c r="R137" s="17">
        <v>6.5407746625291335E-2</v>
      </c>
      <c r="S137" s="17">
        <v>9.432050787598395E-2</v>
      </c>
      <c r="T137" s="17">
        <v>0.11669839502766798</v>
      </c>
      <c r="U137" s="17">
        <v>0.16548130393381105</v>
      </c>
      <c r="V137" s="17">
        <v>6.2059176827379478E-2</v>
      </c>
      <c r="W137" s="17">
        <v>7.7441712449917086E-2</v>
      </c>
      <c r="X137" s="17">
        <v>0.13410304103366871</v>
      </c>
      <c r="Y137" s="17">
        <v>6.2331600326610628E-2</v>
      </c>
      <c r="Z137" s="17">
        <v>6.0696E-2</v>
      </c>
      <c r="AA137" s="17">
        <v>0.20314799999999997</v>
      </c>
      <c r="AB137" s="17">
        <v>0.13470040401937183</v>
      </c>
      <c r="AC137" s="17">
        <v>0.11643600922484103</v>
      </c>
      <c r="AD137" s="17">
        <v>0.11439186666203939</v>
      </c>
      <c r="AE137" s="17">
        <v>0.11940706859733403</v>
      </c>
      <c r="AF137" s="17">
        <v>0.12723474791355566</v>
      </c>
      <c r="AG137" s="17">
        <v>0.19918556000000004</v>
      </c>
      <c r="AH137" s="17">
        <v>8.2258892932742383E-2</v>
      </c>
      <c r="AI137" s="17">
        <v>5.3753234702766696E-2</v>
      </c>
      <c r="AJ137" s="97">
        <v>8.2530720141471295E-2</v>
      </c>
      <c r="AK137" s="97">
        <v>0.19020534848093287</v>
      </c>
      <c r="AL137" s="97">
        <v>0.13691131236365606</v>
      </c>
      <c r="AM137" s="97">
        <v>9.9231238176702125E-2</v>
      </c>
      <c r="AN137" s="97">
        <v>0.10754699799412518</v>
      </c>
      <c r="AO137" s="97">
        <v>9.2451471662540072E-2</v>
      </c>
      <c r="AP137" s="97">
        <v>7.5761626602336693E-2</v>
      </c>
      <c r="AQ137" s="97">
        <v>5.7634144749578162E-2</v>
      </c>
      <c r="AR137" s="97">
        <v>5.7764846817018753E-2</v>
      </c>
      <c r="AS137" s="97">
        <v>8.4624736981257373E-2</v>
      </c>
      <c r="AT137" s="97">
        <v>0.11355239843953156</v>
      </c>
      <c r="AU137" s="97">
        <v>0.1213918871339421</v>
      </c>
      <c r="AV137" s="97">
        <v>0.14367579700354655</v>
      </c>
      <c r="AW137" s="97">
        <v>0.17709224909793986</v>
      </c>
      <c r="AX137" s="97">
        <v>0.15061673081740951</v>
      </c>
      <c r="AY137" s="97">
        <v>0.15810524615598223</v>
      </c>
      <c r="AZ137" s="97">
        <v>0.15019237542507105</v>
      </c>
      <c r="BA137" s="97">
        <v>0.15045003107910118</v>
      </c>
      <c r="BB137" s="97">
        <v>0.14834964076625184</v>
      </c>
      <c r="BC137" s="97">
        <v>0.12883788577115748</v>
      </c>
      <c r="BD137" s="97">
        <v>0.1370916405835518</v>
      </c>
    </row>
    <row r="138" spans="1:56">
      <c r="B138" s="1" t="str">
        <f t="shared" si="3"/>
        <v>MTSchool K-12New</v>
      </c>
      <c r="C138" s="1" t="s">
        <v>128</v>
      </c>
      <c r="D138" s="197" t="s">
        <v>5468</v>
      </c>
      <c r="E138" s="1" t="s">
        <v>8</v>
      </c>
      <c r="H138" s="17">
        <v>8.3687999999999999E-2</v>
      </c>
      <c r="I138" s="17">
        <v>7.8474000000000002E-2</v>
      </c>
      <c r="J138" s="17">
        <v>0.23700600000000002</v>
      </c>
      <c r="K138" s="17">
        <v>0.23515800000000001</v>
      </c>
      <c r="L138" s="17">
        <v>0.27984000000000003</v>
      </c>
      <c r="M138" s="17">
        <v>0.176814</v>
      </c>
      <c r="N138" s="17">
        <v>8.4347999999999992E-2</v>
      </c>
      <c r="O138" s="17">
        <v>0.40854000000000001</v>
      </c>
      <c r="P138" s="17">
        <v>0.225324</v>
      </c>
      <c r="Q138" s="17">
        <v>5.4120000000000001E-2</v>
      </c>
      <c r="R138" s="17">
        <v>0.40906799999999999</v>
      </c>
      <c r="S138" s="17">
        <v>0.27079799999999998</v>
      </c>
      <c r="T138" s="17">
        <v>0.207372</v>
      </c>
      <c r="U138" s="17">
        <v>0.19912200000000002</v>
      </c>
      <c r="V138" s="17">
        <v>0.15206400000000003</v>
      </c>
      <c r="W138" s="17">
        <v>0.27260000000000001</v>
      </c>
      <c r="X138" s="17">
        <v>0.189</v>
      </c>
      <c r="Y138" s="17">
        <v>0.1072</v>
      </c>
      <c r="Z138" s="17">
        <v>0.44969999999999999</v>
      </c>
      <c r="AA138" s="17">
        <v>0.112</v>
      </c>
      <c r="AB138" s="17">
        <v>0.4401652614761517</v>
      </c>
      <c r="AC138" s="17">
        <v>0.21984801303614007</v>
      </c>
      <c r="AD138" s="17">
        <v>0.15364627260124672</v>
      </c>
      <c r="AE138" s="17">
        <v>0.15855763042086438</v>
      </c>
      <c r="AF138" s="17">
        <v>0.16345549448847282</v>
      </c>
      <c r="AG138" s="17">
        <v>0.1061</v>
      </c>
      <c r="AH138" s="17">
        <v>0.12519646564193845</v>
      </c>
      <c r="AI138" s="17">
        <v>2.3176269570269907E-2</v>
      </c>
      <c r="AJ138" s="97">
        <v>2.3309730501655357E-2</v>
      </c>
      <c r="AK138" s="97">
        <v>2.3344859045047E-2</v>
      </c>
      <c r="AL138" s="97">
        <v>2.3107766425832562E-2</v>
      </c>
      <c r="AM138" s="97">
        <v>2.3038074274982525E-2</v>
      </c>
      <c r="AN138" s="97">
        <v>2.2887753050260015E-2</v>
      </c>
      <c r="AO138" s="97">
        <v>2.2670384984702793E-2</v>
      </c>
      <c r="AP138" s="97">
        <v>2.2562291568646729E-2</v>
      </c>
      <c r="AQ138" s="97">
        <v>2.2372516196086233E-2</v>
      </c>
      <c r="AR138" s="97">
        <v>2.2097907573487216E-2</v>
      </c>
      <c r="AS138" s="97">
        <v>2.1923022579889238E-2</v>
      </c>
      <c r="AT138" s="97">
        <v>2.1696325020505062E-2</v>
      </c>
      <c r="AU138" s="97">
        <v>2.1510140769220393E-2</v>
      </c>
      <c r="AV138" s="97">
        <v>2.118745155206643E-2</v>
      </c>
      <c r="AW138" s="97">
        <v>2.099283107551966E-2</v>
      </c>
      <c r="AX138" s="97">
        <v>1.8718522725497455E-2</v>
      </c>
      <c r="AY138" s="97">
        <v>2.0633087122347481E-2</v>
      </c>
      <c r="AZ138" s="97">
        <v>2.0484650860167177E-2</v>
      </c>
      <c r="BA138" s="97">
        <v>2.0283523235712343E-2</v>
      </c>
      <c r="BB138" s="97">
        <v>2.0064592682821347E-2</v>
      </c>
      <c r="BC138" s="97">
        <v>2.0030631443579888E-2</v>
      </c>
      <c r="BD138" s="97">
        <v>1.9771570221345583E-2</v>
      </c>
    </row>
    <row r="139" spans="1:56">
      <c r="B139" s="1" t="str">
        <f t="shared" si="3"/>
        <v>MTUniversityNew</v>
      </c>
      <c r="C139" s="1" t="s">
        <v>129</v>
      </c>
      <c r="D139" s="196" t="s">
        <v>54</v>
      </c>
      <c r="E139" s="1" t="s">
        <v>8</v>
      </c>
      <c r="H139" s="17">
        <v>4.3112000000000004E-2</v>
      </c>
      <c r="I139" s="17">
        <v>4.0426000000000004E-2</v>
      </c>
      <c r="J139" s="17">
        <v>0.12209400000000002</v>
      </c>
      <c r="K139" s="17">
        <v>0.12114200000000001</v>
      </c>
      <c r="L139" s="17">
        <v>0.14416000000000001</v>
      </c>
      <c r="M139" s="17">
        <v>9.1086E-2</v>
      </c>
      <c r="N139" s="17">
        <v>4.3452000000000005E-2</v>
      </c>
      <c r="O139" s="17">
        <v>0.21046000000000001</v>
      </c>
      <c r="P139" s="17">
        <v>0.11607600000000001</v>
      </c>
      <c r="Q139" s="17">
        <v>2.7880000000000002E-2</v>
      </c>
      <c r="R139" s="17">
        <v>0.210732</v>
      </c>
      <c r="S139" s="17">
        <v>0.13950200000000001</v>
      </c>
      <c r="T139" s="17">
        <v>0.10682800000000001</v>
      </c>
      <c r="U139" s="17">
        <v>0.102578</v>
      </c>
      <c r="V139" s="17">
        <v>7.8336000000000017E-2</v>
      </c>
      <c r="W139" s="17">
        <v>0.14680000000000001</v>
      </c>
      <c r="X139" s="17">
        <v>0.24359999999999998</v>
      </c>
      <c r="Y139" s="17">
        <v>0.1031</v>
      </c>
      <c r="Z139" s="17">
        <v>0.1915</v>
      </c>
      <c r="AA139" s="17">
        <v>0.29419999999999996</v>
      </c>
      <c r="AB139" s="17">
        <v>0.35744725178671727</v>
      </c>
      <c r="AC139" s="17">
        <v>0.22417923952580085</v>
      </c>
      <c r="AD139" s="17">
        <v>0.17356368464901417</v>
      </c>
      <c r="AE139" s="17">
        <v>0.17526384939785247</v>
      </c>
      <c r="AF139" s="17">
        <v>0.17824834106766363</v>
      </c>
      <c r="AG139" s="17">
        <v>0.1061</v>
      </c>
      <c r="AH139" s="17">
        <v>0.12329556830831437</v>
      </c>
      <c r="AI139" s="17">
        <v>2.1686636110363092E-2</v>
      </c>
      <c r="AJ139" s="97">
        <v>2.0549791783339599E-2</v>
      </c>
      <c r="AK139" s="97">
        <v>2.0435227171636136E-2</v>
      </c>
      <c r="AL139" s="97">
        <v>2.0310583560775579E-2</v>
      </c>
      <c r="AM139" s="97">
        <v>2.0216703675027023E-2</v>
      </c>
      <c r="AN139" s="97">
        <v>2.0149032384808672E-2</v>
      </c>
      <c r="AO139" s="97">
        <v>2.0057541708431128E-2</v>
      </c>
      <c r="AP139" s="97">
        <v>2.0020116678225938E-2</v>
      </c>
      <c r="AQ139" s="97">
        <v>1.9890953584891655E-2</v>
      </c>
      <c r="AR139" s="97">
        <v>1.9775181364251018E-2</v>
      </c>
      <c r="AS139" s="97">
        <v>1.9726243278372864E-2</v>
      </c>
      <c r="AT139" s="97">
        <v>1.961892211096683E-2</v>
      </c>
      <c r="AU139" s="97">
        <v>1.9491851797163975E-2</v>
      </c>
      <c r="AV139" s="97">
        <v>1.9474493255483387E-2</v>
      </c>
      <c r="AW139" s="97">
        <v>1.9386644048579656E-2</v>
      </c>
      <c r="AX139" s="97">
        <v>1.7362277141663458E-2</v>
      </c>
      <c r="AY139" s="97">
        <v>1.9281494399876652E-2</v>
      </c>
      <c r="AZ139" s="97">
        <v>1.922296793203352E-2</v>
      </c>
      <c r="BA139" s="97">
        <v>2.1127873686922791E-2</v>
      </c>
      <c r="BB139" s="97">
        <v>1.9175929816150121E-2</v>
      </c>
      <c r="BC139" s="97">
        <v>1.9148977586694763E-2</v>
      </c>
      <c r="BD139" s="97">
        <v>3.5761756141476933E-2</v>
      </c>
    </row>
    <row r="140" spans="1:56">
      <c r="B140" s="1" t="str">
        <f t="shared" si="3"/>
        <v>MTWarehouseNew</v>
      </c>
      <c r="C140" s="1" t="s">
        <v>130</v>
      </c>
      <c r="D140" s="196" t="s">
        <v>56</v>
      </c>
      <c r="E140" s="1" t="s">
        <v>8</v>
      </c>
      <c r="H140" s="17">
        <v>0.1671</v>
      </c>
      <c r="I140" s="17">
        <v>7.1599999999999997E-2</v>
      </c>
      <c r="J140" s="17">
        <v>0.26939999999999997</v>
      </c>
      <c r="K140" s="17">
        <v>4.3299999999999998E-2</v>
      </c>
      <c r="L140" s="17">
        <v>4.5899999999999996E-2</v>
      </c>
      <c r="M140" s="17">
        <v>9.9299999999999999E-2</v>
      </c>
      <c r="N140" s="17">
        <v>0.22140000000000001</v>
      </c>
      <c r="O140" s="17">
        <v>0.3105</v>
      </c>
      <c r="P140" s="17">
        <v>0.33019999999999999</v>
      </c>
      <c r="Q140" s="17">
        <v>0.38160000000000005</v>
      </c>
      <c r="R140" s="17">
        <v>0.1825</v>
      </c>
      <c r="S140" s="17">
        <v>0.3387</v>
      </c>
      <c r="T140" s="17">
        <v>0.48710000000000003</v>
      </c>
      <c r="U140" s="17">
        <v>0.3115</v>
      </c>
      <c r="V140" s="17">
        <v>0.2233</v>
      </c>
      <c r="W140" s="17">
        <v>0.1108</v>
      </c>
      <c r="X140" s="17">
        <v>0.22839999999999999</v>
      </c>
      <c r="Y140" s="17">
        <v>0.25869999999999999</v>
      </c>
      <c r="Z140" s="17">
        <v>7.1999999999999995E-2</v>
      </c>
      <c r="AA140" s="17">
        <v>0.26689999999999997</v>
      </c>
      <c r="AB140" s="17">
        <v>0.13994319</v>
      </c>
      <c r="AC140" s="17">
        <v>0.13183231000000001</v>
      </c>
      <c r="AD140" s="17">
        <v>0.11379148000000006</v>
      </c>
      <c r="AE140" s="17">
        <v>0.11830017999999998</v>
      </c>
      <c r="AF140" s="17">
        <v>0.13708434</v>
      </c>
      <c r="AG140" s="17">
        <v>0</v>
      </c>
      <c r="AH140" s="17">
        <v>0.47940812008030353</v>
      </c>
      <c r="AI140" s="17">
        <v>0.58762261107254787</v>
      </c>
      <c r="AJ140" s="97">
        <v>0.54564057141633426</v>
      </c>
      <c r="AK140" s="97">
        <v>0.38515514843526755</v>
      </c>
      <c r="AL140" s="97">
        <v>0.51894266644989817</v>
      </c>
      <c r="AM140" s="97">
        <v>0.78858464007928752</v>
      </c>
      <c r="AN140" s="97">
        <v>0.20724989184995776</v>
      </c>
      <c r="AO140" s="97">
        <v>0.30117827172582234</v>
      </c>
      <c r="AP140" s="97">
        <v>0.14930299692187965</v>
      </c>
      <c r="AQ140" s="97">
        <v>0.26538334660831064</v>
      </c>
      <c r="AR140" s="97">
        <v>0.5308171634753619</v>
      </c>
      <c r="AS140" s="97">
        <v>0.44669955462341371</v>
      </c>
      <c r="AT140" s="97">
        <v>0.56379798500503353</v>
      </c>
      <c r="AU140" s="97">
        <v>0.37987592108657053</v>
      </c>
      <c r="AV140" s="97">
        <v>0.51861877308734206</v>
      </c>
      <c r="AW140" s="97">
        <v>0.32390883254510883</v>
      </c>
      <c r="AX140" s="97">
        <v>0.41234348307892482</v>
      </c>
      <c r="AY140" s="97">
        <v>0.36477701040877752</v>
      </c>
      <c r="AZ140" s="97">
        <v>0.32428136094099774</v>
      </c>
      <c r="BA140" s="97">
        <v>0.4195234257286421</v>
      </c>
      <c r="BB140" s="97">
        <v>0.35443575739140137</v>
      </c>
      <c r="BC140" s="97">
        <v>0.38905255363685382</v>
      </c>
      <c r="BD140" s="97">
        <v>0.26405779412749453</v>
      </c>
    </row>
    <row r="141" spans="1:56">
      <c r="B141" s="1" t="str">
        <f t="shared" si="3"/>
        <v>MTSupermarketNew</v>
      </c>
      <c r="C141" s="1" t="s">
        <v>131</v>
      </c>
      <c r="D141" s="196" t="s">
        <v>58</v>
      </c>
      <c r="E141" s="1" t="s">
        <v>8</v>
      </c>
      <c r="H141" s="17">
        <v>6.2100589823534016E-2</v>
      </c>
      <c r="I141" s="17">
        <v>8.3379812909919804E-2</v>
      </c>
      <c r="J141" s="17">
        <v>9.7754145239702855E-2</v>
      </c>
      <c r="K141" s="17">
        <v>7.3804162521046185E-2</v>
      </c>
      <c r="L141" s="17">
        <v>6.2144016809424593E-2</v>
      </c>
      <c r="M141" s="17">
        <v>0.18317502648648007</v>
      </c>
      <c r="N141" s="17">
        <v>0.13117121088250666</v>
      </c>
      <c r="O141" s="17">
        <v>0.17624842223693205</v>
      </c>
      <c r="P141" s="17">
        <v>7.8885119870244436E-2</v>
      </c>
      <c r="Q141" s="17">
        <v>7.6518349139207631E-2</v>
      </c>
      <c r="R141" s="17">
        <v>9.6277627719423012E-2</v>
      </c>
      <c r="S141" s="17">
        <v>0.13883607389219457</v>
      </c>
      <c r="T141" s="17">
        <v>0.17177544269020198</v>
      </c>
      <c r="U141" s="17">
        <v>0.24358196386028133</v>
      </c>
      <c r="V141" s="17">
        <v>9.1348664820841821E-2</v>
      </c>
      <c r="W141" s="17">
        <v>3.3659473654209432E-2</v>
      </c>
      <c r="X141" s="17">
        <v>5.7814844658594489E-2</v>
      </c>
      <c r="Y141" s="17">
        <v>2.6639964131567617E-2</v>
      </c>
      <c r="Z141" s="17">
        <v>4.7600000000000003E-2</v>
      </c>
      <c r="AA141" s="17">
        <v>2.12E-2</v>
      </c>
      <c r="AB141" s="17">
        <v>3.7391982114600208E-2</v>
      </c>
      <c r="AC141" s="17">
        <v>3.8556202084216395E-2</v>
      </c>
      <c r="AD141" s="17">
        <v>3.9254739655337212E-2</v>
      </c>
      <c r="AE141" s="17">
        <v>3.9612886681477867E-2</v>
      </c>
      <c r="AF141" s="17">
        <v>3.9228819369136157E-2</v>
      </c>
      <c r="AG141" s="17">
        <v>0.175846</v>
      </c>
      <c r="AH141" s="17">
        <v>1.631314654049669E-2</v>
      </c>
      <c r="AI141" s="17">
        <v>2.7107859375804743E-2</v>
      </c>
      <c r="AJ141" s="97">
        <v>2.7155915595133039E-2</v>
      </c>
      <c r="AK141" s="97">
        <v>2.7037444960561097E-2</v>
      </c>
      <c r="AL141" s="97">
        <v>2.6967574921423411E-2</v>
      </c>
      <c r="AM141" s="97">
        <v>2.6915406308536029E-2</v>
      </c>
      <c r="AN141" s="97">
        <v>2.66772026641083E-2</v>
      </c>
      <c r="AO141" s="97">
        <v>2.6376991563408676E-2</v>
      </c>
      <c r="AP141" s="97">
        <v>2.6246997774161625E-2</v>
      </c>
      <c r="AQ141" s="97">
        <v>2.5998653811587658E-2</v>
      </c>
      <c r="AR141" s="97">
        <v>2.5702957864788208E-2</v>
      </c>
      <c r="AS141" s="97">
        <v>2.5322362909124613E-2</v>
      </c>
      <c r="AT141" s="97">
        <v>2.4971890813221348E-2</v>
      </c>
      <c r="AU141" s="97">
        <v>2.4578005340958966E-2</v>
      </c>
      <c r="AV141" s="97">
        <v>2.433116145183856E-2</v>
      </c>
      <c r="AW141" s="97">
        <v>2.4164443420848381E-2</v>
      </c>
      <c r="AX141" s="97">
        <v>2.1639245759326575E-2</v>
      </c>
      <c r="AY141" s="97">
        <v>2.394705267206498E-2</v>
      </c>
      <c r="AZ141" s="97">
        <v>2.3739886021417644E-2</v>
      </c>
      <c r="BA141" s="97">
        <v>2.3600788809968798E-2</v>
      </c>
      <c r="BB141" s="97">
        <v>2.3396545352923015E-2</v>
      </c>
      <c r="BC141" s="97">
        <v>2.3257401891633053E-2</v>
      </c>
      <c r="BD141" s="97">
        <v>2.3040813372300458E-2</v>
      </c>
    </row>
    <row r="142" spans="1:56">
      <c r="B142" s="1" t="str">
        <f t="shared" si="3"/>
        <v>MTMiniMartNew</v>
      </c>
      <c r="C142" s="1" t="s">
        <v>132</v>
      </c>
      <c r="D142" s="196" t="s">
        <v>60</v>
      </c>
      <c r="E142" s="1" t="s">
        <v>8</v>
      </c>
      <c r="H142" s="17">
        <v>2.5129410176465982E-2</v>
      </c>
      <c r="I142" s="17">
        <v>3.3740187090080198E-2</v>
      </c>
      <c r="J142" s="17">
        <v>3.9556854760297154E-2</v>
      </c>
      <c r="K142" s="17">
        <v>2.9865337478953799E-2</v>
      </c>
      <c r="L142" s="17">
        <v>2.5146983190575397E-2</v>
      </c>
      <c r="M142" s="17">
        <v>7.4122973513519944E-2</v>
      </c>
      <c r="N142" s="17">
        <v>5.3079289117493357E-2</v>
      </c>
      <c r="O142" s="17">
        <v>7.1320077763067966E-2</v>
      </c>
      <c r="P142" s="17">
        <v>3.1921380129755567E-2</v>
      </c>
      <c r="Q142" s="17">
        <v>3.0963650860792346E-2</v>
      </c>
      <c r="R142" s="17">
        <v>3.8959372280576977E-2</v>
      </c>
      <c r="S142" s="17">
        <v>5.6180926107805416E-2</v>
      </c>
      <c r="T142" s="17">
        <v>6.9510057309798035E-2</v>
      </c>
      <c r="U142" s="17">
        <v>9.8567036139718664E-2</v>
      </c>
      <c r="V142" s="17">
        <v>3.6964835179158176E-2</v>
      </c>
      <c r="W142" s="17">
        <v>1.3620526345790574E-2</v>
      </c>
      <c r="X142" s="17">
        <v>2.3395155341405505E-2</v>
      </c>
      <c r="Y142" s="17">
        <v>1.0780035868432387E-2</v>
      </c>
      <c r="Z142" s="17">
        <v>4.7600000000000003E-2</v>
      </c>
      <c r="AA142" s="17">
        <v>2.12E-2</v>
      </c>
      <c r="AB142" s="17">
        <v>3.7391982114600208E-2</v>
      </c>
      <c r="AC142" s="17">
        <v>3.8556202084216395E-2</v>
      </c>
      <c r="AD142" s="17">
        <v>3.9254739655337212E-2</v>
      </c>
      <c r="AE142" s="17">
        <v>3.9612886681477867E-2</v>
      </c>
      <c r="AF142" s="17">
        <v>3.9228819369136157E-2</v>
      </c>
      <c r="AG142" s="17">
        <v>0</v>
      </c>
      <c r="AH142" s="17">
        <v>1.2392321872285061E-2</v>
      </c>
      <c r="AI142" s="17">
        <v>3.9628370133225187E-3</v>
      </c>
      <c r="AJ142" s="97">
        <v>9.1718337372409826E-3</v>
      </c>
      <c r="AK142" s="97">
        <v>1.6110636948502829E-2</v>
      </c>
      <c r="AL142" s="97">
        <v>1.5243513400716894E-2</v>
      </c>
      <c r="AM142" s="97">
        <v>7.7243739996882077E-3</v>
      </c>
      <c r="AN142" s="97">
        <v>8.6403051891570399E-3</v>
      </c>
      <c r="AO142" s="97">
        <v>9.3575846415389803E-3</v>
      </c>
      <c r="AP142" s="97">
        <v>7.0932311322980234E-3</v>
      </c>
      <c r="AQ142" s="97">
        <v>3.1006661490036122E-3</v>
      </c>
      <c r="AR142" s="97">
        <v>3.1012837263047987E-3</v>
      </c>
      <c r="AS142" s="97">
        <v>5.3209661868591392E-3</v>
      </c>
      <c r="AT142" s="97">
        <v>5.3382626271268547E-3</v>
      </c>
      <c r="AU142" s="97">
        <v>5.9321732396969791E-3</v>
      </c>
      <c r="AV142" s="97">
        <v>1.1912923574505924E-2</v>
      </c>
      <c r="AW142" s="97">
        <v>1.1184482880696544E-2</v>
      </c>
      <c r="AX142" s="97">
        <v>1.2267562218724578E-2</v>
      </c>
      <c r="AY142" s="97">
        <v>1.1790857526949305E-2</v>
      </c>
      <c r="AZ142" s="97">
        <v>1.0483845719833728E-2</v>
      </c>
      <c r="BA142" s="97">
        <v>9.2964456301626239E-3</v>
      </c>
      <c r="BB142" s="97">
        <v>1.3102726218816795E-2</v>
      </c>
      <c r="BC142" s="97">
        <v>5.9250673731236084E-3</v>
      </c>
      <c r="BD142" s="97">
        <v>9.575883346242306E-3</v>
      </c>
    </row>
    <row r="143" spans="1:56">
      <c r="B143" s="1" t="str">
        <f t="shared" si="3"/>
        <v>MTRestaurantNew</v>
      </c>
      <c r="C143" s="1" t="s">
        <v>133</v>
      </c>
      <c r="D143" s="196" t="s">
        <v>62</v>
      </c>
      <c r="E143" s="1" t="s">
        <v>8</v>
      </c>
      <c r="H143" s="17">
        <v>1.8200000000000001E-2</v>
      </c>
      <c r="I143" s="17">
        <v>2.7699999999999999E-2</v>
      </c>
      <c r="J143" s="17">
        <v>1.0199999999999999E-2</v>
      </c>
      <c r="K143" s="17">
        <v>7.4000000000000003E-3</v>
      </c>
      <c r="L143" s="17">
        <v>3.2199999999999999E-2</v>
      </c>
      <c r="M143" s="17">
        <v>1.3099999999999999E-2</v>
      </c>
      <c r="N143" s="17">
        <v>7.7200000000000005E-2</v>
      </c>
      <c r="O143" s="17">
        <v>4.1299999999999996E-2</v>
      </c>
      <c r="P143" s="17">
        <v>4.8000000000000001E-2</v>
      </c>
      <c r="Q143" s="17">
        <v>4.5499999999999999E-2</v>
      </c>
      <c r="R143" s="17">
        <v>5.1299999999999998E-2</v>
      </c>
      <c r="S143" s="17">
        <v>5.0299999999999997E-2</v>
      </c>
      <c r="T143" s="17">
        <v>2.52E-2</v>
      </c>
      <c r="U143" s="17">
        <v>3.0499999999999999E-2</v>
      </c>
      <c r="V143" s="17">
        <v>2.5999999999999999E-2</v>
      </c>
      <c r="W143" s="17">
        <v>6.9501599999999997E-2</v>
      </c>
      <c r="X143" s="17">
        <v>0.11937869999999999</v>
      </c>
      <c r="Y143" s="17">
        <v>5.5007399999999998E-2</v>
      </c>
      <c r="Z143" s="17">
        <v>0.3372</v>
      </c>
      <c r="AA143" s="17">
        <v>1.1285999999999998</v>
      </c>
      <c r="AB143" s="17">
        <v>0.74833557788539917</v>
      </c>
      <c r="AC143" s="17">
        <v>0.64686671791578354</v>
      </c>
      <c r="AD143" s="17">
        <v>0.63551037034466329</v>
      </c>
      <c r="AE143" s="17">
        <v>0.66337260331852244</v>
      </c>
      <c r="AF143" s="17">
        <v>0.70685971063086483</v>
      </c>
      <c r="AG143" s="17">
        <v>4.0000000000000002E-4</v>
      </c>
      <c r="AH143" s="17">
        <v>0.10620445633236632</v>
      </c>
      <c r="AI143" s="17">
        <v>0.17266650981216186</v>
      </c>
      <c r="AJ143" s="97">
        <v>8.2975138760981074E-2</v>
      </c>
      <c r="AK143" s="97">
        <v>8.3489735293409056E-2</v>
      </c>
      <c r="AL143" s="97">
        <v>8.3548026686645835E-2</v>
      </c>
      <c r="AM143" s="97">
        <v>8.3651544168359973E-2</v>
      </c>
      <c r="AN143" s="97">
        <v>8.3495080550125944E-2</v>
      </c>
      <c r="AO143" s="97">
        <v>8.3454542683676081E-2</v>
      </c>
      <c r="AP143" s="97">
        <v>8.3085885785101565E-2</v>
      </c>
      <c r="AQ143" s="97">
        <v>8.2743001383018017E-2</v>
      </c>
      <c r="AR143" s="97">
        <v>8.2368649367071264E-2</v>
      </c>
      <c r="AS143" s="97">
        <v>8.1826111322725173E-2</v>
      </c>
      <c r="AT143" s="97">
        <v>8.1234605413456062E-2</v>
      </c>
      <c r="AU143" s="97">
        <v>8.0658812312786876E-2</v>
      </c>
      <c r="AV143" s="97">
        <v>8.0318904565770191E-2</v>
      </c>
      <c r="AW143" s="97">
        <v>0.10243752831729708</v>
      </c>
      <c r="AX143" s="97">
        <v>9.9543051269838548E-2</v>
      </c>
      <c r="AY143" s="97">
        <v>9.6071595478886732E-2</v>
      </c>
      <c r="AZ143" s="97">
        <v>0.11336961471072066</v>
      </c>
      <c r="BA143" s="97">
        <v>0.12217069513001834</v>
      </c>
      <c r="BB143" s="97">
        <v>0.11386194080846893</v>
      </c>
      <c r="BC143" s="97">
        <v>9.6421554511628316E-2</v>
      </c>
      <c r="BD143" s="97">
        <v>0.11387587350906163</v>
      </c>
    </row>
    <row r="144" spans="1:56">
      <c r="B144" s="1" t="str">
        <f t="shared" si="3"/>
        <v>MTLodgingNew</v>
      </c>
      <c r="C144" s="1" t="s">
        <v>134</v>
      </c>
      <c r="D144" s="196" t="s">
        <v>64</v>
      </c>
      <c r="E144" s="1" t="s">
        <v>8</v>
      </c>
      <c r="H144" s="17">
        <v>1.6199999999999999E-2</v>
      </c>
      <c r="I144" s="17">
        <v>7.2800000000000004E-2</v>
      </c>
      <c r="J144" s="17">
        <v>0.23139999999999999</v>
      </c>
      <c r="K144" s="17">
        <v>6.2899999999999998E-2</v>
      </c>
      <c r="L144" s="17">
        <v>8.0299999999999996E-2</v>
      </c>
      <c r="M144" s="17">
        <v>0.1036</v>
      </c>
      <c r="N144" s="17">
        <v>0.13750000000000001</v>
      </c>
      <c r="O144" s="17">
        <v>0.12790000000000001</v>
      </c>
      <c r="P144" s="17">
        <v>0.24299999999999999</v>
      </c>
      <c r="Q144" s="17">
        <v>0.21619999999999998</v>
      </c>
      <c r="R144" s="17">
        <v>0.15919999999999998</v>
      </c>
      <c r="S144" s="17">
        <v>0.2424</v>
      </c>
      <c r="T144" s="17">
        <v>0.153</v>
      </c>
      <c r="U144" s="17">
        <v>0.15630000000000002</v>
      </c>
      <c r="V144" s="17">
        <v>0.32839999999999997</v>
      </c>
      <c r="W144" s="17">
        <v>0.2853</v>
      </c>
      <c r="X144" s="17">
        <v>8.43E-2</v>
      </c>
      <c r="Y144" s="17">
        <v>0.13190000000000002</v>
      </c>
      <c r="Z144" s="17">
        <v>0.14849999999999999</v>
      </c>
      <c r="AA144" s="17">
        <v>0.33030000000000004</v>
      </c>
      <c r="AB144" s="17">
        <v>0.26767490999999999</v>
      </c>
      <c r="AC144" s="17">
        <v>0.22668945999999998</v>
      </c>
      <c r="AD144" s="17">
        <v>0.21574797999999998</v>
      </c>
      <c r="AE144" s="17">
        <v>0.248752</v>
      </c>
      <c r="AF144" s="17">
        <v>0.27003221999999999</v>
      </c>
      <c r="AG144" s="17">
        <v>0.27729999999999999</v>
      </c>
      <c r="AH144" s="17">
        <v>0.24506741867203186</v>
      </c>
      <c r="AI144" s="17">
        <v>0.42443733568672126</v>
      </c>
      <c r="AJ144" s="97">
        <v>0.34302662579866433</v>
      </c>
      <c r="AK144" s="97">
        <v>0.24841780213928816</v>
      </c>
      <c r="AL144" s="97">
        <v>0.22665167138154771</v>
      </c>
      <c r="AM144" s="97">
        <v>0.15858087317688213</v>
      </c>
      <c r="AN144" s="97">
        <v>0.1846933325721454</v>
      </c>
      <c r="AO144" s="97">
        <v>7.304831348843864E-2</v>
      </c>
      <c r="AP144" s="97">
        <v>6.5596622697578641E-2</v>
      </c>
      <c r="AQ144" s="97">
        <v>6.9004412935481055E-2</v>
      </c>
      <c r="AR144" s="97">
        <v>6.6127213240582447E-2</v>
      </c>
      <c r="AS144" s="97">
        <v>6.6146151657481375E-2</v>
      </c>
      <c r="AT144" s="97">
        <v>6.6104531364325952E-2</v>
      </c>
      <c r="AU144" s="97">
        <v>9.2349533244322934E-2</v>
      </c>
      <c r="AV144" s="97">
        <v>0.18059081209095476</v>
      </c>
      <c r="AW144" s="97">
        <v>0.21059761672463209</v>
      </c>
      <c r="AX144" s="97">
        <v>0.1836472223737752</v>
      </c>
      <c r="AY144" s="97">
        <v>0.1912145754827978</v>
      </c>
      <c r="AZ144" s="97">
        <v>0.22514027742140802</v>
      </c>
      <c r="BA144" s="97">
        <v>0.2249227528723742</v>
      </c>
      <c r="BB144" s="97">
        <v>0.21266875565088844</v>
      </c>
      <c r="BC144" s="97">
        <v>0.18965676521196448</v>
      </c>
      <c r="BD144" s="97">
        <v>0.20085936735046589</v>
      </c>
    </row>
    <row r="145" spans="2:56">
      <c r="B145" s="1" t="str">
        <f t="shared" si="3"/>
        <v>MTHospitalNew</v>
      </c>
      <c r="C145" s="1" t="s">
        <v>135</v>
      </c>
      <c r="D145" s="196" t="s">
        <v>66</v>
      </c>
      <c r="E145" s="1" t="s">
        <v>8</v>
      </c>
      <c r="H145" s="17">
        <v>5.5926000000000003E-2</v>
      </c>
      <c r="I145" s="17">
        <v>7.7945400000000012E-2</v>
      </c>
      <c r="J145" s="17">
        <v>3.9616200000000004E-2</v>
      </c>
      <c r="K145" s="17">
        <v>3.7861200000000005E-2</v>
      </c>
      <c r="L145" s="17">
        <v>4.8601800000000001E-2</v>
      </c>
      <c r="M145" s="17">
        <v>4.8461400000000002E-2</v>
      </c>
      <c r="N145" s="17">
        <v>0.1010412</v>
      </c>
      <c r="O145" s="17">
        <v>5.0918399999999996E-2</v>
      </c>
      <c r="P145" s="17">
        <v>5.8921200000000007E-2</v>
      </c>
      <c r="Q145" s="17">
        <v>8.45442E-2</v>
      </c>
      <c r="R145" s="17">
        <v>9.3974400000000013E-2</v>
      </c>
      <c r="S145" s="17">
        <v>5.9202000000000005E-2</v>
      </c>
      <c r="T145" s="17">
        <v>7.4201400000000001E-2</v>
      </c>
      <c r="U145" s="17">
        <v>0.1071486</v>
      </c>
      <c r="V145" s="17">
        <v>0.11398140000000001</v>
      </c>
      <c r="W145" s="17">
        <v>9.4021200000000013E-2</v>
      </c>
      <c r="X145" s="17">
        <v>5.4498600000000001E-2</v>
      </c>
      <c r="Y145" s="17">
        <v>5.9061600000000006E-2</v>
      </c>
      <c r="Z145" s="17">
        <v>0.3604</v>
      </c>
      <c r="AA145" s="17">
        <v>0.33529999999999999</v>
      </c>
      <c r="AB145" s="17">
        <v>0.18800158000000008</v>
      </c>
      <c r="AC145" s="17">
        <v>0.1901061300000001</v>
      </c>
      <c r="AD145" s="17">
        <v>0.24725164000000002</v>
      </c>
      <c r="AE145" s="17">
        <v>0.28489977000000005</v>
      </c>
      <c r="AF145" s="17">
        <v>0.29366129999999996</v>
      </c>
      <c r="AG145" s="17">
        <v>0.10629999999999999</v>
      </c>
      <c r="AH145" s="17">
        <v>0.13265622807606833</v>
      </c>
      <c r="AI145" s="17">
        <v>0.31740333436027679</v>
      </c>
      <c r="AJ145" s="97">
        <v>0.34969662983794803</v>
      </c>
      <c r="AK145" s="97">
        <v>0.49193092925030379</v>
      </c>
      <c r="AL145" s="97">
        <v>0.42826997561456537</v>
      </c>
      <c r="AM145" s="97">
        <v>0.35669623282975182</v>
      </c>
      <c r="AN145" s="97">
        <v>0.28202361560591871</v>
      </c>
      <c r="AO145" s="97">
        <v>0.20474737819692113</v>
      </c>
      <c r="AP145" s="97">
        <v>0.13010028449838351</v>
      </c>
      <c r="AQ145" s="97">
        <v>0.12514741335272736</v>
      </c>
      <c r="AR145" s="97">
        <v>8.4922353669496575E-2</v>
      </c>
      <c r="AS145" s="97">
        <v>8.4099586347508914E-2</v>
      </c>
      <c r="AT145" s="97">
        <v>0.12568727470661428</v>
      </c>
      <c r="AU145" s="97">
        <v>0.19190350577424775</v>
      </c>
      <c r="AV145" s="97">
        <v>0.17636791007542799</v>
      </c>
      <c r="AW145" s="97">
        <v>0.22916515146531474</v>
      </c>
      <c r="AX145" s="97">
        <v>0.209501961481004</v>
      </c>
      <c r="AY145" s="97">
        <v>0.17715724901064853</v>
      </c>
      <c r="AZ145" s="97">
        <v>0.20375028580004495</v>
      </c>
      <c r="BA145" s="97">
        <v>0.20379187828350814</v>
      </c>
      <c r="BB145" s="97">
        <v>0.15938192316296237</v>
      </c>
      <c r="BC145" s="97">
        <v>0.14021301716237386</v>
      </c>
      <c r="BD145" s="97">
        <v>0.15375944590886054</v>
      </c>
    </row>
    <row r="146" spans="2:56">
      <c r="B146" s="1" t="str">
        <f t="shared" si="3"/>
        <v>MTResidential CareNew</v>
      </c>
      <c r="C146" s="1" t="s">
        <v>136</v>
      </c>
      <c r="D146" s="197" t="s">
        <v>5469</v>
      </c>
      <c r="E146" s="1" t="s">
        <v>8</v>
      </c>
      <c r="H146" s="17">
        <v>0.18307400000000001</v>
      </c>
      <c r="I146" s="17">
        <v>0.25515460000000001</v>
      </c>
      <c r="J146" s="17">
        <v>0.12968380000000002</v>
      </c>
      <c r="K146" s="17">
        <v>0.12393880000000002</v>
      </c>
      <c r="L146" s="17">
        <v>0.1590982</v>
      </c>
      <c r="M146" s="17">
        <v>0.15863859999999999</v>
      </c>
      <c r="N146" s="17">
        <v>0.33075880000000002</v>
      </c>
      <c r="O146" s="17">
        <v>0.16668160000000001</v>
      </c>
      <c r="P146" s="17">
        <v>0.19287880000000002</v>
      </c>
      <c r="Q146" s="17">
        <v>0.2767558</v>
      </c>
      <c r="R146" s="17">
        <v>0.3076256</v>
      </c>
      <c r="S146" s="17">
        <v>0.193798</v>
      </c>
      <c r="T146" s="17">
        <v>0.24289860000000002</v>
      </c>
      <c r="U146" s="17">
        <v>0.35075139999999999</v>
      </c>
      <c r="V146" s="17">
        <v>0.37311860000000002</v>
      </c>
      <c r="W146" s="17">
        <v>0.30777879999999996</v>
      </c>
      <c r="X146" s="17">
        <v>0.17840139999999999</v>
      </c>
      <c r="Y146" s="17">
        <v>0.19333839999999999</v>
      </c>
      <c r="Z146" s="17">
        <v>0.3604</v>
      </c>
      <c r="AA146" s="17">
        <v>0.33529999999999999</v>
      </c>
      <c r="AB146" s="17">
        <v>0.18800158000000008</v>
      </c>
      <c r="AC146" s="17">
        <v>0.1901061300000001</v>
      </c>
      <c r="AD146" s="17">
        <v>0.24725164000000002</v>
      </c>
      <c r="AE146" s="17">
        <v>0.28489977000000005</v>
      </c>
      <c r="AF146" s="17">
        <v>0.29366129999999996</v>
      </c>
      <c r="AG146" s="17">
        <v>0.11209999999999999</v>
      </c>
      <c r="AH146" s="17">
        <v>6.3154588594737923E-2</v>
      </c>
      <c r="AI146" s="17">
        <v>0.15684897408773665</v>
      </c>
      <c r="AJ146" s="97">
        <v>0.18712494380351991</v>
      </c>
      <c r="AK146" s="97">
        <v>0.27532508990193316</v>
      </c>
      <c r="AL146" s="97">
        <v>0.26325358045344477</v>
      </c>
      <c r="AM146" s="97">
        <v>0.22697417772484205</v>
      </c>
      <c r="AN146" s="97">
        <v>0.20465257535257136</v>
      </c>
      <c r="AO146" s="97">
        <v>0.15165793936168254</v>
      </c>
      <c r="AP146" s="97">
        <v>0.14398828054705798</v>
      </c>
      <c r="AQ146" s="97">
        <v>0.14076062038668435</v>
      </c>
      <c r="AR146" s="97">
        <v>0.13422800171172666</v>
      </c>
      <c r="AS146" s="97">
        <v>0.13337140562236627</v>
      </c>
      <c r="AT146" s="97">
        <v>0.14668855169954684</v>
      </c>
      <c r="AU146" s="97">
        <v>0.15761768391942091</v>
      </c>
      <c r="AV146" s="97">
        <v>0.19784610212867937</v>
      </c>
      <c r="AW146" s="97">
        <v>0.21302396410772292</v>
      </c>
      <c r="AX146" s="97">
        <v>0.19158624767683108</v>
      </c>
      <c r="AY146" s="97">
        <v>0.20571735378575998</v>
      </c>
      <c r="AZ146" s="97">
        <v>0.19357049645150565</v>
      </c>
      <c r="BA146" s="97">
        <v>0.20105178151328326</v>
      </c>
      <c r="BB146" s="97">
        <v>0.18973882978343495</v>
      </c>
      <c r="BC146" s="97">
        <v>0.18037174094000819</v>
      </c>
      <c r="BD146" s="97">
        <v>0.16392259918961824</v>
      </c>
    </row>
    <row r="147" spans="2:56">
      <c r="B147" s="1" t="str">
        <f t="shared" si="3"/>
        <v>MTAssemblyNew</v>
      </c>
      <c r="C147" s="1" t="s">
        <v>137</v>
      </c>
      <c r="D147" s="196" t="s">
        <v>69</v>
      </c>
      <c r="E147" s="1" t="s">
        <v>8</v>
      </c>
      <c r="H147" s="17">
        <v>0.13889000000000001</v>
      </c>
      <c r="I147" s="17">
        <v>8.6394000000000026E-2</v>
      </c>
      <c r="J147" s="17">
        <v>8.9862000000000011E-2</v>
      </c>
      <c r="K147" s="17">
        <v>0.10047000000000002</v>
      </c>
      <c r="L147" s="17">
        <v>9.1595999999999997E-2</v>
      </c>
      <c r="M147" s="17">
        <v>5.3102692600000008E-2</v>
      </c>
      <c r="N147" s="17">
        <v>7.5077616799999997E-2</v>
      </c>
      <c r="O147" s="17">
        <v>0.14943000000000001</v>
      </c>
      <c r="P147" s="17">
        <v>0.19896800000000001</v>
      </c>
      <c r="Q147" s="17">
        <v>0.17751400000000001</v>
      </c>
      <c r="R147" s="17">
        <v>0.29961847200000008</v>
      </c>
      <c r="S147" s="17">
        <v>0.32215000000000005</v>
      </c>
      <c r="T147" s="17">
        <v>0.23167600000000005</v>
      </c>
      <c r="U147" s="17">
        <v>0.13569400000000001</v>
      </c>
      <c r="V147" s="17">
        <v>0.19543199999999999</v>
      </c>
      <c r="W147" s="17">
        <v>7.3900000000000007E-2</v>
      </c>
      <c r="X147" s="17">
        <v>0.19789999999999999</v>
      </c>
      <c r="Y147" s="17">
        <v>0.19040000000000001</v>
      </c>
      <c r="Z147" s="17">
        <v>0.27250000000000002</v>
      </c>
      <c r="AA147" s="17">
        <v>0.30969999999999998</v>
      </c>
      <c r="AB147" s="17">
        <v>0.14437921709174992</v>
      </c>
      <c r="AC147" s="17">
        <v>0.12593667786924057</v>
      </c>
      <c r="AD147" s="17">
        <v>0.11274781687252457</v>
      </c>
      <c r="AE147" s="17">
        <v>0.11357810546743598</v>
      </c>
      <c r="AF147" s="17">
        <v>0.10568301542511195</v>
      </c>
      <c r="AG147" s="17">
        <v>2.2100000000000002E-2</v>
      </c>
      <c r="AH147" s="17">
        <v>0.67977661425771374</v>
      </c>
      <c r="AI147" s="17">
        <v>0.61635345407678621</v>
      </c>
      <c r="AJ147" s="97">
        <v>0.23170881028523949</v>
      </c>
      <c r="AK147" s="97">
        <v>0.24524295796777953</v>
      </c>
      <c r="AL147" s="97">
        <v>0.21624152558477217</v>
      </c>
      <c r="AM147" s="97">
        <v>0.1250692419377992</v>
      </c>
      <c r="AN147" s="97">
        <v>0.1881463396886669</v>
      </c>
      <c r="AO147" s="97">
        <v>0.30763925296675304</v>
      </c>
      <c r="AP147" s="97">
        <v>0.32496910592768363</v>
      </c>
      <c r="AQ147" s="97">
        <v>0.12900037755747673</v>
      </c>
      <c r="AR147" s="97">
        <v>0.24942190826918675</v>
      </c>
      <c r="AS147" s="97">
        <v>0.32229860627370177</v>
      </c>
      <c r="AT147" s="97">
        <v>0.29701512313878914</v>
      </c>
      <c r="AU147" s="97">
        <v>0.6046143657977977</v>
      </c>
      <c r="AV147" s="97">
        <v>0.38310667607095006</v>
      </c>
      <c r="AW147" s="97">
        <v>0.70214258451714495</v>
      </c>
      <c r="AX147" s="97">
        <v>0.62374957727709857</v>
      </c>
      <c r="AY147" s="97">
        <v>0.54132584779718151</v>
      </c>
      <c r="AZ147" s="97">
        <v>0.86400094729941213</v>
      </c>
      <c r="BA147" s="97">
        <v>0.54854801065390901</v>
      </c>
      <c r="BB147" s="97">
        <v>0.64778296723016937</v>
      </c>
      <c r="BC147" s="97">
        <v>0.78173712380509186</v>
      </c>
      <c r="BD147" s="97">
        <v>0.34073081770397834</v>
      </c>
    </row>
    <row r="148" spans="2:56">
      <c r="B148" s="1" t="str">
        <f t="shared" si="3"/>
        <v>MTOtherNew</v>
      </c>
      <c r="C148" s="1" t="s">
        <v>138</v>
      </c>
      <c r="D148" s="196" t="s">
        <v>71</v>
      </c>
      <c r="E148" s="1" t="s">
        <v>8</v>
      </c>
      <c r="H148" s="17">
        <v>0.26961000000000002</v>
      </c>
      <c r="I148" s="17">
        <v>0.16770600000000002</v>
      </c>
      <c r="J148" s="17">
        <v>0.17443800000000001</v>
      </c>
      <c r="K148" s="17">
        <v>0.19503000000000001</v>
      </c>
      <c r="L148" s="17">
        <v>0.17780399999999999</v>
      </c>
      <c r="M148" s="17">
        <v>0.10308169740000001</v>
      </c>
      <c r="N148" s="17">
        <v>0.14573890320000002</v>
      </c>
      <c r="O148" s="17">
        <v>0.29006999999999999</v>
      </c>
      <c r="P148" s="17">
        <v>0.38623200000000002</v>
      </c>
      <c r="Q148" s="17">
        <v>0.344586</v>
      </c>
      <c r="R148" s="17">
        <v>0.58161232800000007</v>
      </c>
      <c r="S148" s="17">
        <v>0.62535000000000007</v>
      </c>
      <c r="T148" s="17">
        <v>0.44972400000000012</v>
      </c>
      <c r="U148" s="17">
        <v>0.26340600000000003</v>
      </c>
      <c r="V148" s="17">
        <v>0.37936799999999998</v>
      </c>
      <c r="W148" s="17">
        <v>0.15509999999999999</v>
      </c>
      <c r="X148" s="17">
        <v>0.2155</v>
      </c>
      <c r="Y148" s="17">
        <v>0.21199999999999999</v>
      </c>
      <c r="Z148" s="17">
        <v>0.20980000000000001</v>
      </c>
      <c r="AA148" s="17">
        <v>0.19269999999999998</v>
      </c>
      <c r="AB148" s="17">
        <v>0.28119913349861531</v>
      </c>
      <c r="AC148" s="17">
        <v>0.25254892801661488</v>
      </c>
      <c r="AD148" s="17">
        <v>0.26806078039084402</v>
      </c>
      <c r="AE148" s="17">
        <v>0.28886737875496393</v>
      </c>
      <c r="AF148" s="17">
        <v>0.27116098440584874</v>
      </c>
      <c r="AG148" s="17">
        <v>0.69389999999999963</v>
      </c>
      <c r="AH148" s="17">
        <v>0.68493194712478211</v>
      </c>
      <c r="AI148" s="17">
        <v>0.68563076249335553</v>
      </c>
      <c r="AJ148" s="97">
        <v>0.4304040389517364</v>
      </c>
      <c r="AK148" s="97">
        <v>1.1695105469431157</v>
      </c>
      <c r="AL148" s="97">
        <v>0.68162925041311939</v>
      </c>
      <c r="AM148" s="97">
        <v>0.51579451822945344</v>
      </c>
      <c r="AN148" s="97">
        <v>0.85341533822971349</v>
      </c>
      <c r="AO148" s="97">
        <v>0.60600474077927735</v>
      </c>
      <c r="AP148" s="97">
        <v>0.47882195609111722</v>
      </c>
      <c r="AQ148" s="97">
        <v>0.56541641342116944</v>
      </c>
      <c r="AR148" s="97">
        <v>0.84824640427897857</v>
      </c>
      <c r="AS148" s="97">
        <v>0.80027449889143232</v>
      </c>
      <c r="AT148" s="97">
        <v>0.86720261148524336</v>
      </c>
      <c r="AU148" s="97">
        <v>0.78646386462998275</v>
      </c>
      <c r="AV148" s="97">
        <v>0.81266918260802035</v>
      </c>
      <c r="AW148" s="97">
        <v>1.0137368498339752</v>
      </c>
      <c r="AX148" s="97">
        <v>0.92185450447153527</v>
      </c>
      <c r="AY148" s="97">
        <v>0.82614601380364094</v>
      </c>
      <c r="AZ148" s="97">
        <v>0.94554376164942544</v>
      </c>
      <c r="BA148" s="97">
        <v>0.78967847142296377</v>
      </c>
      <c r="BB148" s="97">
        <v>1.074556473109505</v>
      </c>
      <c r="BC148" s="97">
        <v>0.71461689111618598</v>
      </c>
      <c r="BD148" s="97">
        <v>1.0024328961663498</v>
      </c>
    </row>
    <row r="149" spans="2:56">
      <c r="B149" s="1" t="str">
        <f t="shared" si="3"/>
        <v>MTLarge OffStock 2016</v>
      </c>
      <c r="C149" s="1" t="s">
        <v>139</v>
      </c>
      <c r="D149" s="196" t="s">
        <v>43</v>
      </c>
      <c r="E149" s="1" t="s">
        <v>5456</v>
      </c>
      <c r="F149" s="1" t="s">
        <v>73</v>
      </c>
      <c r="AJ149" s="92"/>
      <c r="AK149" s="92">
        <v>23.140324734036739</v>
      </c>
      <c r="AL149" s="92">
        <v>23.070903759834628</v>
      </c>
      <c r="AM149" s="92">
        <v>23.001691048555124</v>
      </c>
      <c r="AN149" s="92">
        <v>22.932685975409459</v>
      </c>
      <c r="AO149" s="92">
        <v>22.863887917483229</v>
      </c>
      <c r="AP149" s="92">
        <v>22.795296253730779</v>
      </c>
      <c r="AQ149" s="92">
        <v>22.726910364969587</v>
      </c>
      <c r="AR149" s="92">
        <v>22.658729633874678</v>
      </c>
      <c r="AS149" s="92">
        <v>22.590753444973053</v>
      </c>
      <c r="AT149" s="92">
        <v>22.522981184638134</v>
      </c>
      <c r="AU149" s="92">
        <v>22.455412241084218</v>
      </c>
      <c r="AV149" s="92">
        <v>22.388046004360966</v>
      </c>
      <c r="AW149" s="92">
        <v>22.320881866347882</v>
      </c>
      <c r="AX149" s="92">
        <v>22.253919220748838</v>
      </c>
      <c r="AY149" s="92">
        <v>22.187157463086592</v>
      </c>
      <c r="AZ149" s="92">
        <v>22.120595990697332</v>
      </c>
      <c r="BA149" s="92">
        <v>22.05423420272524</v>
      </c>
      <c r="BB149" s="92">
        <v>21.988071500117066</v>
      </c>
      <c r="BC149" s="92">
        <v>21.922107285616715</v>
      </c>
      <c r="BD149" s="92">
        <v>21.856340963759866</v>
      </c>
    </row>
    <row r="150" spans="2:56">
      <c r="B150" s="1" t="str">
        <f t="shared" si="3"/>
        <v>MTMedium OffStock 2016</v>
      </c>
      <c r="C150" s="1" t="s">
        <v>140</v>
      </c>
      <c r="D150" s="196" t="s">
        <v>45</v>
      </c>
      <c r="E150" s="1" t="s">
        <v>5456</v>
      </c>
      <c r="F150" s="1" t="s">
        <v>73</v>
      </c>
      <c r="AJ150" s="92"/>
      <c r="AK150" s="92">
        <v>12.46409991348937</v>
      </c>
      <c r="AL150" s="92">
        <v>12.426707613748903</v>
      </c>
      <c r="AM150" s="92">
        <v>12.389427490907655</v>
      </c>
      <c r="AN150" s="92">
        <v>12.352259208434932</v>
      </c>
      <c r="AO150" s="92">
        <v>12.315202430809627</v>
      </c>
      <c r="AP150" s="92">
        <v>12.278256823517198</v>
      </c>
      <c r="AQ150" s="92">
        <v>12.241422053046646</v>
      </c>
      <c r="AR150" s="92">
        <v>12.204697786887506</v>
      </c>
      <c r="AS150" s="92">
        <v>12.168083693526842</v>
      </c>
      <c r="AT150" s="92">
        <v>12.131579442446261</v>
      </c>
      <c r="AU150" s="92">
        <v>12.095184704118923</v>
      </c>
      <c r="AV150" s="92">
        <v>12.058899150006566</v>
      </c>
      <c r="AW150" s="92">
        <v>12.022722452556545</v>
      </c>
      <c r="AX150" s="92">
        <v>11.986654285198876</v>
      </c>
      <c r="AY150" s="92">
        <v>11.95069432234328</v>
      </c>
      <c r="AZ150" s="92">
        <v>11.914842239376251</v>
      </c>
      <c r="BA150" s="92">
        <v>11.879097712658123</v>
      </c>
      <c r="BB150" s="92">
        <v>11.843460419520149</v>
      </c>
      <c r="BC150" s="92">
        <v>11.807930038261588</v>
      </c>
      <c r="BD150" s="92">
        <v>11.772506248146804</v>
      </c>
    </row>
    <row r="151" spans="2:56">
      <c r="B151" s="1" t="str">
        <f t="shared" si="3"/>
        <v>MTSmall OffStock 2016</v>
      </c>
      <c r="C151" s="1" t="s">
        <v>141</v>
      </c>
      <c r="D151" s="196" t="s">
        <v>47</v>
      </c>
      <c r="E151" s="1" t="s">
        <v>5456</v>
      </c>
      <c r="F151" s="1" t="s">
        <v>73</v>
      </c>
      <c r="AJ151" s="92"/>
      <c r="AK151" s="92">
        <v>12.455960658553948</v>
      </c>
      <c r="AL151" s="92">
        <v>12.418592776578286</v>
      </c>
      <c r="AM151" s="92">
        <v>12.381336998248551</v>
      </c>
      <c r="AN151" s="92">
        <v>12.344192987253805</v>
      </c>
      <c r="AO151" s="92">
        <v>12.307160408292043</v>
      </c>
      <c r="AP151" s="92">
        <v>12.270238927067167</v>
      </c>
      <c r="AQ151" s="92">
        <v>12.233428210285965</v>
      </c>
      <c r="AR151" s="92">
        <v>12.196727925655107</v>
      </c>
      <c r="AS151" s="92">
        <v>12.160137741878142</v>
      </c>
      <c r="AT151" s="92">
        <v>12.123657328652508</v>
      </c>
      <c r="AU151" s="92">
        <v>12.087286356666549</v>
      </c>
      <c r="AV151" s="92">
        <v>12.051024497596551</v>
      </c>
      <c r="AW151" s="92">
        <v>12.014871424103761</v>
      </c>
      <c r="AX151" s="92">
        <v>11.97882680983145</v>
      </c>
      <c r="AY151" s="92">
        <v>11.942890329401955</v>
      </c>
      <c r="AZ151" s="92">
        <v>11.907061658413749</v>
      </c>
      <c r="BA151" s="92">
        <v>11.871340473438508</v>
      </c>
      <c r="BB151" s="92">
        <v>11.835726452018193</v>
      </c>
      <c r="BC151" s="92">
        <v>11.800219272662138</v>
      </c>
      <c r="BD151" s="92">
        <v>11.764818614844152</v>
      </c>
    </row>
    <row r="152" spans="2:56">
      <c r="B152" s="1" t="str">
        <f t="shared" si="3"/>
        <v>MTXLarge RetStock 2016</v>
      </c>
      <c r="C152" s="1" t="s">
        <v>124</v>
      </c>
      <c r="D152" s="197" t="s">
        <v>5467</v>
      </c>
      <c r="E152" s="1" t="s">
        <v>5456</v>
      </c>
      <c r="F152" s="1" t="s">
        <v>73</v>
      </c>
      <c r="AJ152" s="92"/>
      <c r="AK152" s="92">
        <v>15.662868322250731</v>
      </c>
      <c r="AL152" s="92">
        <v>15.590819127968377</v>
      </c>
      <c r="AM152" s="92">
        <v>15.519101359979722</v>
      </c>
      <c r="AN152" s="92">
        <v>15.447713493723814</v>
      </c>
      <c r="AO152" s="92">
        <v>15.376654011652684</v>
      </c>
      <c r="AP152" s="92">
        <v>15.305921403199081</v>
      </c>
      <c r="AQ152" s="92">
        <v>15.235514164744364</v>
      </c>
      <c r="AR152" s="92">
        <v>15.16543079958654</v>
      </c>
      <c r="AS152" s="92">
        <v>15.095669817908441</v>
      </c>
      <c r="AT152" s="92">
        <v>15.02622973674606</v>
      </c>
      <c r="AU152" s="92">
        <v>14.957109079957029</v>
      </c>
      <c r="AV152" s="92">
        <v>14.888306378189226</v>
      </c>
      <c r="AW152" s="92">
        <v>14.819820168849555</v>
      </c>
      <c r="AX152" s="92">
        <v>14.751648996072847</v>
      </c>
      <c r="AY152" s="92">
        <v>14.683791410690912</v>
      </c>
      <c r="AZ152" s="92">
        <v>14.616245970201733</v>
      </c>
      <c r="BA152" s="92">
        <v>14.549011238738805</v>
      </c>
      <c r="BB152" s="92">
        <v>14.482085787040605</v>
      </c>
      <c r="BC152" s="92">
        <v>14.415468192420217</v>
      </c>
      <c r="BD152" s="92">
        <v>14.349157038735084</v>
      </c>
    </row>
    <row r="153" spans="2:56">
      <c r="B153" s="1" t="str">
        <f t="shared" si="3"/>
        <v>MTLarge RetStock 2016</v>
      </c>
      <c r="C153" s="1" t="s">
        <v>125</v>
      </c>
      <c r="D153" s="197" t="s">
        <v>5464</v>
      </c>
      <c r="E153" s="1" t="s">
        <v>5456</v>
      </c>
      <c r="F153" s="1" t="s">
        <v>73</v>
      </c>
      <c r="AJ153" s="92"/>
      <c r="AK153" s="92">
        <v>26.886964556022789</v>
      </c>
      <c r="AL153" s="92">
        <v>26.763284519065085</v>
      </c>
      <c r="AM153" s="92">
        <v>26.640173410277384</v>
      </c>
      <c r="AN153" s="92">
        <v>26.517628612590109</v>
      </c>
      <c r="AO153" s="92">
        <v>26.395647520972194</v>
      </c>
      <c r="AP153" s="92">
        <v>26.274227542375719</v>
      </c>
      <c r="AQ153" s="92">
        <v>26.153366095680791</v>
      </c>
      <c r="AR153" s="92">
        <v>26.033060611640657</v>
      </c>
      <c r="AS153" s="92">
        <v>25.913308532827109</v>
      </c>
      <c r="AT153" s="92">
        <v>25.794107313576102</v>
      </c>
      <c r="AU153" s="92">
        <v>25.675454419933651</v>
      </c>
      <c r="AV153" s="92">
        <v>25.557347329601956</v>
      </c>
      <c r="AW153" s="92">
        <v>25.439783531885787</v>
      </c>
      <c r="AX153" s="92">
        <v>25.322760527639112</v>
      </c>
      <c r="AY153" s="92">
        <v>25.206275829211972</v>
      </c>
      <c r="AZ153" s="92">
        <v>25.090326960397597</v>
      </c>
      <c r="BA153" s="92">
        <v>24.974911456379768</v>
      </c>
      <c r="BB153" s="92">
        <v>24.860026863680421</v>
      </c>
      <c r="BC153" s="92">
        <v>24.745670740107489</v>
      </c>
      <c r="BD153" s="92">
        <v>24.631840654702994</v>
      </c>
    </row>
    <row r="154" spans="2:56">
      <c r="B154" s="1" t="str">
        <f t="shared" si="3"/>
        <v>MTMedium RetStock 2016</v>
      </c>
      <c r="C154" s="1" t="s">
        <v>126</v>
      </c>
      <c r="D154" s="197" t="s">
        <v>5465</v>
      </c>
      <c r="E154" s="1" t="s">
        <v>5456</v>
      </c>
      <c r="F154" s="1" t="s">
        <v>73</v>
      </c>
      <c r="AJ154" s="92"/>
      <c r="AK154" s="92">
        <v>10.554699742201471</v>
      </c>
      <c r="AL154" s="92">
        <v>10.506148123387344</v>
      </c>
      <c r="AM154" s="92">
        <v>10.457819842019761</v>
      </c>
      <c r="AN154" s="92">
        <v>10.40971387074647</v>
      </c>
      <c r="AO154" s="92">
        <v>10.361829186941037</v>
      </c>
      <c r="AP154" s="92">
        <v>10.314164772681108</v>
      </c>
      <c r="AQ154" s="92">
        <v>10.266719614726775</v>
      </c>
      <c r="AR154" s="92">
        <v>10.21949270449903</v>
      </c>
      <c r="AS154" s="92">
        <v>10.172483038058335</v>
      </c>
      <c r="AT154" s="92">
        <v>10.125689616083266</v>
      </c>
      <c r="AU154" s="92">
        <v>10.079111443849282</v>
      </c>
      <c r="AV154" s="92">
        <v>10.032747531207574</v>
      </c>
      <c r="AW154" s="92">
        <v>9.9865968925640196</v>
      </c>
      <c r="AX154" s="92">
        <v>9.9406585468582254</v>
      </c>
      <c r="AY154" s="92">
        <v>9.8949315175426769</v>
      </c>
      <c r="AZ154" s="92">
        <v>9.8494148325619797</v>
      </c>
      <c r="BA154" s="92">
        <v>9.8041075243321938</v>
      </c>
      <c r="BB154" s="92">
        <v>9.7590086297202649</v>
      </c>
      <c r="BC154" s="92">
        <v>9.7141171900235506</v>
      </c>
      <c r="BD154" s="92">
        <v>9.6694322509494413</v>
      </c>
    </row>
    <row r="155" spans="2:56">
      <c r="B155" s="1" t="str">
        <f t="shared" si="3"/>
        <v>MTSmall RetStock 2016</v>
      </c>
      <c r="C155" s="1" t="s">
        <v>127</v>
      </c>
      <c r="D155" s="197" t="s">
        <v>5466</v>
      </c>
      <c r="E155" s="1" t="s">
        <v>5456</v>
      </c>
      <c r="F155" s="1" t="s">
        <v>73</v>
      </c>
      <c r="AJ155" s="92"/>
      <c r="AK155" s="92">
        <v>13.925795068524382</v>
      </c>
      <c r="AL155" s="92">
        <v>13.861736411209169</v>
      </c>
      <c r="AM155" s="92">
        <v>13.797972423717606</v>
      </c>
      <c r="AN155" s="92">
        <v>13.734501750568505</v>
      </c>
      <c r="AO155" s="92">
        <v>13.671323042515889</v>
      </c>
      <c r="AP155" s="92">
        <v>13.608434956520314</v>
      </c>
      <c r="AQ155" s="92">
        <v>13.54583615572032</v>
      </c>
      <c r="AR155" s="92">
        <v>13.483525309404005</v>
      </c>
      <c r="AS155" s="92">
        <v>13.421501092980746</v>
      </c>
      <c r="AT155" s="92">
        <v>13.359762187953034</v>
      </c>
      <c r="AU155" s="92">
        <v>13.29830728188845</v>
      </c>
      <c r="AV155" s="92">
        <v>13.237135068391762</v>
      </c>
      <c r="AW155" s="92">
        <v>13.176244247077159</v>
      </c>
      <c r="AX155" s="92">
        <v>13.115633523540604</v>
      </c>
      <c r="AY155" s="92">
        <v>13.055301609332316</v>
      </c>
      <c r="AZ155" s="92">
        <v>12.995247221929388</v>
      </c>
      <c r="BA155" s="92">
        <v>12.935469084708512</v>
      </c>
      <c r="BB155" s="92">
        <v>12.875965926918852</v>
      </c>
      <c r="BC155" s="92">
        <v>12.816736483655024</v>
      </c>
      <c r="BD155" s="92">
        <v>12.75777949583021</v>
      </c>
    </row>
    <row r="156" spans="2:56">
      <c r="B156" s="1" t="str">
        <f t="shared" si="3"/>
        <v>MTSchool K-12Stock 2016</v>
      </c>
      <c r="C156" s="1" t="s">
        <v>128</v>
      </c>
      <c r="D156" s="197" t="s">
        <v>5468</v>
      </c>
      <c r="E156" s="1" t="s">
        <v>5456</v>
      </c>
      <c r="F156" s="1" t="s">
        <v>73</v>
      </c>
      <c r="AJ156" s="92"/>
      <c r="AK156" s="92">
        <v>11.357429953126715</v>
      </c>
      <c r="AL156" s="92">
        <v>11.310864490318895</v>
      </c>
      <c r="AM156" s="92">
        <v>11.264489945908588</v>
      </c>
      <c r="AN156" s="92">
        <v>11.218305537130362</v>
      </c>
      <c r="AO156" s="92">
        <v>11.172310484428127</v>
      </c>
      <c r="AP156" s="92">
        <v>11.126504011441972</v>
      </c>
      <c r="AQ156" s="92">
        <v>11.08088534499506</v>
      </c>
      <c r="AR156" s="92">
        <v>11.03545371508058</v>
      </c>
      <c r="AS156" s="92">
        <v>10.99020835484875</v>
      </c>
      <c r="AT156" s="92">
        <v>10.94514850059387</v>
      </c>
      <c r="AU156" s="92">
        <v>10.900273391741436</v>
      </c>
      <c r="AV156" s="92">
        <v>10.855582270835296</v>
      </c>
      <c r="AW156" s="92">
        <v>10.81107438352487</v>
      </c>
      <c r="AX156" s="92">
        <v>10.766748978552418</v>
      </c>
      <c r="AY156" s="92">
        <v>10.722605307740352</v>
      </c>
      <c r="AZ156" s="92">
        <v>10.678642625978616</v>
      </c>
      <c r="BA156" s="92">
        <v>10.634860191212104</v>
      </c>
      <c r="BB156" s="92">
        <v>10.591257264428133</v>
      </c>
      <c r="BC156" s="92">
        <v>10.547833109643978</v>
      </c>
      <c r="BD156" s="92">
        <v>10.504586993894439</v>
      </c>
    </row>
    <row r="157" spans="2:56">
      <c r="B157" s="1" t="str">
        <f t="shared" si="3"/>
        <v>MTUniversityStock 2016</v>
      </c>
      <c r="C157" s="1" t="s">
        <v>129</v>
      </c>
      <c r="D157" s="196" t="s">
        <v>54</v>
      </c>
      <c r="E157" s="1" t="s">
        <v>5456</v>
      </c>
      <c r="F157" s="1" t="s">
        <v>73</v>
      </c>
      <c r="AJ157" s="92"/>
      <c r="AK157" s="92">
        <v>8.6931786523315715</v>
      </c>
      <c r="AL157" s="92">
        <v>8.6575366198570123</v>
      </c>
      <c r="AM157" s="92">
        <v>8.6220407197155993</v>
      </c>
      <c r="AN157" s="92">
        <v>8.5866903527647658</v>
      </c>
      <c r="AO157" s="92">
        <v>8.5514849223184299</v>
      </c>
      <c r="AP157" s="92">
        <v>8.5164238341369245</v>
      </c>
      <c r="AQ157" s="92">
        <v>8.481506496416964</v>
      </c>
      <c r="AR157" s="92">
        <v>8.4467323197816544</v>
      </c>
      <c r="AS157" s="92">
        <v>8.4121007172705493</v>
      </c>
      <c r="AT157" s="92">
        <v>8.3776111043297394</v>
      </c>
      <c r="AU157" s="92">
        <v>8.3432628988019868</v>
      </c>
      <c r="AV157" s="92">
        <v>8.3090555209168979</v>
      </c>
      <c r="AW157" s="92">
        <v>8.2749883932811379</v>
      </c>
      <c r="AX157" s="92">
        <v>8.2410609408686852</v>
      </c>
      <c r="AY157" s="92">
        <v>8.2072725910111242</v>
      </c>
      <c r="AZ157" s="92">
        <v>8.1736227733879794</v>
      </c>
      <c r="BA157" s="92">
        <v>8.1401109200170882</v>
      </c>
      <c r="BB157" s="92">
        <v>8.1067364652450191</v>
      </c>
      <c r="BC157" s="92">
        <v>8.0734988457375145</v>
      </c>
      <c r="BD157" s="92">
        <v>8.0403975004699912</v>
      </c>
    </row>
    <row r="158" spans="2:56">
      <c r="B158" s="1" t="str">
        <f t="shared" si="3"/>
        <v>MTWarehouseStock 2016</v>
      </c>
      <c r="C158" s="1" t="s">
        <v>130</v>
      </c>
      <c r="D158" s="196" t="s">
        <v>56</v>
      </c>
      <c r="E158" s="1" t="s">
        <v>5456</v>
      </c>
      <c r="F158" s="1" t="s">
        <v>73</v>
      </c>
      <c r="AJ158" s="92"/>
      <c r="AK158" s="92">
        <v>33.403887091619758</v>
      </c>
      <c r="AL158" s="92">
        <v>33.280292709380767</v>
      </c>
      <c r="AM158" s="92">
        <v>33.157155626356058</v>
      </c>
      <c r="AN158" s="92">
        <v>33.034474150538543</v>
      </c>
      <c r="AO158" s="92">
        <v>32.912246596181546</v>
      </c>
      <c r="AP158" s="92">
        <v>32.790471283775673</v>
      </c>
      <c r="AQ158" s="92">
        <v>32.6691465400257</v>
      </c>
      <c r="AR158" s="92">
        <v>32.548270697827604</v>
      </c>
      <c r="AS158" s="92">
        <v>32.427842096245641</v>
      </c>
      <c r="AT158" s="92">
        <v>32.307859080489528</v>
      </c>
      <c r="AU158" s="92">
        <v>32.188320001891718</v>
      </c>
      <c r="AV158" s="92">
        <v>32.069223217884719</v>
      </c>
      <c r="AW158" s="92">
        <v>31.950567091978545</v>
      </c>
      <c r="AX158" s="92">
        <v>31.832349993738223</v>
      </c>
      <c r="AY158" s="92">
        <v>31.714570298761391</v>
      </c>
      <c r="AZ158" s="92">
        <v>31.597226388655972</v>
      </c>
      <c r="BA158" s="92">
        <v>31.480316651017944</v>
      </c>
      <c r="BB158" s="92">
        <v>31.363839479409176</v>
      </c>
      <c r="BC158" s="92">
        <v>31.247793273335361</v>
      </c>
      <c r="BD158" s="92">
        <v>31.132176438224018</v>
      </c>
    </row>
    <row r="159" spans="2:56">
      <c r="B159" s="1" t="str">
        <f t="shared" si="3"/>
        <v>MTSupermarketStock 2016</v>
      </c>
      <c r="C159" s="1" t="s">
        <v>131</v>
      </c>
      <c r="D159" s="196" t="s">
        <v>58</v>
      </c>
      <c r="E159" s="1" t="s">
        <v>5456</v>
      </c>
      <c r="F159" s="1" t="s">
        <v>73</v>
      </c>
      <c r="AJ159" s="92"/>
      <c r="AK159" s="92">
        <v>4.9904011101546191</v>
      </c>
      <c r="AL159" s="92">
        <v>4.9454875001632272</v>
      </c>
      <c r="AM159" s="92">
        <v>4.9009781126617584</v>
      </c>
      <c r="AN159" s="92">
        <v>4.8568693096478022</v>
      </c>
      <c r="AO159" s="92">
        <v>4.8131574858609723</v>
      </c>
      <c r="AP159" s="92">
        <v>4.7698390684882233</v>
      </c>
      <c r="AQ159" s="92">
        <v>4.7269105168718291</v>
      </c>
      <c r="AR159" s="92">
        <v>4.6843683222199823</v>
      </c>
      <c r="AS159" s="92">
        <v>4.6422090073200026</v>
      </c>
      <c r="AT159" s="92">
        <v>4.6004291262541228</v>
      </c>
      <c r="AU159" s="92">
        <v>4.5590252641178353</v>
      </c>
      <c r="AV159" s="92">
        <v>4.5179940367407747</v>
      </c>
      <c r="AW159" s="92">
        <v>4.4773320904101075</v>
      </c>
      <c r="AX159" s="92">
        <v>4.4370361015964166</v>
      </c>
      <c r="AY159" s="92">
        <v>4.3971027766820487</v>
      </c>
      <c r="AZ159" s="92">
        <v>4.3575288516919102</v>
      </c>
      <c r="BA159" s="92">
        <v>4.3183110920266827</v>
      </c>
      <c r="BB159" s="92">
        <v>4.2794462921984424</v>
      </c>
      <c r="BC159" s="92">
        <v>4.2409312755686566</v>
      </c>
      <c r="BD159" s="92">
        <v>4.2027628940885382</v>
      </c>
    </row>
    <row r="160" spans="2:56">
      <c r="B160" s="1" t="str">
        <f t="shared" si="3"/>
        <v>MTMiniMartStock 2016</v>
      </c>
      <c r="C160" s="1" t="s">
        <v>132</v>
      </c>
      <c r="D160" s="196" t="s">
        <v>60</v>
      </c>
      <c r="E160" s="1" t="s">
        <v>5456</v>
      </c>
      <c r="F160" s="1" t="s">
        <v>73</v>
      </c>
      <c r="AJ160" s="92"/>
      <c r="AK160" s="92">
        <v>2.0841236936681824</v>
      </c>
      <c r="AL160" s="92">
        <v>2.0742866298340688</v>
      </c>
      <c r="AM160" s="92">
        <v>2.0644959969412522</v>
      </c>
      <c r="AN160" s="92">
        <v>2.0547515758356898</v>
      </c>
      <c r="AO160" s="92">
        <v>2.0450531483977454</v>
      </c>
      <c r="AP160" s="92">
        <v>2.0354004975373083</v>
      </c>
      <c r="AQ160" s="92">
        <v>2.0257934071889325</v>
      </c>
      <c r="AR160" s="92">
        <v>2.0162316623070007</v>
      </c>
      <c r="AS160" s="92">
        <v>2.0067150488609116</v>
      </c>
      <c r="AT160" s="92">
        <v>1.9972433538302881</v>
      </c>
      <c r="AU160" s="92">
        <v>1.9878163652002092</v>
      </c>
      <c r="AV160" s="92">
        <v>1.9784338719564643</v>
      </c>
      <c r="AW160" s="92">
        <v>1.9690956640808299</v>
      </c>
      <c r="AX160" s="92">
        <v>1.9598015325463685</v>
      </c>
      <c r="AY160" s="92">
        <v>1.9505512693127498</v>
      </c>
      <c r="AZ160" s="92">
        <v>1.9413446673215937</v>
      </c>
      <c r="BA160" s="92">
        <v>1.932181520491836</v>
      </c>
      <c r="BB160" s="92">
        <v>1.9230616237151146</v>
      </c>
      <c r="BC160" s="92">
        <v>1.9139847728511794</v>
      </c>
      <c r="BD160" s="92">
        <v>1.9049507647233219</v>
      </c>
    </row>
    <row r="161" spans="1:65">
      <c r="B161" s="1" t="str">
        <f t="shared" si="3"/>
        <v>MTRestaurantStock 2016</v>
      </c>
      <c r="C161" s="1" t="s">
        <v>133</v>
      </c>
      <c r="D161" s="196" t="s">
        <v>62</v>
      </c>
      <c r="E161" s="1" t="s">
        <v>5456</v>
      </c>
      <c r="F161" s="1" t="s">
        <v>73</v>
      </c>
      <c r="AJ161" s="92"/>
      <c r="AK161" s="92">
        <v>9.447490834845846</v>
      </c>
      <c r="AL161" s="92">
        <v>9.4028986781053749</v>
      </c>
      <c r="AM161" s="92">
        <v>9.3585169963447186</v>
      </c>
      <c r="AN161" s="92">
        <v>9.3143447961219721</v>
      </c>
      <c r="AO161" s="92">
        <v>9.2703810886842763</v>
      </c>
      <c r="AP161" s="92">
        <v>9.2266248899456862</v>
      </c>
      <c r="AQ161" s="92">
        <v>9.1830752204651436</v>
      </c>
      <c r="AR161" s="92">
        <v>9.1397311054245485</v>
      </c>
      <c r="AS161" s="92">
        <v>9.0965915746069452</v>
      </c>
      <c r="AT161" s="92">
        <v>9.0536556623748012</v>
      </c>
      <c r="AU161" s="92">
        <v>9.0109224076483923</v>
      </c>
      <c r="AV161" s="92">
        <v>8.9683908538842925</v>
      </c>
      <c r="AW161" s="92">
        <v>8.9260600490539588</v>
      </c>
      <c r="AX161" s="92">
        <v>8.8839290456224251</v>
      </c>
      <c r="AY161" s="92">
        <v>8.8419969005270875</v>
      </c>
      <c r="AZ161" s="92">
        <v>8.8002626751566009</v>
      </c>
      <c r="BA161" s="92">
        <v>8.7587254353298629</v>
      </c>
      <c r="BB161" s="92">
        <v>8.7173842512751065</v>
      </c>
      <c r="BC161" s="92">
        <v>8.6762381976090879</v>
      </c>
      <c r="BD161" s="92">
        <v>8.6352863533163742</v>
      </c>
    </row>
    <row r="162" spans="1:65">
      <c r="B162" s="1" t="str">
        <f t="shared" si="3"/>
        <v>MTLodgingStock 2016</v>
      </c>
      <c r="C162" s="1" t="s">
        <v>134</v>
      </c>
      <c r="D162" s="196" t="s">
        <v>64</v>
      </c>
      <c r="E162" s="1" t="s">
        <v>5456</v>
      </c>
      <c r="F162" s="1" t="s">
        <v>73</v>
      </c>
      <c r="AJ162" s="92"/>
      <c r="AK162" s="92">
        <v>17.114846730357627</v>
      </c>
      <c r="AL162" s="92">
        <v>17.073771098204769</v>
      </c>
      <c r="AM162" s="92">
        <v>17.03279404756908</v>
      </c>
      <c r="AN162" s="92">
        <v>16.991915341854916</v>
      </c>
      <c r="AO162" s="92">
        <v>16.951134745034466</v>
      </c>
      <c r="AP162" s="92">
        <v>16.910452021646385</v>
      </c>
      <c r="AQ162" s="92">
        <v>16.869866936794434</v>
      </c>
      <c r="AR162" s="92">
        <v>16.82937925614613</v>
      </c>
      <c r="AS162" s="92">
        <v>16.78898874593138</v>
      </c>
      <c r="AT162" s="92">
        <v>16.748695172941147</v>
      </c>
      <c r="AU162" s="92">
        <v>16.708498304526088</v>
      </c>
      <c r="AV162" s="92">
        <v>16.668397908595228</v>
      </c>
      <c r="AW162" s="92">
        <v>16.628393753614599</v>
      </c>
      <c r="AX162" s="92">
        <v>16.588485608605925</v>
      </c>
      <c r="AY162" s="92">
        <v>16.54867324314527</v>
      </c>
      <c r="AZ162" s="92">
        <v>16.508956427361721</v>
      </c>
      <c r="BA162" s="92">
        <v>16.469334931936054</v>
      </c>
      <c r="BB162" s="92">
        <v>16.429808528099407</v>
      </c>
      <c r="BC162" s="92">
        <v>16.390376987631971</v>
      </c>
      <c r="BD162" s="92">
        <v>16.351040082861655</v>
      </c>
    </row>
    <row r="163" spans="1:65">
      <c r="B163" s="1" t="str">
        <f t="shared" si="3"/>
        <v>MTHospitalStock 2016</v>
      </c>
      <c r="C163" s="1" t="s">
        <v>135</v>
      </c>
      <c r="D163" s="196" t="s">
        <v>66</v>
      </c>
      <c r="E163" s="1" t="s">
        <v>5456</v>
      </c>
      <c r="F163" s="1" t="s">
        <v>73</v>
      </c>
      <c r="AJ163" s="92"/>
      <c r="AK163" s="92">
        <v>14.506447452387546</v>
      </c>
      <c r="AL163" s="92">
        <v>14.475983912737531</v>
      </c>
      <c r="AM163" s="92">
        <v>14.445584346520782</v>
      </c>
      <c r="AN163" s="92">
        <v>14.415248619393088</v>
      </c>
      <c r="AO163" s="92">
        <v>14.384976597292363</v>
      </c>
      <c r="AP163" s="92">
        <v>14.354768146438049</v>
      </c>
      <c r="AQ163" s="92">
        <v>14.32462313333053</v>
      </c>
      <c r="AR163" s="92">
        <v>14.294541424750536</v>
      </c>
      <c r="AS163" s="92">
        <v>14.264522887758559</v>
      </c>
      <c r="AT163" s="92">
        <v>14.234567389694266</v>
      </c>
      <c r="AU163" s="92">
        <v>14.204674798175908</v>
      </c>
      <c r="AV163" s="92">
        <v>14.174844981099739</v>
      </c>
      <c r="AW163" s="92">
        <v>14.14507780663943</v>
      </c>
      <c r="AX163" s="92">
        <v>14.115373143245487</v>
      </c>
      <c r="AY163" s="92">
        <v>14.085730859644672</v>
      </c>
      <c r="AZ163" s="92">
        <v>14.056150824839419</v>
      </c>
      <c r="BA163" s="92">
        <v>14.026632908107256</v>
      </c>
      <c r="BB163" s="92">
        <v>13.997176979000232</v>
      </c>
      <c r="BC163" s="92">
        <v>13.967782907344331</v>
      </c>
      <c r="BD163" s="92">
        <v>13.938450563238908</v>
      </c>
    </row>
    <row r="164" spans="1:65">
      <c r="B164" s="1" t="str">
        <f t="shared" si="3"/>
        <v>MTResidential CareStock 2016</v>
      </c>
      <c r="C164" s="1" t="s">
        <v>136</v>
      </c>
      <c r="D164" s="197" t="s">
        <v>5469</v>
      </c>
      <c r="E164" s="1" t="s">
        <v>5456</v>
      </c>
      <c r="F164" s="1" t="s">
        <v>73</v>
      </c>
      <c r="AJ164" s="92"/>
      <c r="AK164" s="92">
        <v>7.2538953695419082</v>
      </c>
      <c r="AL164" s="92">
        <v>7.2364860206550077</v>
      </c>
      <c r="AM164" s="92">
        <v>7.2191184542054359</v>
      </c>
      <c r="AN164" s="92">
        <v>7.2017925699153436</v>
      </c>
      <c r="AO164" s="92">
        <v>7.1845082677475469</v>
      </c>
      <c r="AP164" s="92">
        <v>7.1672654479049527</v>
      </c>
      <c r="AQ164" s="92">
        <v>7.1500640108299809</v>
      </c>
      <c r="AR164" s="92">
        <v>7.1329038572039893</v>
      </c>
      <c r="AS164" s="92">
        <v>7.1157848879466998</v>
      </c>
      <c r="AT164" s="92">
        <v>7.0987070042156279</v>
      </c>
      <c r="AU164" s="92">
        <v>7.0816701074055111</v>
      </c>
      <c r="AV164" s="92">
        <v>7.0646740991477381</v>
      </c>
      <c r="AW164" s="92">
        <v>7.047718881309784</v>
      </c>
      <c r="AX164" s="92">
        <v>7.0308043559946407</v>
      </c>
      <c r="AY164" s="92">
        <v>7.0139304255402539</v>
      </c>
      <c r="AZ164" s="92">
        <v>6.9970969925189577</v>
      </c>
      <c r="BA164" s="92">
        <v>6.9803039597369123</v>
      </c>
      <c r="BB164" s="92">
        <v>6.9635512302335441</v>
      </c>
      <c r="BC164" s="92">
        <v>6.9468387072809836</v>
      </c>
      <c r="BD164" s="92">
        <v>6.9301662943835094</v>
      </c>
    </row>
    <row r="165" spans="1:65">
      <c r="B165" s="1" t="str">
        <f t="shared" si="3"/>
        <v>MTAssemblyStock 2016</v>
      </c>
      <c r="C165" s="1" t="s">
        <v>137</v>
      </c>
      <c r="D165" s="196" t="s">
        <v>69</v>
      </c>
      <c r="E165" s="1" t="s">
        <v>5456</v>
      </c>
      <c r="F165" s="1" t="s">
        <v>73</v>
      </c>
      <c r="AJ165" s="92"/>
      <c r="AK165" s="92">
        <v>28.170762183714015</v>
      </c>
      <c r="AL165" s="92">
        <v>28.04436936404975</v>
      </c>
      <c r="AM165" s="92">
        <v>27.918543626836382</v>
      </c>
      <c r="AN165" s="92">
        <v>27.793282427763977</v>
      </c>
      <c r="AO165" s="92">
        <v>27.668583233938076</v>
      </c>
      <c r="AP165" s="92">
        <v>27.544443523828473</v>
      </c>
      <c r="AQ165" s="92">
        <v>27.420860787218231</v>
      </c>
      <c r="AR165" s="92">
        <v>27.297832525152913</v>
      </c>
      <c r="AS165" s="92">
        <v>27.175356249890061</v>
      </c>
      <c r="AT165" s="92">
        <v>27.053429484848888</v>
      </c>
      <c r="AU165" s="92">
        <v>26.932049764560201</v>
      </c>
      <c r="AV165" s="92">
        <v>26.81121463461654</v>
      </c>
      <c r="AW165" s="92">
        <v>26.69092165162256</v>
      </c>
      <c r="AX165" s="92">
        <v>26.571168383145615</v>
      </c>
      <c r="AY165" s="92">
        <v>26.451952407666568</v>
      </c>
      <c r="AZ165" s="92">
        <v>26.333271314530837</v>
      </c>
      <c r="BA165" s="92">
        <v>26.215122703899642</v>
      </c>
      <c r="BB165" s="92">
        <v>26.097504186701478</v>
      </c>
      <c r="BC165" s="92">
        <v>25.980413384583812</v>
      </c>
      <c r="BD165" s="92">
        <v>25.863847929864981</v>
      </c>
    </row>
    <row r="166" spans="1:65">
      <c r="B166" s="1" t="str">
        <f t="shared" si="3"/>
        <v>MTOtherStock 2016</v>
      </c>
      <c r="C166" s="1" t="s">
        <v>138</v>
      </c>
      <c r="D166" s="196" t="s">
        <v>71</v>
      </c>
      <c r="E166" s="1" t="s">
        <v>5456</v>
      </c>
      <c r="F166" s="1" t="s">
        <v>73</v>
      </c>
      <c r="AJ166" s="92"/>
      <c r="AK166" s="92">
        <v>28.218843950586628</v>
      </c>
      <c r="AL166" s="92">
        <v>27.964874355031348</v>
      </c>
      <c r="AM166" s="92">
        <v>27.713190485836066</v>
      </c>
      <c r="AN166" s="92">
        <v>27.463771771463541</v>
      </c>
      <c r="AO166" s="92">
        <v>27.21659782552037</v>
      </c>
      <c r="AP166" s="92">
        <v>26.971648445090686</v>
      </c>
      <c r="AQ166" s="92">
        <v>26.72890360908487</v>
      </c>
      <c r="AR166" s="92">
        <v>26.488343476603106</v>
      </c>
      <c r="AS166" s="92">
        <v>26.249948385313676</v>
      </c>
      <c r="AT166" s="92">
        <v>26.013698849845852</v>
      </c>
      <c r="AU166" s="92">
        <v>25.779575560197241</v>
      </c>
      <c r="AV166" s="92">
        <v>25.547559380155466</v>
      </c>
      <c r="AW166" s="92">
        <v>25.317631345734068</v>
      </c>
      <c r="AX166" s="92">
        <v>25.089772663622462</v>
      </c>
      <c r="AY166" s="92">
        <v>24.86396470964986</v>
      </c>
      <c r="AZ166" s="92">
        <v>24.640189027263013</v>
      </c>
      <c r="BA166" s="92">
        <v>24.418427326017646</v>
      </c>
      <c r="BB166" s="92">
        <v>24.198661480083487</v>
      </c>
      <c r="BC166" s="92">
        <v>23.980873526762736</v>
      </c>
      <c r="BD166" s="92">
        <v>23.765045665021869</v>
      </c>
    </row>
    <row r="167" spans="1:6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BE167" s="62"/>
      <c r="BF167" s="62"/>
      <c r="BG167" s="62"/>
      <c r="BH167" s="62"/>
      <c r="BI167" s="62"/>
      <c r="BJ167" s="62"/>
      <c r="BK167" s="62"/>
      <c r="BL167" s="62"/>
      <c r="BM167" s="62"/>
    </row>
    <row r="168" spans="1:65">
      <c r="A168" s="62"/>
      <c r="B168" s="62"/>
      <c r="C168" s="62"/>
      <c r="D168" s="4" t="s">
        <v>5414</v>
      </c>
      <c r="E168" s="4"/>
      <c r="F168" s="59">
        <v>0.56999999999999995</v>
      </c>
      <c r="G168" s="4" t="s">
        <v>5450</v>
      </c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BE168" s="8"/>
      <c r="BF168" s="8"/>
      <c r="BG168" s="8"/>
      <c r="BH168" s="8"/>
      <c r="BI168" s="8"/>
      <c r="BJ168" s="8"/>
      <c r="BK168" s="8"/>
      <c r="BL168" s="8"/>
      <c r="BM168" s="8"/>
    </row>
    <row r="169" spans="1:65">
      <c r="A169" s="62"/>
      <c r="B169" s="1" t="str">
        <f>CONCATENATE("Region",D169,E169)</f>
        <v>RegionLarge OffNew</v>
      </c>
      <c r="C169" s="62"/>
      <c r="D169" s="196" t="s">
        <v>43</v>
      </c>
      <c r="E169" s="62" t="s">
        <v>8</v>
      </c>
      <c r="F169" s="62"/>
      <c r="G169" s="62"/>
      <c r="H169" s="74">
        <v>5.8452515664333813</v>
      </c>
      <c r="I169" s="74">
        <v>2.3942560490388454</v>
      </c>
      <c r="J169" s="74">
        <v>3.2535508684892789</v>
      </c>
      <c r="K169" s="74">
        <v>3.8808061249763441</v>
      </c>
      <c r="L169" s="74">
        <v>2.6785158945721284</v>
      </c>
      <c r="M169" s="74">
        <v>2.1289433230787926</v>
      </c>
      <c r="N169" s="74">
        <v>1.9047034050448099</v>
      </c>
      <c r="O169" s="74">
        <v>2.9945048391710078</v>
      </c>
      <c r="P169" s="74">
        <v>3.7348996623363648</v>
      </c>
      <c r="Q169" s="74">
        <v>4.3096744291447084</v>
      </c>
      <c r="R169" s="74">
        <v>4.6932151602156393</v>
      </c>
      <c r="S169" s="74">
        <v>6.7040926655271003</v>
      </c>
      <c r="T169" s="74">
        <v>8.0155996509731651</v>
      </c>
      <c r="U169" s="74">
        <v>8.5121404979223296</v>
      </c>
      <c r="V169" s="74">
        <v>5.7106188925677364</v>
      </c>
      <c r="W169" s="74">
        <v>3.9531865469773946</v>
      </c>
      <c r="X169" s="74">
        <v>3.613957014984337</v>
      </c>
      <c r="Y169" s="74">
        <v>4.2577960031375479</v>
      </c>
      <c r="Z169" s="74">
        <v>2.9053730099999999</v>
      </c>
      <c r="AA169" s="74">
        <v>5.76397475</v>
      </c>
      <c r="AB169" s="74">
        <v>4.1477159651255757</v>
      </c>
      <c r="AC169" s="74">
        <v>4.3042855770003277</v>
      </c>
      <c r="AD169" s="74">
        <v>3.9757692712668407</v>
      </c>
      <c r="AE169" s="74">
        <v>3.9080659306945158</v>
      </c>
      <c r="AF169" s="74">
        <v>4.0980848656823774</v>
      </c>
      <c r="AG169" s="74">
        <v>2.7870796200000001</v>
      </c>
      <c r="AH169" s="74">
        <v>4.8775106468453204</v>
      </c>
      <c r="AI169" s="74">
        <v>8.8400262381172627</v>
      </c>
      <c r="AJ169" s="74">
        <v>7.847771797695394</v>
      </c>
      <c r="AK169" s="75">
        <v>7.9558312151652233</v>
      </c>
      <c r="AL169" s="75">
        <v>6.0831384066669134</v>
      </c>
      <c r="AM169" s="75">
        <v>6.0379900136876135</v>
      </c>
      <c r="AN169" s="75">
        <v>7.0852343647338714</v>
      </c>
      <c r="AO169" s="75">
        <v>6.8510633302356725</v>
      </c>
      <c r="AP169" s="75">
        <v>5.6303304638540368</v>
      </c>
      <c r="AQ169" s="75">
        <v>7.1955687632509653</v>
      </c>
      <c r="AR169" s="75">
        <v>6.3007722740304573</v>
      </c>
      <c r="AS169" s="75">
        <v>6.1294334922838587</v>
      </c>
      <c r="AT169" s="75">
        <v>6.9158652782230456</v>
      </c>
      <c r="AU169" s="75">
        <v>6.9244791715237666</v>
      </c>
      <c r="AV169" s="75">
        <v>7.5750148758046203</v>
      </c>
      <c r="AW169" s="75">
        <v>8.3170361932645402</v>
      </c>
      <c r="AX169" s="75">
        <v>7.6141448869865291</v>
      </c>
      <c r="AY169" s="75">
        <v>8.3023737520673091</v>
      </c>
      <c r="AZ169" s="75">
        <v>8.1464591980958634</v>
      </c>
      <c r="BA169" s="75">
        <v>8.0241070684786351</v>
      </c>
      <c r="BB169" s="75">
        <v>7.5403265712519154</v>
      </c>
      <c r="BC169" s="75">
        <v>7.4474419732162218</v>
      </c>
      <c r="BD169" s="75">
        <v>7.8167570957952242</v>
      </c>
      <c r="BE169" s="118">
        <f>SUM(AK169:BD169)</f>
        <v>143.8933683886163</v>
      </c>
      <c r="BF169" s="8"/>
      <c r="BG169" s="8"/>
      <c r="BH169" s="8"/>
      <c r="BI169" s="8"/>
      <c r="BJ169" s="8"/>
      <c r="BK169" s="8"/>
      <c r="BL169" s="8"/>
      <c r="BM169" s="8"/>
    </row>
    <row r="170" spans="1:65">
      <c r="A170" s="62"/>
      <c r="B170" s="1" t="str">
        <f t="shared" ref="B170:B204" si="4">CONCATENATE("Region",D170,E170)</f>
        <v>RegionMedium OffNew</v>
      </c>
      <c r="C170" s="62"/>
      <c r="D170" s="196" t="s">
        <v>45</v>
      </c>
      <c r="E170" s="62" t="s">
        <v>8</v>
      </c>
      <c r="F170" s="62"/>
      <c r="G170" s="62"/>
      <c r="H170" s="74">
        <v>2.6335253613638385</v>
      </c>
      <c r="I170" s="74">
        <v>1.0787104635412517</v>
      </c>
      <c r="J170" s="74">
        <v>1.4658579924699486</v>
      </c>
      <c r="K170" s="74">
        <v>1.7484621896089618</v>
      </c>
      <c r="L170" s="74">
        <v>1.2067811725468609</v>
      </c>
      <c r="M170" s="74">
        <v>0.95917620833130801</v>
      </c>
      <c r="N170" s="74">
        <v>0.85814693620145599</v>
      </c>
      <c r="O170" s="74">
        <v>1.3491471408980753</v>
      </c>
      <c r="P170" s="74">
        <v>1.6827253491356049</v>
      </c>
      <c r="Q170" s="74">
        <v>1.9416849350932321</v>
      </c>
      <c r="R170" s="74">
        <v>2.1144857514330568</v>
      </c>
      <c r="S170" s="74">
        <v>3.0204684706789751</v>
      </c>
      <c r="T170" s="74">
        <v>3.6113561114457378</v>
      </c>
      <c r="U170" s="74">
        <v>3.8350681105841429</v>
      </c>
      <c r="V170" s="74">
        <v>2.5728678247182866</v>
      </c>
      <c r="W170" s="74">
        <v>1.7810725357744892</v>
      </c>
      <c r="X170" s="74">
        <v>1.628235730433635</v>
      </c>
      <c r="Y170" s="74">
        <v>1.9183115782676574</v>
      </c>
      <c r="Z170" s="74">
        <v>2.52049922</v>
      </c>
      <c r="AA170" s="74">
        <v>4.3866505</v>
      </c>
      <c r="AB170" s="74">
        <v>3.3467175863389964</v>
      </c>
      <c r="AC170" s="74">
        <v>3.4921085643107492</v>
      </c>
      <c r="AD170" s="74">
        <v>3.2325006595168051</v>
      </c>
      <c r="AE170" s="74">
        <v>3.2055077433563333</v>
      </c>
      <c r="AF170" s="74">
        <v>3.3582837286033809</v>
      </c>
      <c r="AG170" s="74">
        <v>3.5017154199999996</v>
      </c>
      <c r="AH170" s="74">
        <v>3.8009442973788423</v>
      </c>
      <c r="AI170" s="74">
        <v>6.749362449046564</v>
      </c>
      <c r="AJ170" s="74">
        <v>6.0718045932072551</v>
      </c>
      <c r="AK170" s="75">
        <v>6.4516614271690216</v>
      </c>
      <c r="AL170" s="75">
        <v>4.7282706955195097</v>
      </c>
      <c r="AM170" s="75">
        <v>4.812677775965013</v>
      </c>
      <c r="AN170" s="75">
        <v>5.7123123736042327</v>
      </c>
      <c r="AO170" s="75">
        <v>5.4576558059188605</v>
      </c>
      <c r="AP170" s="75">
        <v>4.2401494374515458</v>
      </c>
      <c r="AQ170" s="75">
        <v>5.8372034677628513</v>
      </c>
      <c r="AR170" s="75">
        <v>5.1036077353683851</v>
      </c>
      <c r="AS170" s="75">
        <v>4.8610792510825229</v>
      </c>
      <c r="AT170" s="75">
        <v>5.6124889916104035</v>
      </c>
      <c r="AU170" s="75">
        <v>5.6009437521065362</v>
      </c>
      <c r="AV170" s="75">
        <v>5.9916842532782839</v>
      </c>
      <c r="AW170" s="75">
        <v>6.4635292721977438</v>
      </c>
      <c r="AX170" s="75">
        <v>6.0841342534846587</v>
      </c>
      <c r="AY170" s="75">
        <v>6.7504166831095169</v>
      </c>
      <c r="AZ170" s="75">
        <v>6.4099908264759895</v>
      </c>
      <c r="BA170" s="75">
        <v>6.6305337778343931</v>
      </c>
      <c r="BB170" s="75">
        <v>5.8244419366058979</v>
      </c>
      <c r="BC170" s="75">
        <v>5.8125660895312015</v>
      </c>
      <c r="BD170" s="75">
        <v>6.2963984007099967</v>
      </c>
      <c r="BE170" s="118">
        <f t="shared" ref="BE170:BE186" si="5">SUM(AK170:BD170)</f>
        <v>114.68174620678656</v>
      </c>
      <c r="BF170" s="8"/>
      <c r="BG170" s="8"/>
      <c r="BH170" s="8"/>
      <c r="BI170" s="8"/>
      <c r="BJ170" s="8"/>
      <c r="BK170" s="8"/>
      <c r="BL170" s="8"/>
      <c r="BM170" s="8"/>
    </row>
    <row r="171" spans="1:65">
      <c r="A171" s="62"/>
      <c r="B171" s="1" t="str">
        <f t="shared" si="4"/>
        <v>RegionSmall OffNew</v>
      </c>
      <c r="C171" s="62"/>
      <c r="D171" s="196" t="s">
        <v>47</v>
      </c>
      <c r="E171" s="62" t="s">
        <v>8</v>
      </c>
      <c r="F171" s="62"/>
      <c r="G171" s="62"/>
      <c r="H171" s="74">
        <v>3.0901020722027819</v>
      </c>
      <c r="I171" s="74">
        <v>1.2657274874199036</v>
      </c>
      <c r="J171" s="74">
        <v>1.7199951390407733</v>
      </c>
      <c r="K171" s="74">
        <v>2.0515946854146958</v>
      </c>
      <c r="L171" s="74">
        <v>1.4160019328810107</v>
      </c>
      <c r="M171" s="74">
        <v>1.1254694685898994</v>
      </c>
      <c r="N171" s="74">
        <v>1.0069246587537342</v>
      </c>
      <c r="O171" s="74">
        <v>1.5830500199309174</v>
      </c>
      <c r="P171" s="74">
        <v>1.9744609885280306</v>
      </c>
      <c r="Q171" s="74">
        <v>2.2783166357620592</v>
      </c>
      <c r="R171" s="74">
        <v>2.4810760883513034</v>
      </c>
      <c r="S171" s="74">
        <v>3.5441298637939256</v>
      </c>
      <c r="T171" s="74">
        <v>4.2374602375810966</v>
      </c>
      <c r="U171" s="74">
        <v>4.4999573914935276</v>
      </c>
      <c r="V171" s="74">
        <v>3.0189282827139783</v>
      </c>
      <c r="W171" s="74">
        <v>2.0898587172481164</v>
      </c>
      <c r="X171" s="74">
        <v>1.9105244545820284</v>
      </c>
      <c r="Y171" s="74">
        <v>2.2508910185947957</v>
      </c>
      <c r="Z171" s="74">
        <v>0.65600877000000002</v>
      </c>
      <c r="AA171" s="74">
        <v>1.1345497499999999</v>
      </c>
      <c r="AB171" s="74">
        <v>0.87002001760199665</v>
      </c>
      <c r="AC171" s="74">
        <v>0.90846325570362163</v>
      </c>
      <c r="AD171" s="74">
        <v>0.8416976698075469</v>
      </c>
      <c r="AE171" s="74">
        <v>0.83495356000334453</v>
      </c>
      <c r="AF171" s="74">
        <v>0.87499135178242149</v>
      </c>
      <c r="AG171" s="74">
        <v>0.8575629600000001</v>
      </c>
      <c r="AH171" s="74">
        <v>0.99416931486549465</v>
      </c>
      <c r="AI171" s="74">
        <v>1.7688287972245933</v>
      </c>
      <c r="AJ171" s="74">
        <v>1.5923288072517114</v>
      </c>
      <c r="AK171" s="75">
        <v>1.6938808733166182</v>
      </c>
      <c r="AL171" s="75">
        <v>1.2443619484785413</v>
      </c>
      <c r="AM171" s="75">
        <v>1.2755048691620627</v>
      </c>
      <c r="AN171" s="75">
        <v>1.4995990112863655</v>
      </c>
      <c r="AO171" s="75">
        <v>1.4446995052609013</v>
      </c>
      <c r="AP171" s="75">
        <v>1.1168804389971767</v>
      </c>
      <c r="AQ171" s="75">
        <v>1.5327108946768548</v>
      </c>
      <c r="AR171" s="75">
        <v>1.3451885433843793</v>
      </c>
      <c r="AS171" s="75">
        <v>1.2797657869666716</v>
      </c>
      <c r="AT171" s="75">
        <v>1.4672307300255167</v>
      </c>
      <c r="AU171" s="75">
        <v>1.4660994784639518</v>
      </c>
      <c r="AV171" s="75">
        <v>1.5717035663064793</v>
      </c>
      <c r="AW171" s="75">
        <v>1.6983742750630959</v>
      </c>
      <c r="AX171" s="75">
        <v>1.5930359675572492</v>
      </c>
      <c r="AY171" s="75">
        <v>1.7723629041686246</v>
      </c>
      <c r="AZ171" s="75">
        <v>1.6762760672511714</v>
      </c>
      <c r="BA171" s="75">
        <v>1.7228896205363271</v>
      </c>
      <c r="BB171" s="75">
        <v>1.5312975600489478</v>
      </c>
      <c r="BC171" s="75">
        <v>1.5283658357128447</v>
      </c>
      <c r="BD171" s="75">
        <v>1.6467436780720972</v>
      </c>
      <c r="BE171" s="118">
        <f t="shared" si="5"/>
        <v>30.106971554735882</v>
      </c>
      <c r="BF171" s="8"/>
      <c r="BG171" s="8"/>
      <c r="BH171" s="8"/>
      <c r="BI171" s="8"/>
      <c r="BJ171" s="8"/>
      <c r="BK171" s="8"/>
      <c r="BL171" s="8"/>
      <c r="BM171" s="8"/>
    </row>
    <row r="172" spans="1:65">
      <c r="A172" s="62"/>
      <c r="B172" s="1" t="str">
        <f t="shared" si="4"/>
        <v>RegionXLarge RetNew</v>
      </c>
      <c r="C172" s="62"/>
      <c r="D172" s="197" t="s">
        <v>5467</v>
      </c>
      <c r="E172" s="62" t="s">
        <v>8</v>
      </c>
      <c r="F172" s="62"/>
      <c r="G172" s="62"/>
      <c r="H172" s="74">
        <v>1.9601639052244866</v>
      </c>
      <c r="I172" s="74">
        <v>1.8139548177464644</v>
      </c>
      <c r="J172" s="74">
        <v>1.5990745699068862</v>
      </c>
      <c r="K172" s="74">
        <v>1.2830229881440107</v>
      </c>
      <c r="L172" s="74">
        <v>0.979871173680254</v>
      </c>
      <c r="M172" s="74">
        <v>1.241660719000097</v>
      </c>
      <c r="N172" s="74">
        <v>1.8848305823635303</v>
      </c>
      <c r="O172" s="74">
        <v>2.4988567954738619</v>
      </c>
      <c r="P172" s="74">
        <v>2.288456066580165</v>
      </c>
      <c r="Q172" s="74">
        <v>1.2544054066975698</v>
      </c>
      <c r="R172" s="74">
        <v>1.5651299718837426</v>
      </c>
      <c r="S172" s="74">
        <v>2.1687149616138099</v>
      </c>
      <c r="T172" s="74">
        <v>2.726992850636329</v>
      </c>
      <c r="U172" s="74">
        <v>2.3639545922978495</v>
      </c>
      <c r="V172" s="74">
        <v>2.12134434059036</v>
      </c>
      <c r="W172" s="74">
        <v>1.7332075021200439</v>
      </c>
      <c r="X172" s="74">
        <v>1.6498023915828299</v>
      </c>
      <c r="Y172" s="74">
        <v>1.7728331175696301</v>
      </c>
      <c r="Z172" s="74">
        <v>3.0494837200000005</v>
      </c>
      <c r="AA172" s="74">
        <v>3.9300753599999996</v>
      </c>
      <c r="AB172" s="74">
        <v>3.2949268651724135</v>
      </c>
      <c r="AC172" s="74">
        <v>3.0804508752407767</v>
      </c>
      <c r="AD172" s="74">
        <v>2.9901146137661283</v>
      </c>
      <c r="AE172" s="74">
        <v>3.1209850609635708</v>
      </c>
      <c r="AF172" s="74">
        <v>3.2744251967106117</v>
      </c>
      <c r="AG172" s="74">
        <v>5.6972607384000007</v>
      </c>
      <c r="AH172" s="74">
        <v>1.6247221284865005</v>
      </c>
      <c r="AI172" s="74">
        <v>1.621355042172387</v>
      </c>
      <c r="AJ172" s="74">
        <v>0.90272185953642348</v>
      </c>
      <c r="AK172" s="75">
        <v>1.8358608147555839</v>
      </c>
      <c r="AL172" s="75">
        <v>1.5195729114394982</v>
      </c>
      <c r="AM172" s="75">
        <v>0.91978473463357968</v>
      </c>
      <c r="AN172" s="75">
        <v>0.93672313120646933</v>
      </c>
      <c r="AO172" s="75">
        <v>0.8773724467729086</v>
      </c>
      <c r="AP172" s="75">
        <v>0.75755745076418024</v>
      </c>
      <c r="AQ172" s="75">
        <v>0.76296275296626348</v>
      </c>
      <c r="AR172" s="75">
        <v>0.74410050384068105</v>
      </c>
      <c r="AS172" s="75">
        <v>0.93539136470217132</v>
      </c>
      <c r="AT172" s="75">
        <v>1.080589885363072</v>
      </c>
      <c r="AU172" s="75">
        <v>1.1484812184606423</v>
      </c>
      <c r="AV172" s="75">
        <v>1.6942263886292812</v>
      </c>
      <c r="AW172" s="75">
        <v>1.9120565634887856</v>
      </c>
      <c r="AX172" s="75">
        <v>1.7060819731135062</v>
      </c>
      <c r="AY172" s="75">
        <v>1.6753883058619616</v>
      </c>
      <c r="AZ172" s="75">
        <v>1.615650589383687</v>
      </c>
      <c r="BA172" s="75">
        <v>1.3614597849674361</v>
      </c>
      <c r="BB172" s="75">
        <v>1.3856965645093811</v>
      </c>
      <c r="BC172" s="75">
        <v>1.3114873613073394</v>
      </c>
      <c r="BD172" s="75">
        <v>1.4245153634782994</v>
      </c>
      <c r="BE172" s="118">
        <f t="shared" si="5"/>
        <v>25.604960109644729</v>
      </c>
      <c r="BF172" s="8"/>
      <c r="BG172" s="8"/>
      <c r="BH172" s="8"/>
      <c r="BI172" s="8"/>
      <c r="BJ172" s="8"/>
      <c r="BK172" s="8"/>
      <c r="BL172" s="8"/>
      <c r="BM172" s="8"/>
    </row>
    <row r="173" spans="1:65">
      <c r="A173" s="62"/>
      <c r="B173" s="1" t="str">
        <f t="shared" si="4"/>
        <v>RegionLarge RetNew</v>
      </c>
      <c r="C173" s="62"/>
      <c r="D173" s="197" t="s">
        <v>5464</v>
      </c>
      <c r="E173" s="62" t="s">
        <v>8</v>
      </c>
      <c r="F173" s="62"/>
      <c r="G173" s="62"/>
      <c r="H173" s="74">
        <v>3.620390059325949</v>
      </c>
      <c r="I173" s="74">
        <v>3.3503443118873304</v>
      </c>
      <c r="J173" s="74">
        <v>2.9534640759282804</v>
      </c>
      <c r="K173" s="74">
        <v>2.3697220726198811</v>
      </c>
      <c r="L173" s="74">
        <v>1.8098057244890269</v>
      </c>
      <c r="M173" s="74">
        <v>2.2933266509713843</v>
      </c>
      <c r="N173" s="74">
        <v>3.4812506677195292</v>
      </c>
      <c r="O173" s="74">
        <v>4.6153468482405211</v>
      </c>
      <c r="P173" s="74">
        <v>4.2267402091062101</v>
      </c>
      <c r="Q173" s="74">
        <v>2.3168658767096826</v>
      </c>
      <c r="R173" s="74">
        <v>2.8907689691960035</v>
      </c>
      <c r="S173" s="74">
        <v>4.0055803841765441</v>
      </c>
      <c r="T173" s="74">
        <v>5.0367103393662491</v>
      </c>
      <c r="U173" s="74">
        <v>4.366184727635269</v>
      </c>
      <c r="V173" s="74">
        <v>3.9180876367586932</v>
      </c>
      <c r="W173" s="74">
        <v>3.2012053658879802</v>
      </c>
      <c r="X173" s="74">
        <v>3.0471575169907066</v>
      </c>
      <c r="Y173" s="74">
        <v>3.2743932171110264</v>
      </c>
      <c r="Z173" s="74">
        <v>1.21717136</v>
      </c>
      <c r="AA173" s="74">
        <v>1.5786711799999997</v>
      </c>
      <c r="AB173" s="74">
        <v>1.3199722007364803</v>
      </c>
      <c r="AC173" s="74">
        <v>1.2300279538780112</v>
      </c>
      <c r="AD173" s="74">
        <v>1.196371930895225</v>
      </c>
      <c r="AE173" s="74">
        <v>1.248350009064233</v>
      </c>
      <c r="AF173" s="74">
        <v>1.3097074647404454</v>
      </c>
      <c r="AG173" s="74">
        <v>2.6451567714000004</v>
      </c>
      <c r="AH173" s="74">
        <v>0.63458059776260167</v>
      </c>
      <c r="AI173" s="74">
        <v>0.62586649403749295</v>
      </c>
      <c r="AJ173" s="74">
        <v>0.36161510630436516</v>
      </c>
      <c r="AK173" s="75">
        <v>0.7341780294336947</v>
      </c>
      <c r="AL173" s="75">
        <v>0.61005510250436645</v>
      </c>
      <c r="AM173" s="75">
        <v>0.37502365106893942</v>
      </c>
      <c r="AN173" s="75">
        <v>0.38328605155610201</v>
      </c>
      <c r="AO173" s="75">
        <v>0.35563229479377811</v>
      </c>
      <c r="AP173" s="75">
        <v>0.30306889560939765</v>
      </c>
      <c r="AQ173" s="75">
        <v>0.30523658289902922</v>
      </c>
      <c r="AR173" s="75">
        <v>0.29638690155936276</v>
      </c>
      <c r="AS173" s="75">
        <v>0.38119489247082555</v>
      </c>
      <c r="AT173" s="75">
        <v>0.44650942482169886</v>
      </c>
      <c r="AU173" s="75">
        <v>0.47094484536981901</v>
      </c>
      <c r="AV173" s="75">
        <v>0.68316229331375744</v>
      </c>
      <c r="AW173" s="75">
        <v>0.76898981647348208</v>
      </c>
      <c r="AX173" s="75">
        <v>0.68758606387653687</v>
      </c>
      <c r="AY173" s="75">
        <v>0.67774668828139828</v>
      </c>
      <c r="AZ173" s="75">
        <v>0.65260674744509573</v>
      </c>
      <c r="BA173" s="75">
        <v>0.55207090883157695</v>
      </c>
      <c r="BB173" s="75">
        <v>0.56017240037772076</v>
      </c>
      <c r="BC173" s="75">
        <v>0.53063402677827454</v>
      </c>
      <c r="BD173" s="75">
        <v>0.57392293363492985</v>
      </c>
      <c r="BE173" s="118">
        <f t="shared" si="5"/>
        <v>10.348408551099787</v>
      </c>
      <c r="BF173" s="8"/>
      <c r="BG173" s="8"/>
      <c r="BH173" s="8"/>
      <c r="BI173" s="8"/>
      <c r="BJ173" s="8"/>
      <c r="BK173" s="8"/>
      <c r="BL173" s="8"/>
      <c r="BM173" s="8"/>
    </row>
    <row r="174" spans="1:65">
      <c r="A174" s="62"/>
      <c r="B174" s="1" t="str">
        <f t="shared" si="4"/>
        <v>RegionMedium RetNew</v>
      </c>
      <c r="C174" s="62"/>
      <c r="D174" s="197" t="s">
        <v>5465</v>
      </c>
      <c r="E174" s="62" t="s">
        <v>8</v>
      </c>
      <c r="F174" s="62"/>
      <c r="G174" s="62"/>
      <c r="H174" s="74">
        <v>0.90509751483148726</v>
      </c>
      <c r="I174" s="74">
        <v>0.8375860779718326</v>
      </c>
      <c r="J174" s="74">
        <v>0.7383660189820701</v>
      </c>
      <c r="K174" s="74">
        <v>0.59243051815497028</v>
      </c>
      <c r="L174" s="74">
        <v>0.45245143112225672</v>
      </c>
      <c r="M174" s="74">
        <v>0.57333166274284608</v>
      </c>
      <c r="N174" s="74">
        <v>0.87031266692988229</v>
      </c>
      <c r="O174" s="74">
        <v>1.1538367120601303</v>
      </c>
      <c r="P174" s="74">
        <v>1.0566850522765525</v>
      </c>
      <c r="Q174" s="74">
        <v>0.57921646917742065</v>
      </c>
      <c r="R174" s="74">
        <v>0.72269224229900086</v>
      </c>
      <c r="S174" s="74">
        <v>1.001395096044136</v>
      </c>
      <c r="T174" s="74">
        <v>1.2591775848415623</v>
      </c>
      <c r="U174" s="74">
        <v>1.0915461819088172</v>
      </c>
      <c r="V174" s="74">
        <v>0.9795219091896733</v>
      </c>
      <c r="W174" s="74">
        <v>0.80030134147199505</v>
      </c>
      <c r="X174" s="74">
        <v>0.76178937924767665</v>
      </c>
      <c r="Y174" s="74">
        <v>0.81859830427775659</v>
      </c>
      <c r="Z174" s="74">
        <v>4.4185782000000007</v>
      </c>
      <c r="AA174" s="74">
        <v>5.8084251000000009</v>
      </c>
      <c r="AB174" s="74">
        <v>4.8341193729503171</v>
      </c>
      <c r="AC174" s="74">
        <v>4.4973948910402894</v>
      </c>
      <c r="AD174" s="74">
        <v>4.3749492047650769</v>
      </c>
      <c r="AE174" s="74">
        <v>4.5648201170153557</v>
      </c>
      <c r="AF174" s="74">
        <v>4.7897113964924092</v>
      </c>
      <c r="AG174" s="74">
        <v>9.1563119010000005</v>
      </c>
      <c r="AH174" s="74">
        <v>2.344666810916233</v>
      </c>
      <c r="AI174" s="74">
        <v>2.2921355877718002</v>
      </c>
      <c r="AJ174" s="74">
        <v>1.3617386751969969</v>
      </c>
      <c r="AK174" s="75">
        <v>2.7828303551867748</v>
      </c>
      <c r="AL174" s="75">
        <v>2.2962835069943472</v>
      </c>
      <c r="AM174" s="75">
        <v>1.4183347848720023</v>
      </c>
      <c r="AN174" s="75">
        <v>1.4526466646807505</v>
      </c>
      <c r="AO174" s="75">
        <v>1.3449345356095626</v>
      </c>
      <c r="AP174" s="75">
        <v>1.1420052773609435</v>
      </c>
      <c r="AQ174" s="75">
        <v>1.1359177296128535</v>
      </c>
      <c r="AR174" s="75">
        <v>1.1058076045273206</v>
      </c>
      <c r="AS174" s="75">
        <v>1.4312182317730415</v>
      </c>
      <c r="AT174" s="75">
        <v>1.6858890584819053</v>
      </c>
      <c r="AU174" s="75">
        <v>1.7823677207156161</v>
      </c>
      <c r="AV174" s="75">
        <v>2.5639808253018117</v>
      </c>
      <c r="AW174" s="75">
        <v>2.8978544469524592</v>
      </c>
      <c r="AX174" s="75">
        <v>2.5847194015491084</v>
      </c>
      <c r="AY174" s="75">
        <v>2.5546915500760328</v>
      </c>
      <c r="AZ174" s="75">
        <v>2.4598510845479886</v>
      </c>
      <c r="BA174" s="75">
        <v>2.0978849063813731</v>
      </c>
      <c r="BB174" s="75">
        <v>2.1265175981202291</v>
      </c>
      <c r="BC174" s="75">
        <v>2.006109120270843</v>
      </c>
      <c r="BD174" s="75">
        <v>2.1707721846973866</v>
      </c>
      <c r="BE174" s="118">
        <f t="shared" si="5"/>
        <v>39.04061658771235</v>
      </c>
      <c r="BF174" s="8"/>
      <c r="BG174" s="8"/>
      <c r="BH174" s="8"/>
      <c r="BI174" s="8"/>
      <c r="BJ174" s="8"/>
      <c r="BK174" s="8"/>
      <c r="BL174" s="8"/>
      <c r="BM174" s="8"/>
    </row>
    <row r="175" spans="1:65">
      <c r="A175" s="62"/>
      <c r="B175" s="1" t="str">
        <f t="shared" si="4"/>
        <v>RegionSmall RetNew</v>
      </c>
      <c r="C175" s="62"/>
      <c r="D175" s="197" t="s">
        <v>5466</v>
      </c>
      <c r="E175" s="62" t="s">
        <v>8</v>
      </c>
      <c r="F175" s="62"/>
      <c r="G175" s="62"/>
      <c r="H175" s="74">
        <v>1.7474878206180771</v>
      </c>
      <c r="I175" s="74">
        <v>1.6171422923943721</v>
      </c>
      <c r="J175" s="74">
        <v>1.4255763651827631</v>
      </c>
      <c r="K175" s="74">
        <v>1.1438161060811387</v>
      </c>
      <c r="L175" s="74">
        <v>0.87355600070846262</v>
      </c>
      <c r="M175" s="74">
        <v>1.1069416072856728</v>
      </c>
      <c r="N175" s="74">
        <v>1.6803280979870585</v>
      </c>
      <c r="O175" s="74">
        <v>2.2277329992254882</v>
      </c>
      <c r="P175" s="74">
        <v>2.0401605670370717</v>
      </c>
      <c r="Q175" s="74">
        <v>1.1183035074153274</v>
      </c>
      <c r="R175" s="74">
        <v>1.3953147266212531</v>
      </c>
      <c r="S175" s="74">
        <v>1.9334112681655102</v>
      </c>
      <c r="T175" s="74">
        <v>2.4311164901558593</v>
      </c>
      <c r="U175" s="74">
        <v>2.1074675681580644</v>
      </c>
      <c r="V175" s="74">
        <v>1.8911803184612741</v>
      </c>
      <c r="W175" s="74">
        <v>1.5451559905199812</v>
      </c>
      <c r="X175" s="74">
        <v>1.4708002621787872</v>
      </c>
      <c r="Y175" s="74">
        <v>1.580482261041587</v>
      </c>
      <c r="Z175" s="74">
        <v>1.38987072</v>
      </c>
      <c r="AA175" s="74">
        <v>1.8173303599999999</v>
      </c>
      <c r="AB175" s="74">
        <v>1.5136049433773811</v>
      </c>
      <c r="AC175" s="74">
        <v>1.4027949732052674</v>
      </c>
      <c r="AD175" s="74">
        <v>1.3671049082637361</v>
      </c>
      <c r="AE175" s="74">
        <v>1.4256651163527188</v>
      </c>
      <c r="AF175" s="74">
        <v>1.4946127688834872</v>
      </c>
      <c r="AG175" s="74">
        <v>2.8486303692000003</v>
      </c>
      <c r="AH175" s="74">
        <v>0.72521200415511566</v>
      </c>
      <c r="AI175" s="74">
        <v>0.70030743182080113</v>
      </c>
      <c r="AJ175" s="74">
        <v>0.43058996307433511</v>
      </c>
      <c r="AK175" s="75">
        <v>0.87996712052140036</v>
      </c>
      <c r="AL175" s="75">
        <v>0.72865413884820085</v>
      </c>
      <c r="AM175" s="75">
        <v>0.45058079278354235</v>
      </c>
      <c r="AN175" s="75">
        <v>0.46095420608905824</v>
      </c>
      <c r="AO175" s="75">
        <v>0.42643617744768936</v>
      </c>
      <c r="AP175" s="75">
        <v>0.35497064699817543</v>
      </c>
      <c r="AQ175" s="75">
        <v>0.3527252810703575</v>
      </c>
      <c r="AR175" s="75">
        <v>0.34383839950249434</v>
      </c>
      <c r="AS175" s="75">
        <v>0.45683437326080312</v>
      </c>
      <c r="AT175" s="75">
        <v>0.54325551251895887</v>
      </c>
      <c r="AU175" s="75">
        <v>0.57424398653644282</v>
      </c>
      <c r="AV175" s="75">
        <v>0.81678742587366737</v>
      </c>
      <c r="AW175" s="75">
        <v>0.92104834467973384</v>
      </c>
      <c r="AX175" s="75">
        <v>0.82245132365408491</v>
      </c>
      <c r="AY175" s="75">
        <v>0.81542486383314294</v>
      </c>
      <c r="AZ175" s="75">
        <v>0.78599091989478109</v>
      </c>
      <c r="BA175" s="75">
        <v>0.67192201347180813</v>
      </c>
      <c r="BB175" s="75">
        <v>0.68056994537886328</v>
      </c>
      <c r="BC175" s="75">
        <v>0.64329653728449099</v>
      </c>
      <c r="BD175" s="75">
        <v>0.69689989142440267</v>
      </c>
      <c r="BE175" s="118">
        <f t="shared" si="5"/>
        <v>12.4268519010721</v>
      </c>
      <c r="BF175" s="8"/>
      <c r="BG175" s="8"/>
      <c r="BH175" s="8"/>
      <c r="BI175" s="8"/>
      <c r="BJ175" s="8"/>
      <c r="BK175" s="8"/>
      <c r="BL175" s="8"/>
      <c r="BM175" s="8"/>
    </row>
    <row r="176" spans="1:65">
      <c r="A176" s="62"/>
      <c r="B176" s="1" t="str">
        <f t="shared" si="4"/>
        <v>RegionSchool K-12New</v>
      </c>
      <c r="C176" s="62"/>
      <c r="D176" s="197" t="s">
        <v>5468</v>
      </c>
      <c r="E176" s="62" t="s">
        <v>8</v>
      </c>
      <c r="F176" s="62"/>
      <c r="G176" s="62"/>
      <c r="H176" s="74">
        <v>2.3326221600000001</v>
      </c>
      <c r="I176" s="74">
        <v>2.1343561800000002</v>
      </c>
      <c r="J176" s="74">
        <v>2.7849274200000003</v>
      </c>
      <c r="K176" s="74">
        <v>3.7213380599999999</v>
      </c>
      <c r="L176" s="74">
        <v>3.8396688000000001</v>
      </c>
      <c r="M176" s="74">
        <v>4.5304399799999997</v>
      </c>
      <c r="N176" s="74">
        <v>3.8655843599999997</v>
      </c>
      <c r="O176" s="74">
        <v>3.7622019600000001</v>
      </c>
      <c r="P176" s="74">
        <v>4.9317826799999995</v>
      </c>
      <c r="Q176" s="74">
        <v>3.5256144000000003</v>
      </c>
      <c r="R176" s="74">
        <v>4.1166087600000001</v>
      </c>
      <c r="S176" s="74">
        <v>3.6865428600000003</v>
      </c>
      <c r="T176" s="74">
        <v>4.4936060400000004</v>
      </c>
      <c r="U176" s="74">
        <v>4.0552175400000001</v>
      </c>
      <c r="V176" s="74">
        <v>4.7025844800000005</v>
      </c>
      <c r="W176" s="74">
        <v>5.7826820000000012</v>
      </c>
      <c r="X176" s="74">
        <v>6.4745300000000006</v>
      </c>
      <c r="Y176" s="74">
        <v>4.3306040000000001</v>
      </c>
      <c r="Z176" s="74">
        <v>5.0644289999999996</v>
      </c>
      <c r="AA176" s="74">
        <v>4.8802399999999997</v>
      </c>
      <c r="AB176" s="74">
        <v>5.314560624425317</v>
      </c>
      <c r="AC176" s="74">
        <v>5.8392883922912757</v>
      </c>
      <c r="AD176" s="74">
        <v>5.5907307068579604</v>
      </c>
      <c r="AE176" s="74">
        <v>5.3970025110934667</v>
      </c>
      <c r="AF176" s="74">
        <v>5.2520288707852059</v>
      </c>
      <c r="AG176" s="74">
        <v>1.513577</v>
      </c>
      <c r="AH176" s="74">
        <v>0.49029076218052137</v>
      </c>
      <c r="AI176" s="74">
        <v>0.50922769409156987</v>
      </c>
      <c r="AJ176" s="74">
        <v>0.51205580557213137</v>
      </c>
      <c r="AK176" s="75">
        <v>0.50547326523010849</v>
      </c>
      <c r="AL176" s="75">
        <v>1.1331091110560205</v>
      </c>
      <c r="AM176" s="75">
        <v>0.97770828106403218</v>
      </c>
      <c r="AN176" s="75">
        <v>0.74063260247417506</v>
      </c>
      <c r="AO176" s="75">
        <v>0.77185732851883138</v>
      </c>
      <c r="AP176" s="75">
        <v>0.88721540118853537</v>
      </c>
      <c r="AQ176" s="75">
        <v>1.0384493816420652</v>
      </c>
      <c r="AR176" s="75">
        <v>1.5795838645276321</v>
      </c>
      <c r="AS176" s="75">
        <v>1.9732720772095069</v>
      </c>
      <c r="AT176" s="75">
        <v>1.7398332657684612</v>
      </c>
      <c r="AU176" s="75">
        <v>1.7743380548134726</v>
      </c>
      <c r="AV176" s="75">
        <v>1.9003823737865897</v>
      </c>
      <c r="AW176" s="75">
        <v>1.9712444988999072</v>
      </c>
      <c r="AX176" s="75">
        <v>1.8510371494254276</v>
      </c>
      <c r="AY176" s="75">
        <v>1.9015562467932388</v>
      </c>
      <c r="AZ176" s="75">
        <v>1.711597331192223</v>
      </c>
      <c r="BA176" s="75">
        <v>1.9250023475293023</v>
      </c>
      <c r="BB176" s="75">
        <v>1.7258995555110177</v>
      </c>
      <c r="BC176" s="75">
        <v>1.8837076202037641</v>
      </c>
      <c r="BD176" s="75">
        <v>1.7847660850321769</v>
      </c>
      <c r="BE176" s="118">
        <f t="shared" si="5"/>
        <v>29.776665841866489</v>
      </c>
      <c r="BF176" s="8"/>
      <c r="BG176" s="8"/>
      <c r="BH176" s="8"/>
      <c r="BI176" s="8"/>
      <c r="BJ176" s="8"/>
      <c r="BK176" s="8"/>
      <c r="BL176" s="8"/>
      <c r="BM176" s="8"/>
    </row>
    <row r="177" spans="1:65">
      <c r="A177" s="62"/>
      <c r="B177" s="1" t="str">
        <f t="shared" si="4"/>
        <v>RegionUniversityNew</v>
      </c>
      <c r="C177" s="62"/>
      <c r="D177" s="196" t="s">
        <v>54</v>
      </c>
      <c r="E177" s="62" t="s">
        <v>8</v>
      </c>
      <c r="F177" s="62"/>
      <c r="G177" s="62"/>
      <c r="H177" s="74">
        <v>1.2016538399999999</v>
      </c>
      <c r="I177" s="74">
        <v>1.0995168200000001</v>
      </c>
      <c r="J177" s="74">
        <v>1.4346595800000002</v>
      </c>
      <c r="K177" s="74">
        <v>1.91705294</v>
      </c>
      <c r="L177" s="74">
        <v>1.9780112000000001</v>
      </c>
      <c r="M177" s="74">
        <v>2.3338630200000003</v>
      </c>
      <c r="N177" s="74">
        <v>1.99136164</v>
      </c>
      <c r="O177" s="74">
        <v>1.93810404</v>
      </c>
      <c r="P177" s="74">
        <v>2.5406153199999997</v>
      </c>
      <c r="Q177" s="74">
        <v>1.8162256000000001</v>
      </c>
      <c r="R177" s="74">
        <v>2.12067724</v>
      </c>
      <c r="S177" s="74">
        <v>1.8991281399999997</v>
      </c>
      <c r="T177" s="74">
        <v>2.3148879600000005</v>
      </c>
      <c r="U177" s="74">
        <v>2.0890514600000003</v>
      </c>
      <c r="V177" s="74">
        <v>2.4225435200000001</v>
      </c>
      <c r="W177" s="74">
        <v>2.7598760000000002</v>
      </c>
      <c r="X177" s="74">
        <v>3.2231519999999998</v>
      </c>
      <c r="Y177" s="74">
        <v>1.711967</v>
      </c>
      <c r="Z177" s="74">
        <v>2.2422549999999997</v>
      </c>
      <c r="AA177" s="74">
        <v>1.9980939999999998</v>
      </c>
      <c r="AB177" s="74">
        <v>2.2146394799898173</v>
      </c>
      <c r="AC177" s="74">
        <v>2.4529568455976025</v>
      </c>
      <c r="AD177" s="74">
        <v>2.3252751304701671</v>
      </c>
      <c r="AE177" s="74">
        <v>2.2545756506342292</v>
      </c>
      <c r="AF177" s="74">
        <v>2.2121944652028378</v>
      </c>
      <c r="AG177" s="74">
        <v>1.513577</v>
      </c>
      <c r="AH177" s="74">
        <v>0.86475691505534946</v>
      </c>
      <c r="AI177" s="74">
        <v>0.78056162858028511</v>
      </c>
      <c r="AJ177" s="74">
        <v>0.65079786892323832</v>
      </c>
      <c r="AK177" s="75">
        <v>0.2868897628627643</v>
      </c>
      <c r="AL177" s="75">
        <v>0.30531915042633467</v>
      </c>
      <c r="AM177" s="75">
        <v>0.59905459787267046</v>
      </c>
      <c r="AN177" s="75">
        <v>0.85906612151342676</v>
      </c>
      <c r="AO177" s="75">
        <v>0.69083344657259815</v>
      </c>
      <c r="AP177" s="75">
        <v>0.76746280360318941</v>
      </c>
      <c r="AQ177" s="75">
        <v>0.6738768859547013</v>
      </c>
      <c r="AR177" s="75">
        <v>1.0235138089988869</v>
      </c>
      <c r="AS177" s="75">
        <v>1.2475250073819832</v>
      </c>
      <c r="AT177" s="75">
        <v>1.2462679005771891</v>
      </c>
      <c r="AU177" s="75">
        <v>1.3717571146216787</v>
      </c>
      <c r="AV177" s="75">
        <v>1.4011349289048618</v>
      </c>
      <c r="AW177" s="75">
        <v>1.5060444933734209</v>
      </c>
      <c r="AX177" s="75">
        <v>1.5272691347731817</v>
      </c>
      <c r="AY177" s="75">
        <v>1.3671677457115461</v>
      </c>
      <c r="AZ177" s="75">
        <v>1.2455070577326841</v>
      </c>
      <c r="BA177" s="75">
        <v>1.4192225549420743</v>
      </c>
      <c r="BB177" s="75">
        <v>1.2958021250475642</v>
      </c>
      <c r="BC177" s="75">
        <v>1.3284321084788711</v>
      </c>
      <c r="BD177" s="75">
        <v>1.3715058423802617</v>
      </c>
      <c r="BE177" s="118">
        <f t="shared" si="5"/>
        <v>21.53365259172989</v>
      </c>
      <c r="BF177" s="8"/>
      <c r="BG177" s="8"/>
      <c r="BH177" s="8"/>
      <c r="BI177" s="8"/>
      <c r="BJ177" s="8"/>
      <c r="BK177" s="8"/>
      <c r="BL177" s="8"/>
      <c r="BM177" s="8"/>
    </row>
    <row r="178" spans="1:65">
      <c r="A178" s="62"/>
      <c r="B178" s="1" t="str">
        <f t="shared" si="4"/>
        <v>RegionWarehouseNew</v>
      </c>
      <c r="C178" s="62"/>
      <c r="D178" s="196" t="s">
        <v>56</v>
      </c>
      <c r="E178" s="62" t="s">
        <v>8</v>
      </c>
      <c r="F178" s="62"/>
      <c r="G178" s="62"/>
      <c r="H178" s="74">
        <v>7.7681670999999994</v>
      </c>
      <c r="I178" s="74">
        <v>6.1909778999999991</v>
      </c>
      <c r="J178" s="74">
        <v>6.2494579999999997</v>
      </c>
      <c r="K178" s="74">
        <v>6.6152219000000008</v>
      </c>
      <c r="L178" s="74">
        <v>5.5810154000000001</v>
      </c>
      <c r="M178" s="74">
        <v>5.2429889000000003</v>
      </c>
      <c r="N178" s="74">
        <v>4.4018980000000001</v>
      </c>
      <c r="O178" s="74">
        <v>6.0446849999999994</v>
      </c>
      <c r="P178" s="74">
        <v>9.751614</v>
      </c>
      <c r="Q178" s="74">
        <v>11.116424999999998</v>
      </c>
      <c r="R178" s="74">
        <v>11.370925</v>
      </c>
      <c r="S178" s="74">
        <v>11.869458999999999</v>
      </c>
      <c r="T178" s="74">
        <v>10.888947</v>
      </c>
      <c r="U178" s="74">
        <v>9.4940550000000012</v>
      </c>
      <c r="V178" s="74">
        <v>10.433181000000001</v>
      </c>
      <c r="W178" s="74">
        <v>5.9005559999999999</v>
      </c>
      <c r="X178" s="74">
        <v>6.8123880000000003</v>
      </c>
      <c r="Y178" s="74">
        <v>6.1123589999999997</v>
      </c>
      <c r="Z178" s="74">
        <v>9.229140000000001</v>
      </c>
      <c r="AA178" s="74">
        <v>8.458632999999999</v>
      </c>
      <c r="AB178" s="74">
        <v>8.0452519383000087</v>
      </c>
      <c r="AC178" s="74">
        <v>7.6519041966999959</v>
      </c>
      <c r="AD178" s="74">
        <v>7.4193123636000031</v>
      </c>
      <c r="AE178" s="74">
        <v>7.7886886725999984</v>
      </c>
      <c r="AF178" s="74">
        <v>8.2631958338000029</v>
      </c>
      <c r="AG178" s="74">
        <v>1.23E-2</v>
      </c>
      <c r="AH178" s="74">
        <v>6.8660754747456778</v>
      </c>
      <c r="AI178" s="74">
        <v>6.8865695710315471</v>
      </c>
      <c r="AJ178" s="74">
        <v>8.0328685668476556</v>
      </c>
      <c r="AK178" s="75">
        <v>7.8075518119812797</v>
      </c>
      <c r="AL178" s="75">
        <v>7.7427143119392623</v>
      </c>
      <c r="AM178" s="75">
        <v>5.7765867523521601</v>
      </c>
      <c r="AN178" s="75">
        <v>4.9256070947684476</v>
      </c>
      <c r="AO178" s="75">
        <v>3.6932739064530802</v>
      </c>
      <c r="AP178" s="75">
        <v>3.2581808197059701</v>
      </c>
      <c r="AQ178" s="75">
        <v>4.2212888119516023</v>
      </c>
      <c r="AR178" s="75">
        <v>4.727353131620835</v>
      </c>
      <c r="AS178" s="75">
        <v>5.0676899795111154</v>
      </c>
      <c r="AT178" s="75">
        <v>4.908148563755768</v>
      </c>
      <c r="AU178" s="75">
        <v>5.0763784349986931</v>
      </c>
      <c r="AV178" s="75">
        <v>4.6542514526145435</v>
      </c>
      <c r="AW178" s="75">
        <v>4.0451178709739075</v>
      </c>
      <c r="AX178" s="75">
        <v>4.1687509276269443</v>
      </c>
      <c r="AY178" s="75">
        <v>4.1846169875421104</v>
      </c>
      <c r="AZ178" s="75">
        <v>4.6894894119094221</v>
      </c>
      <c r="BA178" s="75">
        <v>4.4843329744961071</v>
      </c>
      <c r="BB178" s="75">
        <v>4.2939826966398416</v>
      </c>
      <c r="BC178" s="75">
        <v>4.3470953649404196</v>
      </c>
      <c r="BD178" s="75">
        <v>3.8805213622451427</v>
      </c>
      <c r="BE178" s="118">
        <f t="shared" si="5"/>
        <v>95.952932668026676</v>
      </c>
      <c r="BF178" s="8"/>
      <c r="BG178" s="8"/>
      <c r="BH178" s="8"/>
      <c r="BI178" s="8"/>
      <c r="BJ178" s="8"/>
      <c r="BK178" s="8"/>
      <c r="BL178" s="8"/>
      <c r="BM178" s="8"/>
    </row>
    <row r="179" spans="1:65">
      <c r="A179" s="62"/>
      <c r="B179" s="1" t="str">
        <f t="shared" si="4"/>
        <v>RegionSupermarketNew</v>
      </c>
      <c r="C179" s="62"/>
      <c r="D179" s="196" t="s">
        <v>58</v>
      </c>
      <c r="E179" s="62" t="s">
        <v>8</v>
      </c>
      <c r="F179" s="62"/>
      <c r="G179" s="62"/>
      <c r="H179" s="74">
        <v>0.94562667569891845</v>
      </c>
      <c r="I179" s="74">
        <v>0.87797440847584418</v>
      </c>
      <c r="J179" s="74">
        <v>0.76896588931383225</v>
      </c>
      <c r="K179" s="74">
        <v>0.63948110135578418</v>
      </c>
      <c r="L179" s="74">
        <v>0.43394926096228958</v>
      </c>
      <c r="M179" s="74">
        <v>0.70856563684818685</v>
      </c>
      <c r="N179" s="74">
        <v>0.99833300111063006</v>
      </c>
      <c r="O179" s="74">
        <v>1.2788148464054281</v>
      </c>
      <c r="P179" s="74">
        <v>1.1413744588863326</v>
      </c>
      <c r="Q179" s="74">
        <v>0.71823731071012475</v>
      </c>
      <c r="R179" s="74">
        <v>0.84101134433644587</v>
      </c>
      <c r="S179" s="74">
        <v>1.2251082266483837</v>
      </c>
      <c r="T179" s="74">
        <v>1.5651012636603874</v>
      </c>
      <c r="U179" s="74">
        <v>1.2759510039866273</v>
      </c>
      <c r="V179" s="74">
        <v>1.107505460703968</v>
      </c>
      <c r="W179" s="74">
        <v>0.63798485303363595</v>
      </c>
      <c r="X179" s="74">
        <v>0.62624539967892912</v>
      </c>
      <c r="Y179" s="74">
        <v>0.67166554183832972</v>
      </c>
      <c r="Z179" s="74">
        <v>0.492732</v>
      </c>
      <c r="AA179" s="74">
        <v>0.49918399999999996</v>
      </c>
      <c r="AB179" s="74">
        <v>0.51242220696340901</v>
      </c>
      <c r="AC179" s="74">
        <v>0.56820095103565071</v>
      </c>
      <c r="AD179" s="74">
        <v>0.49314781500982674</v>
      </c>
      <c r="AE179" s="74">
        <v>0.5050087559041242</v>
      </c>
      <c r="AF179" s="74">
        <v>0.53237464527304901</v>
      </c>
      <c r="AG179" s="74">
        <v>2.5148422200000002</v>
      </c>
      <c r="AH179" s="74">
        <v>0.9185915041684255</v>
      </c>
      <c r="AI179" s="74">
        <v>0.90821139662343564</v>
      </c>
      <c r="AJ179" s="74">
        <v>0.30542687719903566</v>
      </c>
      <c r="AK179" s="75">
        <v>0.39735838896523079</v>
      </c>
      <c r="AL179" s="75">
        <v>0.3514467996112251</v>
      </c>
      <c r="AM179" s="75">
        <v>0.30677842462128302</v>
      </c>
      <c r="AN179" s="75">
        <v>0.30515840682367035</v>
      </c>
      <c r="AO179" s="75">
        <v>0.30306159423079176</v>
      </c>
      <c r="AP179" s="75">
        <v>0.30082703428230101</v>
      </c>
      <c r="AQ179" s="75">
        <v>0.29758245082687873</v>
      </c>
      <c r="AR179" s="75">
        <v>0.29403839814723726</v>
      </c>
      <c r="AS179" s="75">
        <v>0.28978624073023512</v>
      </c>
      <c r="AT179" s="75">
        <v>0.28678368992063985</v>
      </c>
      <c r="AU179" s="75">
        <v>0.28387002836663922</v>
      </c>
      <c r="AV179" s="75">
        <v>0.28112541207411601</v>
      </c>
      <c r="AW179" s="75">
        <v>0.27979747063468652</v>
      </c>
      <c r="AX179" s="75">
        <v>0.26385340419801673</v>
      </c>
      <c r="AY179" s="75">
        <v>0.27782768906881283</v>
      </c>
      <c r="AZ179" s="75">
        <v>0.27620182881739824</v>
      </c>
      <c r="BA179" s="75">
        <v>0.27481204362446626</v>
      </c>
      <c r="BB179" s="75">
        <v>0.27307928575258084</v>
      </c>
      <c r="BC179" s="75">
        <v>0.27095123956214295</v>
      </c>
      <c r="BD179" s="75">
        <v>0.26912942012097579</v>
      </c>
      <c r="BE179" s="118">
        <f t="shared" si="5"/>
        <v>5.8834692503793287</v>
      </c>
      <c r="BF179" s="8"/>
      <c r="BG179" s="8"/>
      <c r="BH179" s="8"/>
      <c r="BI179" s="8"/>
      <c r="BJ179" s="8"/>
      <c r="BK179" s="8"/>
      <c r="BL179" s="8"/>
      <c r="BM179" s="8"/>
    </row>
    <row r="180" spans="1:65">
      <c r="A180" s="62"/>
      <c r="B180" s="1" t="str">
        <f t="shared" si="4"/>
        <v>RegionMiniMartNew</v>
      </c>
      <c r="C180" s="62"/>
      <c r="D180" s="196" t="s">
        <v>60</v>
      </c>
      <c r="E180" s="62" t="s">
        <v>8</v>
      </c>
      <c r="F180" s="62"/>
      <c r="G180" s="62"/>
      <c r="H180" s="74">
        <v>0.38265402430108175</v>
      </c>
      <c r="I180" s="74">
        <v>0.35527809152415585</v>
      </c>
      <c r="J180" s="74">
        <v>0.31116708068616789</v>
      </c>
      <c r="K180" s="74">
        <v>0.25877021364421587</v>
      </c>
      <c r="L180" s="74">
        <v>0.17560040903771046</v>
      </c>
      <c r="M180" s="74">
        <v>0.28672572315181322</v>
      </c>
      <c r="N180" s="74">
        <v>0.4039819838893699</v>
      </c>
      <c r="O180" s="74">
        <v>0.51748079859457219</v>
      </c>
      <c r="P180" s="74">
        <v>0.46186464611366751</v>
      </c>
      <c r="Q180" s="74">
        <v>0.29063942928987535</v>
      </c>
      <c r="R180" s="74">
        <v>0.34032074566355414</v>
      </c>
      <c r="S180" s="74">
        <v>0.49574806335161636</v>
      </c>
      <c r="T180" s="74">
        <v>0.63332847133961268</v>
      </c>
      <c r="U180" s="74">
        <v>0.51632192601337268</v>
      </c>
      <c r="V180" s="74">
        <v>0.44815933429603194</v>
      </c>
      <c r="W180" s="74">
        <v>0.25816474696636388</v>
      </c>
      <c r="X180" s="74">
        <v>0.25341430032107087</v>
      </c>
      <c r="Y180" s="74">
        <v>0.27179385816167018</v>
      </c>
      <c r="Z180" s="74">
        <v>0.492732</v>
      </c>
      <c r="AA180" s="74">
        <v>0.49918399999999996</v>
      </c>
      <c r="AB180" s="74">
        <v>0.51242220696340901</v>
      </c>
      <c r="AC180" s="74">
        <v>0.56820095103565071</v>
      </c>
      <c r="AD180" s="74">
        <v>0.49314781500982674</v>
      </c>
      <c r="AE180" s="74">
        <v>0.5050087559041242</v>
      </c>
      <c r="AF180" s="74">
        <v>0.53237464527304901</v>
      </c>
      <c r="AG180" s="74">
        <v>0</v>
      </c>
      <c r="AH180" s="74">
        <v>0.16181677435650518</v>
      </c>
      <c r="AI180" s="74">
        <v>0.22377553365145114</v>
      </c>
      <c r="AJ180" s="74">
        <v>0.15564887816912082</v>
      </c>
      <c r="AK180" s="75">
        <v>0.20177324998473825</v>
      </c>
      <c r="AL180" s="75">
        <v>0.19035677220108793</v>
      </c>
      <c r="AM180" s="75">
        <v>9.8162216437294239E-2</v>
      </c>
      <c r="AN180" s="75">
        <v>0.10342324029974946</v>
      </c>
      <c r="AO180" s="75">
        <v>8.8346874745245399E-2</v>
      </c>
      <c r="AP180" s="75">
        <v>6.7759697792923235E-2</v>
      </c>
      <c r="AQ180" s="75">
        <v>5.9531784796430565E-2</v>
      </c>
      <c r="AR180" s="75">
        <v>5.7512487597732163E-2</v>
      </c>
      <c r="AS180" s="75">
        <v>7.7359442058625424E-2</v>
      </c>
      <c r="AT180" s="75">
        <v>9.6499908405590057E-2</v>
      </c>
      <c r="AU180" s="75">
        <v>0.10902126400018854</v>
      </c>
      <c r="AV180" s="75">
        <v>0.15914395446233517</v>
      </c>
      <c r="AW180" s="75">
        <v>0.1648439074058595</v>
      </c>
      <c r="AX180" s="75">
        <v>0.1523047114305722</v>
      </c>
      <c r="AY180" s="75">
        <v>0.16039034021279694</v>
      </c>
      <c r="AZ180" s="75">
        <v>0.1481312870928837</v>
      </c>
      <c r="BA180" s="75">
        <v>0.123006605820854</v>
      </c>
      <c r="BB180" s="75">
        <v>0.12629777558261482</v>
      </c>
      <c r="BC180" s="75">
        <v>0.12055664721257947</v>
      </c>
      <c r="BD180" s="75">
        <v>0.12757816822372325</v>
      </c>
      <c r="BE180" s="118">
        <f t="shared" si="5"/>
        <v>2.4320003357638242</v>
      </c>
      <c r="BF180" s="8"/>
      <c r="BG180" s="8"/>
      <c r="BH180" s="8"/>
      <c r="BI180" s="8"/>
      <c r="BJ180" s="8"/>
      <c r="BK180" s="8"/>
      <c r="BL180" s="8"/>
      <c r="BM180" s="8"/>
    </row>
    <row r="181" spans="1:65">
      <c r="A181" s="62"/>
      <c r="B181" s="1" t="str">
        <f t="shared" si="4"/>
        <v>RegionRestaurantNew</v>
      </c>
      <c r="C181" s="62"/>
      <c r="D181" s="196" t="s">
        <v>62</v>
      </c>
      <c r="E181" s="62" t="s">
        <v>8</v>
      </c>
      <c r="F181" s="62"/>
      <c r="G181" s="62"/>
      <c r="H181" s="74">
        <v>0.40274807407407415</v>
      </c>
      <c r="I181" s="74">
        <v>0.37036307407407404</v>
      </c>
      <c r="J181" s="74">
        <v>0.48768807407407411</v>
      </c>
      <c r="K181" s="74">
        <v>0.46379207407407413</v>
      </c>
      <c r="L181" s="74">
        <v>0.53812807407407393</v>
      </c>
      <c r="M181" s="74">
        <v>0.42164107407407414</v>
      </c>
      <c r="N181" s="74">
        <v>0.43037807407407414</v>
      </c>
      <c r="O181" s="74">
        <v>0.50291507407407388</v>
      </c>
      <c r="P181" s="74">
        <v>0.48163407407407416</v>
      </c>
      <c r="Q181" s="74">
        <v>0.45580907407407417</v>
      </c>
      <c r="R181" s="74">
        <v>0.6205150740740738</v>
      </c>
      <c r="S181" s="74">
        <v>0.56234507407407419</v>
      </c>
      <c r="T181" s="74">
        <v>0.58473807407407419</v>
      </c>
      <c r="U181" s="74">
        <v>0.5404590740740739</v>
      </c>
      <c r="V181" s="74">
        <v>0.42069407407407394</v>
      </c>
      <c r="W181" s="74">
        <v>1.2428048860740741</v>
      </c>
      <c r="X181" s="74">
        <v>1.1604115330740739</v>
      </c>
      <c r="Y181" s="74">
        <v>1.2477731920740742</v>
      </c>
      <c r="Z181" s="74">
        <v>8.7690780740740752</v>
      </c>
      <c r="AA181" s="74">
        <v>11.037976074074074</v>
      </c>
      <c r="AB181" s="74">
        <v>9.3237041313177169</v>
      </c>
      <c r="AC181" s="74">
        <v>8.7162296123734357</v>
      </c>
      <c r="AD181" s="74">
        <v>8.4335868012343536</v>
      </c>
      <c r="AE181" s="74">
        <v>8.7947699601225242</v>
      </c>
      <c r="AF181" s="74">
        <v>9.1969362436011277</v>
      </c>
      <c r="AG181" s="74">
        <v>0.10520207407407393</v>
      </c>
      <c r="AH181" s="74">
        <v>0.86402258783077479</v>
      </c>
      <c r="AI181" s="74">
        <v>1.2402151109483464</v>
      </c>
      <c r="AJ181" s="74">
        <v>0.66585387929427231</v>
      </c>
      <c r="AK181" s="75">
        <v>0.47859994749017515</v>
      </c>
      <c r="AL181" s="75">
        <v>0.48474869710678875</v>
      </c>
      <c r="AM181" s="75">
        <v>0.46255082345841764</v>
      </c>
      <c r="AN181" s="75">
        <v>0.46295799155510314</v>
      </c>
      <c r="AO181" s="75">
        <v>0.46192176117873007</v>
      </c>
      <c r="AP181" s="75">
        <v>0.46131828760335303</v>
      </c>
      <c r="AQ181" s="75">
        <v>0.46071268238983959</v>
      </c>
      <c r="AR181" s="75">
        <v>0.45966517870487927</v>
      </c>
      <c r="AS181" s="75">
        <v>0.45796234976568212</v>
      </c>
      <c r="AT181" s="75">
        <v>0.45662518016523618</v>
      </c>
      <c r="AU181" s="75">
        <v>0.45768003432909182</v>
      </c>
      <c r="AV181" s="75">
        <v>0.62125968460944903</v>
      </c>
      <c r="AW181" s="75">
        <v>0.69802699563970938</v>
      </c>
      <c r="AX181" s="75">
        <v>0.68635024472734296</v>
      </c>
      <c r="AY181" s="75">
        <v>0.70978950285866349</v>
      </c>
      <c r="AZ181" s="75">
        <v>0.74065080905944769</v>
      </c>
      <c r="BA181" s="75">
        <v>0.66349707590682327</v>
      </c>
      <c r="BB181" s="75">
        <v>0.66933153691117586</v>
      </c>
      <c r="BC181" s="75">
        <v>0.6121733019514608</v>
      </c>
      <c r="BD181" s="75">
        <v>0.67140478993623642</v>
      </c>
      <c r="BE181" s="118">
        <f t="shared" si="5"/>
        <v>11.177226875347607</v>
      </c>
      <c r="BF181" s="8"/>
      <c r="BG181" s="8"/>
      <c r="BH181" s="8"/>
      <c r="BI181" s="8"/>
      <c r="BJ181" s="8"/>
      <c r="BK181" s="8"/>
      <c r="BL181" s="8"/>
      <c r="BM181" s="8"/>
    </row>
    <row r="182" spans="1:65">
      <c r="A182" s="62"/>
      <c r="B182" s="1" t="str">
        <f t="shared" si="4"/>
        <v>RegionLodgingNew</v>
      </c>
      <c r="C182" s="62"/>
      <c r="D182" s="196" t="s">
        <v>64</v>
      </c>
      <c r="E182" s="62" t="s">
        <v>8</v>
      </c>
      <c r="F182" s="62"/>
      <c r="G182" s="62"/>
      <c r="H182" s="74">
        <v>1.2680339999999999</v>
      </c>
      <c r="I182" s="74">
        <v>3.2701959999999999</v>
      </c>
      <c r="J182" s="74">
        <v>2.1934979999999999</v>
      </c>
      <c r="K182" s="74">
        <v>2.1689530000000001</v>
      </c>
      <c r="L182" s="74">
        <v>1.452771</v>
      </c>
      <c r="M182" s="74">
        <v>0.90405199999999997</v>
      </c>
      <c r="N182" s="74">
        <v>1.359175</v>
      </c>
      <c r="O182" s="74">
        <v>1.5139029999999998</v>
      </c>
      <c r="P182" s="74">
        <v>2.30301</v>
      </c>
      <c r="Q182" s="74">
        <v>2.7516340000000001</v>
      </c>
      <c r="R182" s="74">
        <v>4.7814439999999996</v>
      </c>
      <c r="S182" s="74">
        <v>4.4062680000000007</v>
      </c>
      <c r="T182" s="74">
        <v>3.36571</v>
      </c>
      <c r="U182" s="74">
        <v>3.4345909999999997</v>
      </c>
      <c r="V182" s="74">
        <v>2.0285880000000001</v>
      </c>
      <c r="W182" s="74">
        <v>0.95992100000000002</v>
      </c>
      <c r="X182" s="74">
        <v>1.6628509999999999</v>
      </c>
      <c r="Y182" s="74">
        <v>1.8797829999999998</v>
      </c>
      <c r="Z182" s="74">
        <v>2.3661449999999999</v>
      </c>
      <c r="AA182" s="74">
        <v>3.0826709999999999</v>
      </c>
      <c r="AB182" s="74">
        <v>3.0169681880581578</v>
      </c>
      <c r="AC182" s="74">
        <v>2.5401827085011996</v>
      </c>
      <c r="AD182" s="74">
        <v>2.2922556070064219</v>
      </c>
      <c r="AE182" s="74">
        <v>2.6029925645564869</v>
      </c>
      <c r="AF182" s="74">
        <v>2.7303601113138414</v>
      </c>
      <c r="AG182" s="74">
        <v>0.92476100000000006</v>
      </c>
      <c r="AH182" s="74">
        <v>2.0956039569473086</v>
      </c>
      <c r="AI182" s="74">
        <v>2.8400690165322358</v>
      </c>
      <c r="AJ182" s="74">
        <v>1.44379033391528</v>
      </c>
      <c r="AK182" s="75">
        <v>1.0541654571169108</v>
      </c>
      <c r="AL182" s="75">
        <v>1.0394518537656718</v>
      </c>
      <c r="AM182" s="75">
        <v>0.76148902278596609</v>
      </c>
      <c r="AN182" s="75">
        <v>0.78173628896139957</v>
      </c>
      <c r="AO182" s="75">
        <v>0.67708986615827904</v>
      </c>
      <c r="AP182" s="75">
        <v>0.65041743338769609</v>
      </c>
      <c r="AQ182" s="75">
        <v>0.63522196731640501</v>
      </c>
      <c r="AR182" s="75">
        <v>0.63312879059386451</v>
      </c>
      <c r="AS182" s="75">
        <v>0.68229313280128312</v>
      </c>
      <c r="AT182" s="75">
        <v>0.72769932140516169</v>
      </c>
      <c r="AU182" s="75">
        <v>0.82833945484423643</v>
      </c>
      <c r="AV182" s="75">
        <v>1.4335154571119537</v>
      </c>
      <c r="AW182" s="75">
        <v>1.6842841307365473</v>
      </c>
      <c r="AX182" s="75">
        <v>1.7242913314748645</v>
      </c>
      <c r="AY182" s="75">
        <v>1.7542537932935356</v>
      </c>
      <c r="AZ182" s="75">
        <v>1.8435140791376006</v>
      </c>
      <c r="BA182" s="75">
        <v>1.5616531546307424</v>
      </c>
      <c r="BB182" s="75">
        <v>1.5129267993065021</v>
      </c>
      <c r="BC182" s="75">
        <v>1.4182749289055092</v>
      </c>
      <c r="BD182" s="75">
        <v>1.5220173857546626</v>
      </c>
      <c r="BE182" s="118">
        <f t="shared" si="5"/>
        <v>22.925763649488797</v>
      </c>
      <c r="BF182" s="8"/>
      <c r="BG182" s="8"/>
      <c r="BH182" s="8"/>
      <c r="BI182" s="8"/>
      <c r="BJ182" s="8"/>
      <c r="BK182" s="8"/>
      <c r="BL182" s="8"/>
      <c r="BM182" s="8"/>
    </row>
    <row r="183" spans="1:65">
      <c r="A183" s="62"/>
      <c r="B183" s="1" t="str">
        <f t="shared" si="4"/>
        <v>RegionHospitalNew</v>
      </c>
      <c r="C183" s="62"/>
      <c r="D183" s="196" t="s">
        <v>66</v>
      </c>
      <c r="E183" s="62" t="s">
        <v>8</v>
      </c>
      <c r="F183" s="62"/>
      <c r="G183" s="62"/>
      <c r="H183" s="74">
        <v>0.75905672000000002</v>
      </c>
      <c r="I183" s="74">
        <v>0.75352307799999996</v>
      </c>
      <c r="J183" s="74">
        <v>1.0492427340000001</v>
      </c>
      <c r="K183" s="74">
        <v>0.82287268399999991</v>
      </c>
      <c r="L183" s="74">
        <v>0.67738382599999991</v>
      </c>
      <c r="M183" s="74">
        <v>1.2262085980000001</v>
      </c>
      <c r="N183" s="74">
        <v>0.94672238399999986</v>
      </c>
      <c r="O183" s="74">
        <v>0.94664478799999996</v>
      </c>
      <c r="P183" s="74">
        <v>0.89970378400000006</v>
      </c>
      <c r="Q183" s="74">
        <v>0.77038129399999988</v>
      </c>
      <c r="R183" s="74">
        <v>1.1871685080000001</v>
      </c>
      <c r="S183" s="74">
        <v>1.3819149399999999</v>
      </c>
      <c r="T183" s="74">
        <v>2.1635749979999996</v>
      </c>
      <c r="U183" s="74">
        <v>1.9397220020000001</v>
      </c>
      <c r="V183" s="74">
        <v>1.5831111979999999</v>
      </c>
      <c r="W183" s="74">
        <v>1.026218284</v>
      </c>
      <c r="X183" s="74">
        <v>1.045345602</v>
      </c>
      <c r="Y183" s="74">
        <v>1.134643912</v>
      </c>
      <c r="Z183" s="74">
        <v>7.6951280000000004</v>
      </c>
      <c r="AA183" s="74">
        <v>4.5313210000000002</v>
      </c>
      <c r="AB183" s="74">
        <v>4.4960725606</v>
      </c>
      <c r="AC183" s="74">
        <v>4.5696217040999993</v>
      </c>
      <c r="AD183" s="74">
        <v>4.8413475147999998</v>
      </c>
      <c r="AE183" s="74">
        <v>5.1556288689000001</v>
      </c>
      <c r="AF183" s="74">
        <v>5.2352342909999985</v>
      </c>
      <c r="AG183" s="74">
        <v>0.72659099999999988</v>
      </c>
      <c r="AH183" s="74">
        <v>1.4875606306688305</v>
      </c>
      <c r="AI183" s="74">
        <v>2.834210680854905</v>
      </c>
      <c r="AJ183" s="74">
        <v>3.0327588873381184</v>
      </c>
      <c r="AK183" s="75">
        <v>4.2284985995795301</v>
      </c>
      <c r="AL183" s="75">
        <v>3.6509699491471523</v>
      </c>
      <c r="AM183" s="75">
        <v>3.2883760047634989</v>
      </c>
      <c r="AN183" s="75">
        <v>2.7343357230948819</v>
      </c>
      <c r="AO183" s="75">
        <v>1.9382944517750609</v>
      </c>
      <c r="AP183" s="75">
        <v>1.7120770452777629</v>
      </c>
      <c r="AQ183" s="75">
        <v>1.5872629055184158</v>
      </c>
      <c r="AR183" s="75">
        <v>1.3982675118075021</v>
      </c>
      <c r="AS183" s="75">
        <v>1.4069542564992623</v>
      </c>
      <c r="AT183" s="75">
        <v>1.4848735922156304</v>
      </c>
      <c r="AU183" s="75">
        <v>1.7648559198519358</v>
      </c>
      <c r="AV183" s="75">
        <v>2.1270286353106416</v>
      </c>
      <c r="AW183" s="75">
        <v>2.4298880723696779</v>
      </c>
      <c r="AX183" s="75">
        <v>2.1770846631953717</v>
      </c>
      <c r="AY183" s="75">
        <v>2.0959966797782554</v>
      </c>
      <c r="AZ183" s="75">
        <v>2.0382544056376579</v>
      </c>
      <c r="BA183" s="75">
        <v>1.8695015452575674</v>
      </c>
      <c r="BB183" s="75">
        <v>1.7624401406127752</v>
      </c>
      <c r="BC183" s="75">
        <v>1.6244796261887473</v>
      </c>
      <c r="BD183" s="75">
        <v>1.6400455265051983</v>
      </c>
      <c r="BE183" s="118">
        <f t="shared" si="5"/>
        <v>42.959485254386529</v>
      </c>
      <c r="BF183" s="8"/>
      <c r="BG183" s="8"/>
      <c r="BH183" s="8"/>
      <c r="BI183" s="8"/>
      <c r="BJ183" s="8"/>
      <c r="BK183" s="8"/>
      <c r="BL183" s="8"/>
      <c r="BM183" s="8"/>
    </row>
    <row r="184" spans="1:65">
      <c r="A184" s="62"/>
      <c r="B184" s="1" t="str">
        <f t="shared" si="4"/>
        <v>RegionResidential CareNew</v>
      </c>
      <c r="C184" s="62"/>
      <c r="D184" s="197" t="s">
        <v>5469</v>
      </c>
      <c r="E184" s="62" t="s">
        <v>8</v>
      </c>
      <c r="F184" s="62"/>
      <c r="G184" s="62"/>
      <c r="H184" s="74">
        <v>1.5868732800000001</v>
      </c>
      <c r="I184" s="74">
        <v>1.5850439220000003</v>
      </c>
      <c r="J184" s="74">
        <v>2.1840582660000001</v>
      </c>
      <c r="K184" s="74">
        <v>1.6983533159999999</v>
      </c>
      <c r="L184" s="74">
        <v>1.4102051739999999</v>
      </c>
      <c r="M184" s="74">
        <v>2.5247384019999997</v>
      </c>
      <c r="N184" s="74">
        <v>1.9978036160000001</v>
      </c>
      <c r="O184" s="74">
        <v>1.9580872119999999</v>
      </c>
      <c r="P184" s="74">
        <v>1.839522216</v>
      </c>
      <c r="Q184" s="74">
        <v>1.601259706</v>
      </c>
      <c r="R184" s="74">
        <v>2.454743492</v>
      </c>
      <c r="S184" s="74">
        <v>2.82329506</v>
      </c>
      <c r="T184" s="74">
        <v>4.3995720020000002</v>
      </c>
      <c r="U184" s="74">
        <v>3.9502809980000002</v>
      </c>
      <c r="V184" s="74">
        <v>3.2548358020000001</v>
      </c>
      <c r="W184" s="74">
        <v>3.1835925159999996</v>
      </c>
      <c r="X184" s="74">
        <v>3.2696349979999999</v>
      </c>
      <c r="Y184" s="74">
        <v>3.3710648879999998</v>
      </c>
      <c r="Z184" s="74">
        <v>7.6951280000000004</v>
      </c>
      <c r="AA184" s="74">
        <v>4.5313210000000002</v>
      </c>
      <c r="AB184" s="74">
        <v>4.4960725606</v>
      </c>
      <c r="AC184" s="74">
        <v>4.5696217040999993</v>
      </c>
      <c r="AD184" s="74">
        <v>4.8413475147999998</v>
      </c>
      <c r="AE184" s="74">
        <v>5.1556288689000001</v>
      </c>
      <c r="AF184" s="74">
        <v>5.2352342909999985</v>
      </c>
      <c r="AG184" s="74">
        <v>1.3778969999999999</v>
      </c>
      <c r="AH184" s="74">
        <v>1.2199100267365817</v>
      </c>
      <c r="AI184" s="74">
        <v>2.5988429040487264</v>
      </c>
      <c r="AJ184" s="74">
        <v>3.0299135798889067</v>
      </c>
      <c r="AK184" s="75">
        <v>4.6063107298116748</v>
      </c>
      <c r="AL184" s="75">
        <v>4.1826588371673692</v>
      </c>
      <c r="AM184" s="75">
        <v>3.6902890021206343</v>
      </c>
      <c r="AN184" s="75">
        <v>3.1331236318666935</v>
      </c>
      <c r="AO184" s="75">
        <v>2.3821017244859757</v>
      </c>
      <c r="AP184" s="75">
        <v>2.2167586179478667</v>
      </c>
      <c r="AQ184" s="75">
        <v>2.0651539615589654</v>
      </c>
      <c r="AR184" s="75">
        <v>1.8984748766727715</v>
      </c>
      <c r="AS184" s="75">
        <v>2.0015313896259448</v>
      </c>
      <c r="AT184" s="75">
        <v>2.1218740806280856</v>
      </c>
      <c r="AU184" s="75">
        <v>2.4311193481474516</v>
      </c>
      <c r="AV184" s="75">
        <v>2.9536311763802967</v>
      </c>
      <c r="AW184" s="75">
        <v>3.2367626771091884</v>
      </c>
      <c r="AX184" s="75">
        <v>2.8946173373834485</v>
      </c>
      <c r="AY184" s="75">
        <v>2.9570046795276843</v>
      </c>
      <c r="AZ184" s="75">
        <v>2.8750175030930563</v>
      </c>
      <c r="BA184" s="75">
        <v>2.6295785816134805</v>
      </c>
      <c r="BB184" s="75">
        <v>2.5705536170816266</v>
      </c>
      <c r="BC184" s="75">
        <v>2.4647024405827374</v>
      </c>
      <c r="BD184" s="75">
        <v>2.4347131039142931</v>
      </c>
      <c r="BE184" s="118">
        <f t="shared" si="5"/>
        <v>55.745977316719248</v>
      </c>
      <c r="BF184" s="8"/>
      <c r="BG184" s="8"/>
      <c r="BH184" s="8"/>
      <c r="BI184" s="8"/>
      <c r="BJ184" s="8"/>
      <c r="BK184" s="8"/>
      <c r="BL184" s="8"/>
      <c r="BM184" s="8"/>
    </row>
    <row r="185" spans="1:65">
      <c r="A185" s="62"/>
      <c r="B185" s="1" t="str">
        <f t="shared" si="4"/>
        <v>RegionAssemblyNew</v>
      </c>
      <c r="C185" s="62"/>
      <c r="D185" s="196" t="s">
        <v>69</v>
      </c>
      <c r="E185" s="62" t="s">
        <v>8</v>
      </c>
      <c r="F185" s="62"/>
      <c r="G185" s="62"/>
      <c r="H185" s="74">
        <v>2.0197172999999999</v>
      </c>
      <c r="I185" s="74">
        <v>2.4033025800000001</v>
      </c>
      <c r="J185" s="74">
        <v>1.6100873399999998</v>
      </c>
      <c r="K185" s="74">
        <v>2.2882799</v>
      </c>
      <c r="L185" s="74">
        <v>2.8939977200000002</v>
      </c>
      <c r="M185" s="74">
        <v>2.6208346827820002</v>
      </c>
      <c r="N185" s="74">
        <v>2.808180909576</v>
      </c>
      <c r="O185" s="74">
        <v>2.4410076620000001</v>
      </c>
      <c r="P185" s="74">
        <v>3.4118360120000002</v>
      </c>
      <c r="Q185" s="74">
        <v>4.6980795400000002</v>
      </c>
      <c r="R185" s="74">
        <v>5.0203619890400004</v>
      </c>
      <c r="S185" s="74">
        <v>6.1223928520000008</v>
      </c>
      <c r="T185" s="74">
        <v>6.8415446340000008</v>
      </c>
      <c r="U185" s="74">
        <v>6.7605348059999999</v>
      </c>
      <c r="V185" s="74">
        <v>5.2803142400000009</v>
      </c>
      <c r="W185" s="74">
        <v>4.7062230000000014</v>
      </c>
      <c r="X185" s="74">
        <v>4.0795029999999999</v>
      </c>
      <c r="Y185" s="74">
        <v>5.6370279999999999</v>
      </c>
      <c r="Z185" s="74">
        <v>3.2726250000000001</v>
      </c>
      <c r="AA185" s="74">
        <v>4.1234289999999998</v>
      </c>
      <c r="AB185" s="74">
        <v>4.1990751697822688</v>
      </c>
      <c r="AC185" s="74">
        <v>3.9559845486033547</v>
      </c>
      <c r="AD185" s="74">
        <v>4.2245626971251937</v>
      </c>
      <c r="AE185" s="74">
        <v>4.3471217789162413</v>
      </c>
      <c r="AF185" s="74">
        <v>4.1660864881761857</v>
      </c>
      <c r="AG185" s="74">
        <v>2.2409969999999997</v>
      </c>
      <c r="AH185" s="74">
        <v>7.0801794523899666</v>
      </c>
      <c r="AI185" s="74">
        <v>8.7104413228639359</v>
      </c>
      <c r="AJ185" s="74">
        <v>4.3291282417244217</v>
      </c>
      <c r="AK185" s="75">
        <v>3.2547258240910057</v>
      </c>
      <c r="AL185" s="75">
        <v>3.2469889988951208</v>
      </c>
      <c r="AM185" s="75">
        <v>2.3220494310530073</v>
      </c>
      <c r="AN185" s="75">
        <v>2.6788369324258863</v>
      </c>
      <c r="AO185" s="75">
        <v>2.3683517591250798</v>
      </c>
      <c r="AP185" s="75">
        <v>2.2383979111554493</v>
      </c>
      <c r="AQ185" s="75">
        <v>1.5459149635997571</v>
      </c>
      <c r="AR185" s="75">
        <v>1.6342890661922485</v>
      </c>
      <c r="AS185" s="75">
        <v>2.4729123558315633</v>
      </c>
      <c r="AT185" s="75">
        <v>3.445106760895412</v>
      </c>
      <c r="AU185" s="75">
        <v>3.8169531918647328</v>
      </c>
      <c r="AV185" s="75">
        <v>4.6781784875458676</v>
      </c>
      <c r="AW185" s="75">
        <v>6.1304952585007078</v>
      </c>
      <c r="AX185" s="75">
        <v>6.8019246444950925</v>
      </c>
      <c r="AY185" s="75">
        <v>7.2640702471963117</v>
      </c>
      <c r="AZ185" s="75">
        <v>7.1004923680006939</v>
      </c>
      <c r="BA185" s="75">
        <v>6.770311506205954</v>
      </c>
      <c r="BB185" s="75">
        <v>6.6361425998801975</v>
      </c>
      <c r="BC185" s="75">
        <v>6.5507916229991556</v>
      </c>
      <c r="BD185" s="75">
        <v>6.3562978895772213</v>
      </c>
      <c r="BE185" s="118">
        <f t="shared" si="5"/>
        <v>87.313231819530472</v>
      </c>
      <c r="BF185" s="8"/>
      <c r="BG185" s="8"/>
      <c r="BH185" s="8"/>
      <c r="BI185" s="8"/>
      <c r="BJ185" s="8"/>
      <c r="BK185" s="8"/>
      <c r="BL185" s="8"/>
      <c r="BM185" s="8"/>
    </row>
    <row r="186" spans="1:65">
      <c r="A186" s="62"/>
      <c r="B186" s="1" t="str">
        <f t="shared" si="4"/>
        <v>RegionOtherNew</v>
      </c>
      <c r="C186" s="62"/>
      <c r="D186" s="196" t="s">
        <v>71</v>
      </c>
      <c r="E186" s="62" t="s">
        <v>8</v>
      </c>
      <c r="F186" s="62"/>
      <c r="G186" s="62"/>
      <c r="H186" s="74">
        <v>3.9206276999999998</v>
      </c>
      <c r="I186" s="74">
        <v>5.0675564199999998</v>
      </c>
      <c r="J186" s="74">
        <v>3.3396976600000001</v>
      </c>
      <c r="K186" s="74">
        <v>4.6083171000000016</v>
      </c>
      <c r="L186" s="74">
        <v>5.7593702800000006</v>
      </c>
      <c r="M186" s="74">
        <v>5.3036676835180003</v>
      </c>
      <c r="N186" s="74">
        <v>5.8835187068239998</v>
      </c>
      <c r="O186" s="74">
        <v>5.0332471999999999</v>
      </c>
      <c r="P186" s="74">
        <v>6.8259360000000013</v>
      </c>
      <c r="Q186" s="74">
        <v>9.5154594599999989</v>
      </c>
      <c r="R186" s="74">
        <v>10.112064566960001</v>
      </c>
      <c r="S186" s="74">
        <v>12.42666404</v>
      </c>
      <c r="T186" s="74">
        <v>13.837188780000002</v>
      </c>
      <c r="U186" s="74">
        <v>13.824212319999997</v>
      </c>
      <c r="V186" s="74">
        <v>10.725069760000002</v>
      </c>
      <c r="W186" s="74">
        <v>7.2359570000000009</v>
      </c>
      <c r="X186" s="74">
        <v>9.5127849999999992</v>
      </c>
      <c r="Y186" s="74">
        <v>8.7675900000000002</v>
      </c>
      <c r="Z186" s="74">
        <v>3.607186</v>
      </c>
      <c r="AA186" s="74">
        <v>4.0182390000000003</v>
      </c>
      <c r="AB186" s="74">
        <v>4.2711939641417151</v>
      </c>
      <c r="AC186" s="74">
        <v>4.5946027044206739</v>
      </c>
      <c r="AD186" s="74">
        <v>4.429112704129059</v>
      </c>
      <c r="AE186" s="74">
        <v>4.328169119778071</v>
      </c>
      <c r="AF186" s="74">
        <v>4.1834530407094137</v>
      </c>
      <c r="AG186" s="74">
        <v>6.2913229999999949</v>
      </c>
      <c r="AH186" s="74">
        <v>6.7740064121194923</v>
      </c>
      <c r="AI186" s="74">
        <v>7.4745486748761074</v>
      </c>
      <c r="AJ186" s="74">
        <v>9.5160828296858213</v>
      </c>
      <c r="AK186" s="75">
        <v>13.113176790512057</v>
      </c>
      <c r="AL186" s="75">
        <v>10.955878095316718</v>
      </c>
      <c r="AM186" s="75">
        <v>10.377820369660096</v>
      </c>
      <c r="AN186" s="75">
        <v>9.7071700266019665</v>
      </c>
      <c r="AO186" s="75">
        <v>7.5796213561362809</v>
      </c>
      <c r="AP186" s="75">
        <v>8.4313729217423123</v>
      </c>
      <c r="AQ186" s="75">
        <v>8.2579426833156724</v>
      </c>
      <c r="AR186" s="75">
        <v>8.95756546903268</v>
      </c>
      <c r="AS186" s="75">
        <v>9.7280119273011447</v>
      </c>
      <c r="AT186" s="75">
        <v>9.4651724030686655</v>
      </c>
      <c r="AU186" s="75">
        <v>10.647240811476561</v>
      </c>
      <c r="AV186" s="75">
        <v>11.278366959921721</v>
      </c>
      <c r="AW186" s="75">
        <v>11.515879191469148</v>
      </c>
      <c r="AX186" s="75">
        <v>10.749266392295441</v>
      </c>
      <c r="AY186" s="75">
        <v>11.550356880101244</v>
      </c>
      <c r="AZ186" s="75">
        <v>10.441117796183352</v>
      </c>
      <c r="BA186" s="75">
        <v>10.84961022408536</v>
      </c>
      <c r="BB186" s="75">
        <v>10.336578064333146</v>
      </c>
      <c r="BC186" s="75">
        <v>9.8003128560581914</v>
      </c>
      <c r="BD186" s="75">
        <v>9.4964174015306035</v>
      </c>
      <c r="BE186" s="118">
        <f t="shared" si="5"/>
        <v>203.23887862014237</v>
      </c>
      <c r="BF186" s="8"/>
      <c r="BG186" s="8"/>
      <c r="BH186" s="8"/>
      <c r="BI186" s="8"/>
      <c r="BJ186" s="8"/>
      <c r="BK186" s="8"/>
      <c r="BL186" s="8"/>
      <c r="BM186" s="8"/>
    </row>
    <row r="187" spans="1:65">
      <c r="A187" s="62"/>
      <c r="B187" s="1" t="str">
        <f t="shared" si="4"/>
        <v>RegionLarge OffStock 2016</v>
      </c>
      <c r="C187" s="62"/>
      <c r="D187" s="196" t="s">
        <v>43</v>
      </c>
      <c r="E187" s="62" t="s">
        <v>5456</v>
      </c>
      <c r="F187" s="62" t="s">
        <v>73</v>
      </c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98"/>
      <c r="AK187" s="76">
        <v>384.9388117090997</v>
      </c>
      <c r="AL187" s="76">
        <v>383.78399527397238</v>
      </c>
      <c r="AM187" s="76">
        <v>382.6326432881504</v>
      </c>
      <c r="AN187" s="76">
        <v>381.48474535828598</v>
      </c>
      <c r="AO187" s="76">
        <v>380.34029112221111</v>
      </c>
      <c r="AP187" s="76">
        <v>379.19927024884447</v>
      </c>
      <c r="AQ187" s="76">
        <v>378.06167243809796</v>
      </c>
      <c r="AR187" s="76">
        <v>376.92748742078368</v>
      </c>
      <c r="AS187" s="76">
        <v>375.79670495852133</v>
      </c>
      <c r="AT187" s="76">
        <v>374.66931484364568</v>
      </c>
      <c r="AU187" s="76">
        <v>373.54530689911479</v>
      </c>
      <c r="AV187" s="76">
        <v>372.42467097841745</v>
      </c>
      <c r="AW187" s="76">
        <v>371.30739696548216</v>
      </c>
      <c r="AX187" s="76">
        <v>370.19347477458581</v>
      </c>
      <c r="AY187" s="76">
        <v>369.08289435026205</v>
      </c>
      <c r="AZ187" s="76">
        <v>367.97564566721127</v>
      </c>
      <c r="BA187" s="76">
        <v>366.87171873020958</v>
      </c>
      <c r="BB187" s="76">
        <v>365.77110357401904</v>
      </c>
      <c r="BC187" s="76">
        <v>364.67379026329695</v>
      </c>
      <c r="BD187" s="76">
        <v>363.5797688925071</v>
      </c>
      <c r="BE187" s="8"/>
      <c r="BF187" s="8"/>
      <c r="BG187" s="8"/>
      <c r="BH187" s="8"/>
      <c r="BI187" s="8"/>
      <c r="BJ187" s="8"/>
      <c r="BK187" s="8"/>
      <c r="BL187" s="8"/>
      <c r="BM187" s="8"/>
    </row>
    <row r="188" spans="1:65">
      <c r="A188" s="62"/>
      <c r="B188" s="1" t="str">
        <f t="shared" si="4"/>
        <v>RegionMedium OffStock 2016</v>
      </c>
      <c r="C188" s="62"/>
      <c r="D188" s="196" t="s">
        <v>45</v>
      </c>
      <c r="E188" s="62" t="s">
        <v>5456</v>
      </c>
      <c r="F188" s="62" t="s">
        <v>73</v>
      </c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98"/>
      <c r="AK188" s="76">
        <v>193.17097516429249</v>
      </c>
      <c r="AL188" s="76">
        <v>192.59146223879961</v>
      </c>
      <c r="AM188" s="76">
        <v>192.01368785208319</v>
      </c>
      <c r="AN188" s="76">
        <v>191.43764678852693</v>
      </c>
      <c r="AO188" s="76">
        <v>190.86333384816137</v>
      </c>
      <c r="AP188" s="76">
        <v>190.29074384661689</v>
      </c>
      <c r="AQ188" s="76">
        <v>189.71987161507701</v>
      </c>
      <c r="AR188" s="76">
        <v>189.15071200023181</v>
      </c>
      <c r="AS188" s="76">
        <v>188.58325986423111</v>
      </c>
      <c r="AT188" s="76">
        <v>188.01751008463839</v>
      </c>
      <c r="AU188" s="76">
        <v>187.4534575543845</v>
      </c>
      <c r="AV188" s="76">
        <v>186.89109718172136</v>
      </c>
      <c r="AW188" s="76">
        <v>186.33042389017618</v>
      </c>
      <c r="AX188" s="76">
        <v>185.77143261850566</v>
      </c>
      <c r="AY188" s="76">
        <v>185.21411832065013</v>
      </c>
      <c r="AZ188" s="76">
        <v>184.65847596568818</v>
      </c>
      <c r="BA188" s="76">
        <v>184.10450053779113</v>
      </c>
      <c r="BB188" s="76">
        <v>183.55218703617774</v>
      </c>
      <c r="BC188" s="76">
        <v>183.00153047506919</v>
      </c>
      <c r="BD188" s="76">
        <v>182.452525883644</v>
      </c>
      <c r="BE188" s="8"/>
      <c r="BF188" s="8"/>
      <c r="BG188" s="8"/>
      <c r="BH188" s="8"/>
      <c r="BI188" s="8"/>
      <c r="BJ188" s="8"/>
      <c r="BK188" s="8"/>
      <c r="BL188" s="8"/>
      <c r="BM188" s="8"/>
    </row>
    <row r="189" spans="1:65">
      <c r="A189" s="62"/>
      <c r="B189" s="1" t="str">
        <f t="shared" si="4"/>
        <v>RegionSmall OffStock 2016</v>
      </c>
      <c r="C189" s="62"/>
      <c r="D189" s="196" t="s">
        <v>47</v>
      </c>
      <c r="E189" s="62" t="s">
        <v>5456</v>
      </c>
      <c r="F189" s="62" t="s">
        <v>73</v>
      </c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98"/>
      <c r="AK189" s="76">
        <v>186.44065210681811</v>
      </c>
      <c r="AL189" s="76">
        <v>185.88133015049763</v>
      </c>
      <c r="AM189" s="76">
        <v>185.32368616004615</v>
      </c>
      <c r="AN189" s="76">
        <v>184.76771510156598</v>
      </c>
      <c r="AO189" s="76">
        <v>184.2134119562613</v>
      </c>
      <c r="AP189" s="76">
        <v>183.66077172039249</v>
      </c>
      <c r="AQ189" s="76">
        <v>183.10978940523134</v>
      </c>
      <c r="AR189" s="76">
        <v>182.56046003701564</v>
      </c>
      <c r="AS189" s="76">
        <v>182.01277865690457</v>
      </c>
      <c r="AT189" s="76">
        <v>181.46674032093389</v>
      </c>
      <c r="AU189" s="76">
        <v>180.92234009997108</v>
      </c>
      <c r="AV189" s="76">
        <v>180.37957307967116</v>
      </c>
      <c r="AW189" s="76">
        <v>179.83843436043216</v>
      </c>
      <c r="AX189" s="76">
        <v>179.29891905735084</v>
      </c>
      <c r="AY189" s="76">
        <v>178.76102230017881</v>
      </c>
      <c r="AZ189" s="76">
        <v>178.22473923327829</v>
      </c>
      <c r="BA189" s="76">
        <v>177.69006501557845</v>
      </c>
      <c r="BB189" s="76">
        <v>177.15699482053174</v>
      </c>
      <c r="BC189" s="76">
        <v>176.62552383607013</v>
      </c>
      <c r="BD189" s="76">
        <v>176.0956472645619</v>
      </c>
      <c r="BE189" s="8"/>
      <c r="BF189" s="8"/>
      <c r="BG189" s="8"/>
      <c r="BH189" s="8"/>
      <c r="BI189" s="8"/>
      <c r="BJ189" s="8"/>
      <c r="BK189" s="8"/>
      <c r="BL189" s="8"/>
      <c r="BM189" s="8"/>
    </row>
    <row r="190" spans="1:65">
      <c r="A190" s="62"/>
      <c r="B190" s="1" t="str">
        <f t="shared" si="4"/>
        <v>RegionXLarge RetStock 2016</v>
      </c>
      <c r="C190" s="62"/>
      <c r="D190" s="197" t="s">
        <v>5467</v>
      </c>
      <c r="E190" s="62" t="s">
        <v>5456</v>
      </c>
      <c r="F190" s="62" t="s">
        <v>73</v>
      </c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98"/>
      <c r="AK190" s="76">
        <v>140.26226988682907</v>
      </c>
      <c r="AL190" s="76">
        <v>139.61706344534969</v>
      </c>
      <c r="AM190" s="76">
        <v>138.97482495350104</v>
      </c>
      <c r="AN190" s="76">
        <v>138.33554075871493</v>
      </c>
      <c r="AO190" s="76">
        <v>137.69919727122485</v>
      </c>
      <c r="AP190" s="76">
        <v>137.0657809637772</v>
      </c>
      <c r="AQ190" s="76">
        <v>136.43527837134383</v>
      </c>
      <c r="AR190" s="76">
        <v>135.80767609083563</v>
      </c>
      <c r="AS190" s="76">
        <v>135.18296078081781</v>
      </c>
      <c r="AT190" s="76">
        <v>134.56111916122603</v>
      </c>
      <c r="AU190" s="76">
        <v>133.94213801308439</v>
      </c>
      <c r="AV190" s="76">
        <v>133.3260041782242</v>
      </c>
      <c r="AW190" s="76">
        <v>132.71270455900435</v>
      </c>
      <c r="AX190" s="76">
        <v>132.10222611803295</v>
      </c>
      <c r="AY190" s="76">
        <v>131.49455587788998</v>
      </c>
      <c r="AZ190" s="76">
        <v>130.88968092085167</v>
      </c>
      <c r="BA190" s="76">
        <v>130.28758838861575</v>
      </c>
      <c r="BB190" s="76">
        <v>129.6882654820281</v>
      </c>
      <c r="BC190" s="76">
        <v>129.09169946081079</v>
      </c>
      <c r="BD190" s="76">
        <v>128.49787764329105</v>
      </c>
      <c r="BE190" s="8"/>
      <c r="BF190" s="8"/>
      <c r="BG190" s="8"/>
      <c r="BH190" s="8"/>
      <c r="BI190" s="8"/>
      <c r="BJ190" s="8"/>
      <c r="BK190" s="8"/>
      <c r="BL190" s="8"/>
      <c r="BM190" s="8"/>
    </row>
    <row r="191" spans="1:65">
      <c r="A191" s="62"/>
      <c r="B191" s="1" t="str">
        <f t="shared" si="4"/>
        <v>RegionLarge RetStock 2016</v>
      </c>
      <c r="C191" s="62"/>
      <c r="D191" s="197" t="s">
        <v>5464</v>
      </c>
      <c r="E191" s="62" t="s">
        <v>5456</v>
      </c>
      <c r="F191" s="62" t="s">
        <v>73</v>
      </c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98"/>
      <c r="AK191" s="76">
        <v>211.83441553228465</v>
      </c>
      <c r="AL191" s="76">
        <v>210.85997722083613</v>
      </c>
      <c r="AM191" s="76">
        <v>209.89002132562024</v>
      </c>
      <c r="AN191" s="76">
        <v>208.92452722752239</v>
      </c>
      <c r="AO191" s="76">
        <v>207.96347440227581</v>
      </c>
      <c r="AP191" s="76">
        <v>207.00684242002535</v>
      </c>
      <c r="AQ191" s="76">
        <v>206.05461094489317</v>
      </c>
      <c r="AR191" s="76">
        <v>205.10675973454664</v>
      </c>
      <c r="AS191" s="76">
        <v>204.16326863976775</v>
      </c>
      <c r="AT191" s="76">
        <v>203.2241176040248</v>
      </c>
      <c r="AU191" s="76">
        <v>202.28928666304625</v>
      </c>
      <c r="AV191" s="76">
        <v>201.35875594439625</v>
      </c>
      <c r="AW191" s="76">
        <v>200.432505667052</v>
      </c>
      <c r="AX191" s="76">
        <v>199.51051614098355</v>
      </c>
      <c r="AY191" s="76">
        <v>198.59276776673505</v>
      </c>
      <c r="AZ191" s="76">
        <v>197.67924103500806</v>
      </c>
      <c r="BA191" s="76">
        <v>196.76991652624696</v>
      </c>
      <c r="BB191" s="76">
        <v>195.86477491022626</v>
      </c>
      <c r="BC191" s="76">
        <v>194.96379694563919</v>
      </c>
      <c r="BD191" s="76">
        <v>194.06696347968924</v>
      </c>
      <c r="BE191" s="8"/>
      <c r="BF191" s="8"/>
      <c r="BG191" s="8"/>
      <c r="BH191" s="8"/>
      <c r="BI191" s="8"/>
      <c r="BJ191" s="8"/>
      <c r="BK191" s="8"/>
      <c r="BL191" s="8"/>
      <c r="BM191" s="8"/>
    </row>
    <row r="192" spans="1:65">
      <c r="A192" s="62"/>
      <c r="B192" s="1" t="str">
        <f t="shared" si="4"/>
        <v>RegionMedium RetStock 2016</v>
      </c>
      <c r="C192" s="62"/>
      <c r="D192" s="197" t="s">
        <v>5465</v>
      </c>
      <c r="E192" s="62" t="s">
        <v>5456</v>
      </c>
      <c r="F192" s="62" t="s">
        <v>73</v>
      </c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98"/>
      <c r="AK192" s="76">
        <v>98.452796559830432</v>
      </c>
      <c r="AL192" s="76">
        <v>97.999913695655223</v>
      </c>
      <c r="AM192" s="76">
        <v>97.549114092655202</v>
      </c>
      <c r="AN192" s="76">
        <v>97.100388167828967</v>
      </c>
      <c r="AO192" s="76">
        <v>96.653726382256934</v>
      </c>
      <c r="AP192" s="76">
        <v>96.209119240898573</v>
      </c>
      <c r="AQ192" s="76">
        <v>95.766557292390431</v>
      </c>
      <c r="AR192" s="76">
        <v>95.326031128845443</v>
      </c>
      <c r="AS192" s="76">
        <v>94.887531385652736</v>
      </c>
      <c r="AT192" s="76">
        <v>94.451048741278726</v>
      </c>
      <c r="AU192" s="76">
        <v>94.016573917068854</v>
      </c>
      <c r="AV192" s="76">
        <v>93.584097677050323</v>
      </c>
      <c r="AW192" s="76">
        <v>93.153610827735889</v>
      </c>
      <c r="AX192" s="76">
        <v>92.72510421792829</v>
      </c>
      <c r="AY192" s="76">
        <v>92.29856873852583</v>
      </c>
      <c r="AZ192" s="76">
        <v>91.873995322328611</v>
      </c>
      <c r="BA192" s="76">
        <v>91.451374943845877</v>
      </c>
      <c r="BB192" s="76">
        <v>91.030698619104186</v>
      </c>
      <c r="BC192" s="76">
        <v>90.611957405456309</v>
      </c>
      <c r="BD192" s="76">
        <v>90.195142401391195</v>
      </c>
      <c r="BE192" s="8"/>
      <c r="BF192" s="8"/>
      <c r="BG192" s="8"/>
      <c r="BH192" s="8"/>
      <c r="BI192" s="8"/>
      <c r="BJ192" s="8"/>
      <c r="BK192" s="8"/>
      <c r="BL192" s="8"/>
      <c r="BM192" s="8"/>
    </row>
    <row r="193" spans="1:65">
      <c r="A193" s="62"/>
      <c r="B193" s="1" t="str">
        <f t="shared" si="4"/>
        <v>RegionSmall RetStock 2016</v>
      </c>
      <c r="C193" s="62"/>
      <c r="D193" s="197" t="s">
        <v>5466</v>
      </c>
      <c r="E193" s="62" t="s">
        <v>5456</v>
      </c>
      <c r="F193" s="62" t="s">
        <v>73</v>
      </c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98"/>
      <c r="AK193" s="76">
        <v>110.98699699691535</v>
      </c>
      <c r="AL193" s="76">
        <v>110.47645681072953</v>
      </c>
      <c r="AM193" s="76">
        <v>109.96826510940019</v>
      </c>
      <c r="AN193" s="76">
        <v>109.46241108989693</v>
      </c>
      <c r="AO193" s="76">
        <v>108.95888399888339</v>
      </c>
      <c r="AP193" s="76">
        <v>108.45767313248852</v>
      </c>
      <c r="AQ193" s="76">
        <v>107.95876783607909</v>
      </c>
      <c r="AR193" s="76">
        <v>107.46215750403312</v>
      </c>
      <c r="AS193" s="76">
        <v>106.96783157951455</v>
      </c>
      <c r="AT193" s="76">
        <v>106.47577955424877</v>
      </c>
      <c r="AU193" s="76">
        <v>105.98599096829923</v>
      </c>
      <c r="AV193" s="76">
        <v>105.49845540984504</v>
      </c>
      <c r="AW193" s="76">
        <v>105.01316251495976</v>
      </c>
      <c r="AX193" s="76">
        <v>104.53010196739092</v>
      </c>
      <c r="AY193" s="76">
        <v>104.04926349834092</v>
      </c>
      <c r="AZ193" s="76">
        <v>103.57063688624854</v>
      </c>
      <c r="BA193" s="76">
        <v>103.0942119565718</v>
      </c>
      <c r="BB193" s="76">
        <v>102.61997858157156</v>
      </c>
      <c r="BC193" s="76">
        <v>102.14792668009632</v>
      </c>
      <c r="BD193" s="76">
        <v>101.67804621736788</v>
      </c>
      <c r="BE193" s="8"/>
      <c r="BF193" s="8"/>
      <c r="BG193" s="8"/>
      <c r="BH193" s="8"/>
      <c r="BI193" s="8"/>
      <c r="BJ193" s="8"/>
      <c r="BK193" s="8"/>
      <c r="BL193" s="8"/>
      <c r="BM193" s="8"/>
    </row>
    <row r="194" spans="1:65">
      <c r="A194" s="62"/>
      <c r="B194" s="1" t="str">
        <f t="shared" si="4"/>
        <v>RegionSchool K-12Stock 2016</v>
      </c>
      <c r="C194" s="62"/>
      <c r="D194" s="197" t="s">
        <v>5468</v>
      </c>
      <c r="E194" s="62" t="s">
        <v>5456</v>
      </c>
      <c r="F194" s="62" t="s">
        <v>73</v>
      </c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98"/>
      <c r="AK194" s="76">
        <v>245.34697943387218</v>
      </c>
      <c r="AL194" s="76">
        <v>244.34105681819329</v>
      </c>
      <c r="AM194" s="76">
        <v>243.3392584852387</v>
      </c>
      <c r="AN194" s="76">
        <v>242.34156752544925</v>
      </c>
      <c r="AO194" s="76">
        <v>241.34796709859495</v>
      </c>
      <c r="AP194" s="76">
        <v>240.35844043349073</v>
      </c>
      <c r="AQ194" s="76">
        <v>239.37297082771337</v>
      </c>
      <c r="AR194" s="76">
        <v>238.39154164731977</v>
      </c>
      <c r="AS194" s="76">
        <v>237.41413632656577</v>
      </c>
      <c r="AT194" s="76">
        <v>236.44073836762684</v>
      </c>
      <c r="AU194" s="76">
        <v>235.47133134031958</v>
      </c>
      <c r="AV194" s="76">
        <v>234.50589888182424</v>
      </c>
      <c r="AW194" s="76">
        <v>233.54442469640873</v>
      </c>
      <c r="AX194" s="76">
        <v>232.5868925551535</v>
      </c>
      <c r="AY194" s="76">
        <v>231.63328629567732</v>
      </c>
      <c r="AZ194" s="76">
        <v>230.68358982186507</v>
      </c>
      <c r="BA194" s="76">
        <v>229.73778710359542</v>
      </c>
      <c r="BB194" s="76">
        <v>228.79586217647068</v>
      </c>
      <c r="BC194" s="76">
        <v>227.85779914154716</v>
      </c>
      <c r="BD194" s="76">
        <v>226.92358216506679</v>
      </c>
      <c r="BE194" s="8"/>
      <c r="BF194" s="8"/>
      <c r="BG194" s="8"/>
      <c r="BH194" s="8"/>
      <c r="BI194" s="8"/>
      <c r="BJ194" s="8"/>
      <c r="BK194" s="8"/>
      <c r="BL194" s="8"/>
      <c r="BM194" s="8"/>
    </row>
    <row r="195" spans="1:65">
      <c r="A195" s="62"/>
      <c r="B195" s="1" t="str">
        <f t="shared" si="4"/>
        <v>RegionUniversityStock 2016</v>
      </c>
      <c r="C195" s="62"/>
      <c r="D195" s="196" t="s">
        <v>54</v>
      </c>
      <c r="E195" s="62" t="s">
        <v>5456</v>
      </c>
      <c r="F195" s="62" t="s">
        <v>73</v>
      </c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98"/>
      <c r="AK195" s="76">
        <v>124.29604605672735</v>
      </c>
      <c r="AL195" s="76">
        <v>123.78643226789474</v>
      </c>
      <c r="AM195" s="76">
        <v>123.27890789559639</v>
      </c>
      <c r="AN195" s="76">
        <v>122.77346437322444</v>
      </c>
      <c r="AO195" s="76">
        <v>122.27009316929423</v>
      </c>
      <c r="AP195" s="76">
        <v>121.7687857873001</v>
      </c>
      <c r="AQ195" s="76">
        <v>121.26953376557219</v>
      </c>
      <c r="AR195" s="76">
        <v>120.77232867713333</v>
      </c>
      <c r="AS195" s="76">
        <v>120.2771621295571</v>
      </c>
      <c r="AT195" s="76">
        <v>119.78402576482591</v>
      </c>
      <c r="AU195" s="76">
        <v>119.29291125919012</v>
      </c>
      <c r="AV195" s="76">
        <v>118.80381032302745</v>
      </c>
      <c r="AW195" s="76">
        <v>118.31671470070305</v>
      </c>
      <c r="AX195" s="76">
        <v>117.83161617043017</v>
      </c>
      <c r="AY195" s="76">
        <v>117.34850654413138</v>
      </c>
      <c r="AZ195" s="76">
        <v>116.86737766730045</v>
      </c>
      <c r="BA195" s="76">
        <v>116.38822141886452</v>
      </c>
      <c r="BB195" s="76">
        <v>115.91102971104718</v>
      </c>
      <c r="BC195" s="76">
        <v>115.43579448923188</v>
      </c>
      <c r="BD195" s="76">
        <v>114.96250773182604</v>
      </c>
      <c r="BE195" s="8"/>
      <c r="BF195" s="8"/>
      <c r="BG195" s="8"/>
      <c r="BH195" s="8"/>
      <c r="BI195" s="8"/>
      <c r="BJ195" s="8"/>
      <c r="BK195" s="8"/>
      <c r="BL195" s="8"/>
      <c r="BM195" s="8"/>
    </row>
    <row r="196" spans="1:65">
      <c r="A196" s="62"/>
      <c r="B196" s="1" t="str">
        <f t="shared" si="4"/>
        <v>RegionWarehouseStock 2016</v>
      </c>
      <c r="C196" s="62"/>
      <c r="D196" s="196" t="s">
        <v>56</v>
      </c>
      <c r="E196" s="62" t="s">
        <v>5456</v>
      </c>
      <c r="F196" s="62" t="s">
        <v>73</v>
      </c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98"/>
      <c r="AK196" s="76">
        <v>454.5107806010173</v>
      </c>
      <c r="AL196" s="76">
        <v>452.82909071279352</v>
      </c>
      <c r="AM196" s="76">
        <v>451.15362307715623</v>
      </c>
      <c r="AN196" s="76">
        <v>449.48435467177075</v>
      </c>
      <c r="AO196" s="76">
        <v>447.82126255948526</v>
      </c>
      <c r="AP196" s="76">
        <v>446.16432388801508</v>
      </c>
      <c r="AQ196" s="76">
        <v>444.51351588962945</v>
      </c>
      <c r="AR196" s="76">
        <v>442.86881588083776</v>
      </c>
      <c r="AS196" s="76">
        <v>441.23020126207871</v>
      </c>
      <c r="AT196" s="76">
        <v>439.59764951740897</v>
      </c>
      <c r="AU196" s="76">
        <v>437.97113821419453</v>
      </c>
      <c r="AV196" s="76">
        <v>436.35064500280203</v>
      </c>
      <c r="AW196" s="76">
        <v>434.73614761629165</v>
      </c>
      <c r="AX196" s="76">
        <v>433.12762387011139</v>
      </c>
      <c r="AY196" s="76">
        <v>431.52505166179202</v>
      </c>
      <c r="AZ196" s="76">
        <v>429.92840897064326</v>
      </c>
      <c r="BA196" s="76">
        <v>428.33767385745193</v>
      </c>
      <c r="BB196" s="76">
        <v>426.7528244641793</v>
      </c>
      <c r="BC196" s="76">
        <v>425.17383901366179</v>
      </c>
      <c r="BD196" s="76">
        <v>423.60069580931122</v>
      </c>
      <c r="BE196" s="8"/>
      <c r="BF196" s="8"/>
      <c r="BG196" s="8"/>
      <c r="BH196" s="8"/>
      <c r="BI196" s="8"/>
      <c r="BJ196" s="8"/>
      <c r="BK196" s="8"/>
      <c r="BL196" s="8"/>
      <c r="BM196" s="8"/>
    </row>
    <row r="197" spans="1:65">
      <c r="A197" s="62"/>
      <c r="B197" s="1" t="str">
        <f t="shared" si="4"/>
        <v>RegionSupermarketStock 2016</v>
      </c>
      <c r="C197" s="62"/>
      <c r="D197" s="196" t="s">
        <v>58</v>
      </c>
      <c r="E197" s="62" t="s">
        <v>5456</v>
      </c>
      <c r="F197" s="62" t="s">
        <v>73</v>
      </c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98"/>
      <c r="AK197" s="76">
        <v>54.492257430296945</v>
      </c>
      <c r="AL197" s="76">
        <v>54.001827113424277</v>
      </c>
      <c r="AM197" s="76">
        <v>53.515810669403457</v>
      </c>
      <c r="AN197" s="76">
        <v>53.034168373378826</v>
      </c>
      <c r="AO197" s="76">
        <v>52.55686085801841</v>
      </c>
      <c r="AP197" s="76">
        <v>52.083849110296242</v>
      </c>
      <c r="AQ197" s="76">
        <v>51.615094468303582</v>
      </c>
      <c r="AR197" s="76">
        <v>51.150558618088851</v>
      </c>
      <c r="AS197" s="76">
        <v>50.69020359052606</v>
      </c>
      <c r="AT197" s="76">
        <v>50.233991758211324</v>
      </c>
      <c r="AU197" s="76">
        <v>49.781885832387417</v>
      </c>
      <c r="AV197" s="76">
        <v>49.333848859895923</v>
      </c>
      <c r="AW197" s="76">
        <v>48.88984422015686</v>
      </c>
      <c r="AX197" s="76">
        <v>48.449835622175456</v>
      </c>
      <c r="AY197" s="76">
        <v>48.013787101575872</v>
      </c>
      <c r="AZ197" s="76">
        <v>47.58166301766169</v>
      </c>
      <c r="BA197" s="76">
        <v>47.15342805050274</v>
      </c>
      <c r="BB197" s="76">
        <v>46.729047198048207</v>
      </c>
      <c r="BC197" s="76">
        <v>46.308485773265772</v>
      </c>
      <c r="BD197" s="76">
        <v>45.891709401306379</v>
      </c>
      <c r="BE197" s="8"/>
      <c r="BF197" s="8"/>
      <c r="BG197" s="8"/>
      <c r="BH197" s="8"/>
      <c r="BI197" s="8"/>
      <c r="BJ197" s="8"/>
      <c r="BK197" s="8"/>
      <c r="BL197" s="8"/>
      <c r="BM197" s="8"/>
    </row>
    <row r="198" spans="1:65">
      <c r="A198" s="62"/>
      <c r="B198" s="1" t="str">
        <f t="shared" si="4"/>
        <v>RegionMiniMartStock 2016</v>
      </c>
      <c r="C198" s="62"/>
      <c r="D198" s="196" t="s">
        <v>60</v>
      </c>
      <c r="E198" s="62" t="s">
        <v>5456</v>
      </c>
      <c r="F198" s="62" t="s">
        <v>73</v>
      </c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98"/>
      <c r="AK198" s="76">
        <v>22.813940008178442</v>
      </c>
      <c r="AL198" s="76">
        <v>22.706258211339847</v>
      </c>
      <c r="AM198" s="76">
        <v>22.599084672582322</v>
      </c>
      <c r="AN198" s="76">
        <v>22.492416992927737</v>
      </c>
      <c r="AO198" s="76">
        <v>22.386252784721119</v>
      </c>
      <c r="AP198" s="76">
        <v>22.280589671577236</v>
      </c>
      <c r="AQ198" s="76">
        <v>22.175425288327393</v>
      </c>
      <c r="AR198" s="76">
        <v>22.070757280966493</v>
      </c>
      <c r="AS198" s="76">
        <v>21.966583306600324</v>
      </c>
      <c r="AT198" s="76">
        <v>21.862901033393175</v>
      </c>
      <c r="AU198" s="76">
        <v>21.759708140515563</v>
      </c>
      <c r="AV198" s="76">
        <v>21.657002318092328</v>
      </c>
      <c r="AW198" s="76">
        <v>21.554781267150933</v>
      </c>
      <c r="AX198" s="76">
        <v>21.453042699569981</v>
      </c>
      <c r="AY198" s="76">
        <v>21.351784338028015</v>
      </c>
      <c r="AZ198" s="76">
        <v>21.251003915952523</v>
      </c>
      <c r="BA198" s="76">
        <v>21.150699177469228</v>
      </c>
      <c r="BB198" s="76">
        <v>21.050867877351575</v>
      </c>
      <c r="BC198" s="76">
        <v>20.951507780970474</v>
      </c>
      <c r="BD198" s="76">
        <v>20.852616664244298</v>
      </c>
      <c r="BE198" s="8"/>
      <c r="BF198" s="8"/>
      <c r="BG198" s="8"/>
      <c r="BH198" s="8"/>
      <c r="BI198" s="8"/>
      <c r="BJ198" s="8"/>
      <c r="BK198" s="8"/>
      <c r="BL198" s="8"/>
      <c r="BM198" s="8"/>
    </row>
    <row r="199" spans="1:65">
      <c r="A199" s="62"/>
      <c r="B199" s="1" t="str">
        <f t="shared" si="4"/>
        <v>RegionRestaurantStock 2016</v>
      </c>
      <c r="C199" s="62"/>
      <c r="D199" s="196" t="s">
        <v>62</v>
      </c>
      <c r="E199" s="62" t="s">
        <v>5456</v>
      </c>
      <c r="F199" s="62" t="s">
        <v>73</v>
      </c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98"/>
      <c r="AK199" s="76">
        <v>52.287109299270639</v>
      </c>
      <c r="AL199" s="76">
        <v>52.040314143378076</v>
      </c>
      <c r="AM199" s="76">
        <v>51.794683860621333</v>
      </c>
      <c r="AN199" s="76">
        <v>51.550212952799207</v>
      </c>
      <c r="AO199" s="76">
        <v>51.306895947661992</v>
      </c>
      <c r="AP199" s="76">
        <v>51.064727398789032</v>
      </c>
      <c r="AQ199" s="76">
        <v>50.823701885466754</v>
      </c>
      <c r="AR199" s="76">
        <v>50.583814012567352</v>
      </c>
      <c r="AS199" s="76">
        <v>50.345058410428038</v>
      </c>
      <c r="AT199" s="76">
        <v>50.107429734730822</v>
      </c>
      <c r="AU199" s="76">
        <v>49.870922666382889</v>
      </c>
      <c r="AV199" s="76">
        <v>49.635531911397564</v>
      </c>
      <c r="AW199" s="76">
        <v>49.401252200775772</v>
      </c>
      <c r="AX199" s="76">
        <v>49.168078290388117</v>
      </c>
      <c r="AY199" s="76">
        <v>48.936004960857488</v>
      </c>
      <c r="AZ199" s="76">
        <v>48.705027017442241</v>
      </c>
      <c r="BA199" s="76">
        <v>48.475139289919916</v>
      </c>
      <c r="BB199" s="76">
        <v>48.246336632471497</v>
      </c>
      <c r="BC199" s="76">
        <v>48.018613923566228</v>
      </c>
      <c r="BD199" s="76">
        <v>47.791966065847006</v>
      </c>
      <c r="BE199" s="8"/>
      <c r="BF199" s="8"/>
      <c r="BG199" s="8"/>
      <c r="BH199" s="8"/>
      <c r="BI199" s="8"/>
      <c r="BJ199" s="8"/>
      <c r="BK199" s="8"/>
      <c r="BL199" s="8"/>
      <c r="BM199" s="8"/>
    </row>
    <row r="200" spans="1:65">
      <c r="A200" s="62"/>
      <c r="B200" s="1" t="str">
        <f t="shared" si="4"/>
        <v>RegionLodgingStock 2016</v>
      </c>
      <c r="C200" s="62"/>
      <c r="D200" s="196" t="s">
        <v>64</v>
      </c>
      <c r="E200" s="62" t="s">
        <v>5456</v>
      </c>
      <c r="F200" s="62" t="s">
        <v>73</v>
      </c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98"/>
      <c r="AK200" s="76">
        <v>172.61474987501532</v>
      </c>
      <c r="AL200" s="76">
        <v>172.20047447531527</v>
      </c>
      <c r="AM200" s="76">
        <v>171.78719333657455</v>
      </c>
      <c r="AN200" s="76">
        <v>171.37490407256675</v>
      </c>
      <c r="AO200" s="76">
        <v>170.96360430279262</v>
      </c>
      <c r="AP200" s="76">
        <v>170.55329165246593</v>
      </c>
      <c r="AQ200" s="76">
        <v>170.14396375249999</v>
      </c>
      <c r="AR200" s="76">
        <v>169.73561823949399</v>
      </c>
      <c r="AS200" s="76">
        <v>169.32825275571923</v>
      </c>
      <c r="AT200" s="76">
        <v>168.92186494910553</v>
      </c>
      <c r="AU200" s="76">
        <v>168.51645247322767</v>
      </c>
      <c r="AV200" s="76">
        <v>168.11201298729193</v>
      </c>
      <c r="AW200" s="76">
        <v>167.70854415612243</v>
      </c>
      <c r="AX200" s="76">
        <v>167.30604365014776</v>
      </c>
      <c r="AY200" s="76">
        <v>166.90450914538738</v>
      </c>
      <c r="AZ200" s="76">
        <v>166.50393832343846</v>
      </c>
      <c r="BA200" s="76">
        <v>166.10432887146223</v>
      </c>
      <c r="BB200" s="76">
        <v>165.7056784821707</v>
      </c>
      <c r="BC200" s="76">
        <v>165.30798485381348</v>
      </c>
      <c r="BD200" s="76">
        <v>164.91124569016435</v>
      </c>
      <c r="BE200" s="8"/>
      <c r="BF200" s="8"/>
      <c r="BG200" s="8"/>
      <c r="BH200" s="8"/>
      <c r="BI200" s="8"/>
      <c r="BJ200" s="8"/>
      <c r="BK200" s="8"/>
      <c r="BL200" s="8"/>
      <c r="BM200" s="8"/>
    </row>
    <row r="201" spans="1:65">
      <c r="A201" s="62"/>
      <c r="B201" s="1" t="str">
        <f t="shared" si="4"/>
        <v>RegionHospitalStock 2016</v>
      </c>
      <c r="C201" s="62"/>
      <c r="D201" s="196" t="s">
        <v>66</v>
      </c>
      <c r="E201" s="62" t="s">
        <v>5456</v>
      </c>
      <c r="F201" s="62" t="s">
        <v>73</v>
      </c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98"/>
      <c r="AK201" s="76">
        <v>106.73233281610131</v>
      </c>
      <c r="AL201" s="76">
        <v>106.5081949171875</v>
      </c>
      <c r="AM201" s="76">
        <v>106.2845277078614</v>
      </c>
      <c r="AN201" s="76">
        <v>106.06133019967491</v>
      </c>
      <c r="AO201" s="76">
        <v>105.83860140625558</v>
      </c>
      <c r="AP201" s="76">
        <v>105.61634034330245</v>
      </c>
      <c r="AQ201" s="76">
        <v>105.39454602858152</v>
      </c>
      <c r="AR201" s="76">
        <v>105.17321748192148</v>
      </c>
      <c r="AS201" s="76">
        <v>104.95235372520946</v>
      </c>
      <c r="AT201" s="76">
        <v>104.73195378238653</v>
      </c>
      <c r="AU201" s="76">
        <v>104.51201667944351</v>
      </c>
      <c r="AV201" s="76">
        <v>104.29254144441668</v>
      </c>
      <c r="AW201" s="76">
        <v>104.07352710738341</v>
      </c>
      <c r="AX201" s="76">
        <v>103.85497270045789</v>
      </c>
      <c r="AY201" s="76">
        <v>103.63687725778694</v>
      </c>
      <c r="AZ201" s="76">
        <v>103.41923981554558</v>
      </c>
      <c r="BA201" s="76">
        <v>103.20205941193294</v>
      </c>
      <c r="BB201" s="76">
        <v>102.98533508716787</v>
      </c>
      <c r="BC201" s="76">
        <v>102.76906588348483</v>
      </c>
      <c r="BD201" s="76">
        <v>102.55325084512951</v>
      </c>
      <c r="BE201" s="8"/>
      <c r="BF201" s="8"/>
      <c r="BG201" s="8"/>
      <c r="BH201" s="8"/>
      <c r="BI201" s="8"/>
      <c r="BJ201" s="8"/>
      <c r="BK201" s="8"/>
      <c r="BL201" s="8"/>
      <c r="BM201" s="8"/>
    </row>
    <row r="202" spans="1:65">
      <c r="A202" s="62"/>
      <c r="B202" s="1" t="str">
        <f t="shared" si="4"/>
        <v>RegionResidential CareStock 2016</v>
      </c>
      <c r="C202" s="62"/>
      <c r="D202" s="197" t="s">
        <v>5469</v>
      </c>
      <c r="E202" s="62" t="s">
        <v>5456</v>
      </c>
      <c r="F202" s="62" t="s">
        <v>73</v>
      </c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98"/>
      <c r="AK202" s="76">
        <v>130.83561655032713</v>
      </c>
      <c r="AL202" s="76">
        <v>130.52161107060633</v>
      </c>
      <c r="AM202" s="76">
        <v>130.2083592040369</v>
      </c>
      <c r="AN202" s="76">
        <v>129.89585914194723</v>
      </c>
      <c r="AO202" s="76">
        <v>129.58410908000656</v>
      </c>
      <c r="AP202" s="76">
        <v>129.27310721821453</v>
      </c>
      <c r="AQ202" s="76">
        <v>128.96285176089083</v>
      </c>
      <c r="AR202" s="76">
        <v>128.65334091666469</v>
      </c>
      <c r="AS202" s="76">
        <v>128.34457289846469</v>
      </c>
      <c r="AT202" s="76">
        <v>128.03654592350838</v>
      </c>
      <c r="AU202" s="76">
        <v>127.72925821329196</v>
      </c>
      <c r="AV202" s="76">
        <v>127.42270799358005</v>
      </c>
      <c r="AW202" s="76">
        <v>127.11689349439547</v>
      </c>
      <c r="AX202" s="76">
        <v>126.81181295000891</v>
      </c>
      <c r="AY202" s="76">
        <v>126.50746459892891</v>
      </c>
      <c r="AZ202" s="76">
        <v>126.20384668389148</v>
      </c>
      <c r="BA202" s="76">
        <v>125.90095745185015</v>
      </c>
      <c r="BB202" s="76">
        <v>125.59879515396572</v>
      </c>
      <c r="BC202" s="76">
        <v>125.2973580455962</v>
      </c>
      <c r="BD202" s="76">
        <v>124.99664438628677</v>
      </c>
      <c r="BE202" s="8"/>
      <c r="BF202" s="8"/>
      <c r="BG202" s="8"/>
      <c r="BH202" s="8"/>
      <c r="BI202" s="8"/>
      <c r="BJ202" s="8"/>
      <c r="BK202" s="8"/>
      <c r="BL202" s="8"/>
      <c r="BM202" s="8"/>
    </row>
    <row r="203" spans="1:65">
      <c r="A203" s="62"/>
      <c r="B203" s="1" t="str">
        <f t="shared" si="4"/>
        <v>RegionAssemblyStock 2016</v>
      </c>
      <c r="C203" s="62"/>
      <c r="D203" s="196" t="s">
        <v>69</v>
      </c>
      <c r="E203" s="62" t="s">
        <v>5456</v>
      </c>
      <c r="F203" s="62" t="s">
        <v>73</v>
      </c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98"/>
      <c r="AK203" s="76">
        <v>381.60460914734995</v>
      </c>
      <c r="AL203" s="76">
        <v>379.89247646764215</v>
      </c>
      <c r="AM203" s="76">
        <v>378.18802555655731</v>
      </c>
      <c r="AN203" s="76">
        <v>376.49122194856022</v>
      </c>
      <c r="AO203" s="76">
        <v>374.80203133275108</v>
      </c>
      <c r="AP203" s="76">
        <v>373.12041955217148</v>
      </c>
      <c r="AQ203" s="76">
        <v>371.44635260311406</v>
      </c>
      <c r="AR203" s="76">
        <v>369.77979663443483</v>
      </c>
      <c r="AS203" s="76">
        <v>368.12071794686835</v>
      </c>
      <c r="AT203" s="76">
        <v>366.46908299234673</v>
      </c>
      <c r="AU203" s="76">
        <v>364.82485837332104</v>
      </c>
      <c r="AV203" s="76">
        <v>363.1880108420861</v>
      </c>
      <c r="AW203" s="76">
        <v>361.55850730010792</v>
      </c>
      <c r="AX203" s="76">
        <v>359.93631479735478</v>
      </c>
      <c r="AY203" s="76">
        <v>358.32140053163073</v>
      </c>
      <c r="AZ203" s="76">
        <v>356.71373184791207</v>
      </c>
      <c r="BA203" s="76">
        <v>355.11327623768784</v>
      </c>
      <c r="BB203" s="76">
        <v>353.52000133830137</v>
      </c>
      <c r="BC203" s="76">
        <v>351.93387493229687</v>
      </c>
      <c r="BD203" s="76">
        <v>350.35486494676735</v>
      </c>
      <c r="BE203" s="8"/>
      <c r="BF203" s="8"/>
      <c r="BG203" s="8"/>
      <c r="BH203" s="8"/>
      <c r="BI203" s="8"/>
      <c r="BJ203" s="8"/>
      <c r="BK203" s="8"/>
      <c r="BL203" s="8"/>
      <c r="BM203" s="8"/>
    </row>
    <row r="204" spans="1:65">
      <c r="A204" s="62"/>
      <c r="B204" s="1" t="str">
        <f t="shared" si="4"/>
        <v>RegionOtherStock 2016</v>
      </c>
      <c r="C204" s="62"/>
      <c r="D204" s="196" t="s">
        <v>71</v>
      </c>
      <c r="E204" s="62" t="s">
        <v>5456</v>
      </c>
      <c r="F204" s="62" t="s">
        <v>73</v>
      </c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98"/>
      <c r="AK204" s="76">
        <v>347.08860568860462</v>
      </c>
      <c r="AL204" s="76">
        <v>343.96480823740723</v>
      </c>
      <c r="AM204" s="76">
        <v>340.86912496327045</v>
      </c>
      <c r="AN204" s="76">
        <v>337.80130283860103</v>
      </c>
      <c r="AO204" s="76">
        <v>334.76109111305368</v>
      </c>
      <c r="AP204" s="76">
        <v>331.74824129303619</v>
      </c>
      <c r="AQ204" s="76">
        <v>328.76250712139887</v>
      </c>
      <c r="AR204" s="76">
        <v>325.80364455730631</v>
      </c>
      <c r="AS204" s="76">
        <v>322.87141175629057</v>
      </c>
      <c r="AT204" s="76">
        <v>319.96556905048385</v>
      </c>
      <c r="AU204" s="76">
        <v>317.0858789290296</v>
      </c>
      <c r="AV204" s="76">
        <v>314.23210601866828</v>
      </c>
      <c r="AW204" s="76">
        <v>311.40401706450029</v>
      </c>
      <c r="AX204" s="76">
        <v>308.60138091091977</v>
      </c>
      <c r="AY204" s="76">
        <v>305.82396848272151</v>
      </c>
      <c r="AZ204" s="76">
        <v>303.07155276637707</v>
      </c>
      <c r="BA204" s="76">
        <v>300.34390879147963</v>
      </c>
      <c r="BB204" s="76">
        <v>297.64081361235628</v>
      </c>
      <c r="BC204" s="76">
        <v>294.96204628984509</v>
      </c>
      <c r="BD204" s="76">
        <v>292.30738787323645</v>
      </c>
      <c r="BE204" s="8"/>
      <c r="BF204" s="8"/>
      <c r="BG204" s="8"/>
      <c r="BH204" s="8"/>
      <c r="BI204" s="8"/>
      <c r="BJ204" s="8"/>
      <c r="BK204" s="8"/>
      <c r="BL204" s="8"/>
      <c r="BM204" s="8"/>
    </row>
    <row r="207" spans="1:65">
      <c r="E207" s="62" t="s">
        <v>5483</v>
      </c>
      <c r="F207" s="62" t="s">
        <v>8</v>
      </c>
      <c r="G207" s="62" t="s">
        <v>5490</v>
      </c>
      <c r="H207" s="17">
        <v>42.389799174074071</v>
      </c>
      <c r="I207" s="17">
        <v>36.465809974074077</v>
      </c>
      <c r="J207" s="17">
        <v>35.569335074074075</v>
      </c>
      <c r="K207" s="17">
        <v>38.272286974074078</v>
      </c>
      <c r="L207" s="17">
        <v>34.157084474074075</v>
      </c>
      <c r="M207" s="17">
        <v>35.53257534037408</v>
      </c>
      <c r="N207" s="17">
        <v>36.773434690474069</v>
      </c>
      <c r="O207" s="17">
        <v>42.359566936074067</v>
      </c>
      <c r="P207" s="17">
        <v>51.593021086074074</v>
      </c>
      <c r="Q207" s="17">
        <v>51.05823207407407</v>
      </c>
      <c r="R207" s="17">
        <v>58.828523630074066</v>
      </c>
      <c r="S207" s="17">
        <v>69.276658966074081</v>
      </c>
      <c r="T207" s="17">
        <v>78.406612488074074</v>
      </c>
      <c r="U207" s="17">
        <v>74.656716200074086</v>
      </c>
      <c r="V207" s="17">
        <v>62.619136074074078</v>
      </c>
      <c r="W207" s="17">
        <v>48.797968286074081</v>
      </c>
      <c r="X207" s="17">
        <v>52.20252758307408</v>
      </c>
      <c r="Y207" s="17">
        <v>51.00957789207407</v>
      </c>
      <c r="Z207" s="17">
        <v>67.083563074074078</v>
      </c>
      <c r="AA207" s="17">
        <v>72.079969074074057</v>
      </c>
      <c r="AB207" s="17">
        <v>65.729459982444979</v>
      </c>
      <c r="AC207" s="17">
        <v>64.942320409137878</v>
      </c>
      <c r="AD207" s="17">
        <v>63.362334928324181</v>
      </c>
      <c r="AE207" s="17">
        <v>65.142943044759335</v>
      </c>
      <c r="AF207" s="17">
        <v>66.739289699029854</v>
      </c>
      <c r="AG207" s="17">
        <v>44.714785074074072</v>
      </c>
      <c r="AH207" s="17">
        <v>43.824620297609542</v>
      </c>
      <c r="AI207" s="17">
        <v>57.604555574293428</v>
      </c>
      <c r="AJ207" s="17">
        <v>50.242896550824476</v>
      </c>
      <c r="AK207" s="17">
        <v>58.268733663173791</v>
      </c>
      <c r="AL207" s="17">
        <v>50.493979287084123</v>
      </c>
      <c r="AM207" s="17">
        <v>43.950761548361811</v>
      </c>
      <c r="AN207" s="17">
        <v>43.962803863542256</v>
      </c>
      <c r="AO207" s="17">
        <v>37.712548165419328</v>
      </c>
      <c r="AP207" s="17">
        <v>34.53675058472281</v>
      </c>
      <c r="AQ207" s="17">
        <v>37.965263951109904</v>
      </c>
      <c r="AR207" s="17">
        <v>37.903094546109358</v>
      </c>
      <c r="AS207" s="17">
        <v>40.880215551256242</v>
      </c>
      <c r="AT207" s="17">
        <v>43.730713547850435</v>
      </c>
      <c r="AU207" s="17">
        <v>46.529113830491454</v>
      </c>
      <c r="AV207" s="17">
        <v>52.384578151230279</v>
      </c>
      <c r="AW207" s="17">
        <v>56.641273479232602</v>
      </c>
      <c r="AX207" s="17">
        <v>54.088903811247384</v>
      </c>
      <c r="AY207" s="17">
        <v>56.771435539482184</v>
      </c>
      <c r="AZ207" s="17">
        <v>54.856799310951004</v>
      </c>
      <c r="BA207" s="17">
        <v>53.631396694614288</v>
      </c>
      <c r="BB207" s="17">
        <v>50.852056772951997</v>
      </c>
      <c r="BC207" s="17">
        <v>49.701378701184801</v>
      </c>
      <c r="BD207" s="17">
        <v>50.180406523032829</v>
      </c>
    </row>
    <row r="208" spans="1:65">
      <c r="D208" s="4"/>
      <c r="AZ208" s="95"/>
      <c r="BA208" s="95"/>
      <c r="BB208" s="95"/>
      <c r="BC208" s="95"/>
      <c r="BD208" s="95"/>
    </row>
    <row r="209" spans="1:56"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</row>
    <row r="210" spans="1:56"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</row>
    <row r="211" spans="1:56"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</row>
    <row r="212" spans="1:56"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</row>
    <row r="214" spans="1:56">
      <c r="D214" s="4" t="s">
        <v>5485</v>
      </c>
      <c r="BD214" s="95"/>
    </row>
    <row r="215" spans="1:56">
      <c r="D215" s="4" t="s">
        <v>142</v>
      </c>
    </row>
    <row r="216" spans="1:56">
      <c r="A216" s="8"/>
      <c r="B216" s="8"/>
      <c r="D216" s="196" t="s">
        <v>43</v>
      </c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</row>
    <row r="217" spans="1:56">
      <c r="A217" s="8"/>
      <c r="B217" s="8"/>
      <c r="D217" s="196" t="s">
        <v>45</v>
      </c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</row>
    <row r="218" spans="1:56">
      <c r="A218" s="8"/>
      <c r="B218" s="8"/>
      <c r="D218" s="196" t="s">
        <v>47</v>
      </c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</row>
    <row r="219" spans="1:56">
      <c r="A219" s="8"/>
      <c r="B219" s="8"/>
      <c r="D219" s="197" t="s">
        <v>5467</v>
      </c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</row>
    <row r="220" spans="1:56">
      <c r="A220" s="8"/>
      <c r="B220" s="8"/>
      <c r="D220" s="197" t="s">
        <v>5464</v>
      </c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</row>
    <row r="221" spans="1:56">
      <c r="A221" s="8"/>
      <c r="B221" s="8"/>
      <c r="D221" s="197" t="s">
        <v>5465</v>
      </c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</row>
    <row r="222" spans="1:56">
      <c r="A222" s="8"/>
      <c r="B222" s="8"/>
      <c r="D222" s="197" t="s">
        <v>5466</v>
      </c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</row>
    <row r="223" spans="1:56">
      <c r="A223" s="8"/>
      <c r="B223" s="8"/>
      <c r="D223" s="197" t="s">
        <v>5468</v>
      </c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</row>
    <row r="224" spans="1:56">
      <c r="A224" s="8"/>
      <c r="B224" s="8"/>
      <c r="D224" s="196" t="s">
        <v>54</v>
      </c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</row>
    <row r="225" spans="1:56">
      <c r="A225" s="8"/>
      <c r="B225" s="8"/>
      <c r="D225" s="196" t="s">
        <v>56</v>
      </c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</row>
    <row r="226" spans="1:56">
      <c r="A226" s="8"/>
      <c r="B226" s="8"/>
      <c r="D226" s="196" t="s">
        <v>58</v>
      </c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</row>
    <row r="227" spans="1:56">
      <c r="A227" s="8"/>
      <c r="B227" s="8"/>
      <c r="D227" s="196" t="s">
        <v>60</v>
      </c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</row>
    <row r="228" spans="1:56">
      <c r="A228" s="8"/>
      <c r="B228" s="8"/>
      <c r="D228" s="196" t="s">
        <v>62</v>
      </c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</row>
    <row r="229" spans="1:56">
      <c r="A229" s="8"/>
      <c r="B229" s="8"/>
      <c r="D229" s="196" t="s">
        <v>64</v>
      </c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</row>
    <row r="230" spans="1:56">
      <c r="A230" s="8"/>
      <c r="B230" s="8"/>
      <c r="D230" s="196" t="s">
        <v>66</v>
      </c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</row>
    <row r="231" spans="1:56">
      <c r="A231" s="8"/>
      <c r="B231" s="8"/>
      <c r="D231" s="197" t="s">
        <v>5469</v>
      </c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</row>
    <row r="232" spans="1:56">
      <c r="A232" s="8"/>
      <c r="B232" s="8"/>
      <c r="D232" s="196" t="s">
        <v>69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</row>
    <row r="233" spans="1:56">
      <c r="A233" s="8"/>
      <c r="B233" s="8"/>
      <c r="D233" s="196" t="s">
        <v>71</v>
      </c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</row>
    <row r="234" spans="1:56">
      <c r="AZ234" s="1"/>
      <c r="BA234" s="1"/>
      <c r="BB234" s="1"/>
      <c r="BC234" s="1"/>
      <c r="BD234" s="1"/>
    </row>
    <row r="235" spans="1:56">
      <c r="D235" s="4" t="s">
        <v>76</v>
      </c>
      <c r="AZ235" s="1"/>
      <c r="BA235" s="1"/>
      <c r="BB235" s="1"/>
      <c r="BC235" s="1"/>
      <c r="BD235" s="1"/>
    </row>
    <row r="236" spans="1:56">
      <c r="A236" s="8"/>
      <c r="B236" s="8"/>
      <c r="D236" s="196" t="s">
        <v>43</v>
      </c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</row>
    <row r="237" spans="1:56">
      <c r="A237" s="8"/>
      <c r="B237" s="8"/>
      <c r="D237" s="196" t="s">
        <v>45</v>
      </c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</row>
    <row r="238" spans="1:56">
      <c r="A238" s="8"/>
      <c r="B238" s="8"/>
      <c r="D238" s="196" t="s">
        <v>47</v>
      </c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</row>
    <row r="239" spans="1:56">
      <c r="A239" s="8"/>
      <c r="B239" s="8"/>
      <c r="D239" s="197" t="s">
        <v>5467</v>
      </c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</row>
    <row r="240" spans="1:56">
      <c r="A240" s="8"/>
      <c r="B240" s="8"/>
      <c r="D240" s="197" t="s">
        <v>5464</v>
      </c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</row>
    <row r="241" spans="1:56">
      <c r="A241" s="8"/>
      <c r="B241" s="8"/>
      <c r="D241" s="197" t="s">
        <v>5465</v>
      </c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</row>
    <row r="242" spans="1:56">
      <c r="A242" s="8"/>
      <c r="B242" s="8"/>
      <c r="D242" s="197" t="s">
        <v>5466</v>
      </c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</row>
    <row r="243" spans="1:56">
      <c r="A243" s="8"/>
      <c r="B243" s="8"/>
      <c r="D243" s="197" t="s">
        <v>5468</v>
      </c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</row>
    <row r="244" spans="1:56">
      <c r="A244" s="8"/>
      <c r="B244" s="8"/>
      <c r="D244" s="196" t="s">
        <v>54</v>
      </c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</row>
    <row r="245" spans="1:56">
      <c r="A245" s="8"/>
      <c r="B245" s="8"/>
      <c r="D245" s="196" t="s">
        <v>56</v>
      </c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</row>
    <row r="246" spans="1:56">
      <c r="A246" s="8"/>
      <c r="B246" s="8"/>
      <c r="D246" s="196" t="s">
        <v>58</v>
      </c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</row>
    <row r="247" spans="1:56">
      <c r="A247" s="8"/>
      <c r="B247" s="8"/>
      <c r="D247" s="196" t="s">
        <v>60</v>
      </c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</row>
    <row r="248" spans="1:56">
      <c r="A248" s="8"/>
      <c r="B248" s="8"/>
      <c r="D248" s="196" t="s">
        <v>62</v>
      </c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</row>
    <row r="249" spans="1:56">
      <c r="A249" s="8"/>
      <c r="B249" s="8"/>
      <c r="D249" s="196" t="s">
        <v>64</v>
      </c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</row>
    <row r="250" spans="1:56">
      <c r="A250" s="8"/>
      <c r="B250" s="8"/>
      <c r="D250" s="196" t="s">
        <v>66</v>
      </c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</row>
    <row r="251" spans="1:56">
      <c r="A251" s="8"/>
      <c r="B251" s="8"/>
      <c r="D251" s="197" t="s">
        <v>5469</v>
      </c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</row>
    <row r="252" spans="1:56">
      <c r="A252" s="8"/>
      <c r="B252" s="8"/>
      <c r="D252" s="196" t="s">
        <v>69</v>
      </c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</row>
    <row r="253" spans="1:56">
      <c r="A253" s="8"/>
      <c r="B253" s="8"/>
      <c r="D253" s="196" t="s">
        <v>71</v>
      </c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</row>
    <row r="254" spans="1:56">
      <c r="AZ254" s="1"/>
      <c r="BA254" s="1"/>
      <c r="BB254" s="1"/>
      <c r="BC254" s="1"/>
      <c r="BD254" s="1"/>
    </row>
    <row r="255" spans="1:56">
      <c r="D255" s="4" t="s">
        <v>98</v>
      </c>
      <c r="AZ255" s="1"/>
      <c r="BA255" s="1"/>
      <c r="BB255" s="1"/>
      <c r="BC255" s="1"/>
      <c r="BD255" s="1"/>
    </row>
    <row r="256" spans="1:56">
      <c r="A256" s="8"/>
      <c r="B256" s="8"/>
      <c r="D256" s="196" t="s">
        <v>43</v>
      </c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</row>
    <row r="257" spans="1:51">
      <c r="A257" s="8"/>
      <c r="B257" s="8"/>
      <c r="D257" s="196" t="s">
        <v>45</v>
      </c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</row>
    <row r="258" spans="1:51">
      <c r="A258" s="8"/>
      <c r="B258" s="8"/>
      <c r="D258" s="196" t="s">
        <v>47</v>
      </c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</row>
    <row r="259" spans="1:51">
      <c r="A259" s="8"/>
      <c r="B259" s="8"/>
      <c r="D259" s="197" t="s">
        <v>5467</v>
      </c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</row>
    <row r="260" spans="1:51">
      <c r="A260" s="8"/>
      <c r="B260" s="8"/>
      <c r="D260" s="197" t="s">
        <v>5464</v>
      </c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</row>
    <row r="261" spans="1:51">
      <c r="A261" s="8"/>
      <c r="B261" s="8"/>
      <c r="D261" s="197" t="s">
        <v>5465</v>
      </c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</row>
    <row r="262" spans="1:51">
      <c r="A262" s="8"/>
      <c r="B262" s="8"/>
      <c r="D262" s="197" t="s">
        <v>5466</v>
      </c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</row>
    <row r="263" spans="1:51">
      <c r="A263" s="8"/>
      <c r="B263" s="8"/>
      <c r="D263" s="197" t="s">
        <v>5468</v>
      </c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</row>
    <row r="264" spans="1:51">
      <c r="A264" s="8"/>
      <c r="B264" s="8"/>
      <c r="D264" s="196" t="s">
        <v>54</v>
      </c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</row>
    <row r="265" spans="1:51">
      <c r="A265" s="8"/>
      <c r="B265" s="8"/>
      <c r="D265" s="196" t="s">
        <v>56</v>
      </c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</row>
    <row r="266" spans="1:51">
      <c r="A266" s="8"/>
      <c r="B266" s="8"/>
      <c r="D266" s="196" t="s">
        <v>58</v>
      </c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</row>
    <row r="267" spans="1:51">
      <c r="A267" s="8"/>
      <c r="B267" s="8"/>
      <c r="D267" s="196" t="s">
        <v>60</v>
      </c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</row>
    <row r="268" spans="1:51">
      <c r="A268" s="8"/>
      <c r="B268" s="8"/>
      <c r="D268" s="196" t="s">
        <v>62</v>
      </c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</row>
    <row r="269" spans="1:51">
      <c r="A269" s="8"/>
      <c r="B269" s="8"/>
      <c r="D269" s="196" t="s">
        <v>64</v>
      </c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</row>
    <row r="270" spans="1:51">
      <c r="A270" s="8"/>
      <c r="B270" s="8"/>
      <c r="D270" s="196" t="s">
        <v>66</v>
      </c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</row>
    <row r="271" spans="1:51">
      <c r="A271" s="8"/>
      <c r="B271" s="8"/>
      <c r="D271" s="197" t="s">
        <v>5469</v>
      </c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</row>
    <row r="272" spans="1:51">
      <c r="A272" s="8"/>
      <c r="B272" s="8"/>
      <c r="D272" s="196" t="s">
        <v>69</v>
      </c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</row>
    <row r="273" spans="1:56">
      <c r="A273" s="8"/>
      <c r="B273" s="8"/>
      <c r="D273" s="196" t="s">
        <v>71</v>
      </c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</row>
    <row r="274" spans="1:56">
      <c r="A274" s="8"/>
      <c r="B274" s="8"/>
      <c r="AZ274" s="1"/>
      <c r="BA274" s="1"/>
      <c r="BB274" s="1"/>
      <c r="BC274" s="1"/>
      <c r="BD274" s="1"/>
    </row>
    <row r="275" spans="1:56">
      <c r="A275" s="8"/>
      <c r="B275" s="8"/>
      <c r="D275" s="4" t="s">
        <v>120</v>
      </c>
      <c r="AZ275" s="1"/>
      <c r="BA275" s="1"/>
      <c r="BB275" s="1"/>
      <c r="BC275" s="1"/>
      <c r="BD275" s="1"/>
    </row>
    <row r="276" spans="1:56">
      <c r="A276" s="8"/>
      <c r="B276" s="8"/>
      <c r="D276" s="196" t="s">
        <v>43</v>
      </c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</row>
    <row r="277" spans="1:56">
      <c r="A277" s="8"/>
      <c r="B277" s="8"/>
      <c r="D277" s="196" t="s">
        <v>45</v>
      </c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</row>
    <row r="278" spans="1:56">
      <c r="A278" s="8"/>
      <c r="B278" s="8"/>
      <c r="D278" s="196" t="s">
        <v>47</v>
      </c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</row>
    <row r="279" spans="1:56">
      <c r="A279" s="8"/>
      <c r="B279" s="8"/>
      <c r="D279" s="197" t="s">
        <v>5467</v>
      </c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</row>
    <row r="280" spans="1:56">
      <c r="A280" s="8"/>
      <c r="B280" s="8"/>
      <c r="D280" s="197" t="s">
        <v>5464</v>
      </c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</row>
    <row r="281" spans="1:56">
      <c r="A281" s="8"/>
      <c r="B281" s="8"/>
      <c r="D281" s="197" t="s">
        <v>5465</v>
      </c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</row>
    <row r="282" spans="1:56">
      <c r="A282" s="8"/>
      <c r="B282" s="8"/>
      <c r="D282" s="197" t="s">
        <v>5466</v>
      </c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</row>
    <row r="283" spans="1:56">
      <c r="A283" s="8"/>
      <c r="B283" s="8"/>
      <c r="D283" s="197" t="s">
        <v>5468</v>
      </c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</row>
    <row r="284" spans="1:56">
      <c r="A284" s="8"/>
      <c r="B284" s="8"/>
      <c r="D284" s="196" t="s">
        <v>54</v>
      </c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</row>
    <row r="285" spans="1:56">
      <c r="A285" s="8"/>
      <c r="B285" s="8"/>
      <c r="D285" s="196" t="s">
        <v>56</v>
      </c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</row>
    <row r="286" spans="1:56">
      <c r="A286" s="8"/>
      <c r="B286" s="8"/>
      <c r="D286" s="196" t="s">
        <v>58</v>
      </c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</row>
    <row r="287" spans="1:56">
      <c r="A287" s="8"/>
      <c r="B287" s="8"/>
      <c r="D287" s="196" t="s">
        <v>60</v>
      </c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</row>
    <row r="288" spans="1:56">
      <c r="A288" s="8"/>
      <c r="B288" s="8"/>
      <c r="D288" s="196" t="s">
        <v>62</v>
      </c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</row>
    <row r="289" spans="1:56">
      <c r="A289" s="8"/>
      <c r="B289" s="8"/>
      <c r="D289" s="196" t="s">
        <v>64</v>
      </c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</row>
    <row r="290" spans="1:56">
      <c r="A290" s="8"/>
      <c r="B290" s="8"/>
      <c r="D290" s="196" t="s">
        <v>66</v>
      </c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</row>
    <row r="291" spans="1:56">
      <c r="A291" s="8"/>
      <c r="B291" s="8"/>
      <c r="D291" s="197" t="s">
        <v>5469</v>
      </c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</row>
    <row r="292" spans="1:56">
      <c r="A292" s="8"/>
      <c r="B292" s="8"/>
      <c r="D292" s="196" t="s">
        <v>69</v>
      </c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</row>
    <row r="293" spans="1:56">
      <c r="A293" s="8"/>
      <c r="B293" s="8"/>
      <c r="D293" s="196" t="s">
        <v>71</v>
      </c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</row>
    <row r="294" spans="1:56"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</row>
    <row r="295" spans="1:56"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111"/>
      <c r="BA295" s="111"/>
      <c r="BB295" s="111"/>
      <c r="BC295" s="111"/>
      <c r="BD295" s="111"/>
    </row>
    <row r="296" spans="1:56">
      <c r="A296" s="62"/>
      <c r="B296" s="62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</row>
    <row r="297" spans="1:56"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</row>
    <row r="298" spans="1:56">
      <c r="F298" s="32"/>
      <c r="G298" s="32"/>
      <c r="H298" s="32"/>
      <c r="I298" s="32"/>
      <c r="J298" s="3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  <c r="AD298" s="112"/>
      <c r="AE298" s="112"/>
      <c r="AF298" s="112"/>
      <c r="AG298" s="112"/>
      <c r="AH298" s="112"/>
      <c r="AI298" s="112"/>
      <c r="AJ298" s="112"/>
      <c r="AK298" s="112"/>
      <c r="AL298" s="112"/>
      <c r="AM298" s="112"/>
      <c r="AN298" s="112"/>
      <c r="AO298" s="112"/>
      <c r="AP298" s="112"/>
      <c r="AQ298" s="112"/>
      <c r="AR298" s="112"/>
      <c r="AS298" s="112"/>
      <c r="AT298" s="112"/>
      <c r="AU298" s="112"/>
      <c r="AV298" s="112"/>
      <c r="AW298" s="112"/>
      <c r="AX298" s="112"/>
      <c r="AY298" s="112"/>
      <c r="AZ298" s="112"/>
      <c r="BA298" s="112"/>
      <c r="BB298" s="112"/>
      <c r="BC298" s="112"/>
      <c r="BD298" s="112"/>
    </row>
    <row r="299" spans="1:56"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3"/>
      <c r="AH299" s="113"/>
      <c r="AI299" s="113"/>
      <c r="AJ299" s="113"/>
      <c r="AK299" s="113"/>
      <c r="AL299" s="113"/>
      <c r="AM299" s="113"/>
      <c r="AN299" s="113"/>
      <c r="AO299" s="113"/>
      <c r="AP299" s="113"/>
      <c r="AQ299" s="113"/>
      <c r="AR299" s="113"/>
      <c r="AS299" s="113"/>
      <c r="AT299" s="113"/>
      <c r="AU299" s="113"/>
      <c r="AV299" s="113"/>
      <c r="AW299" s="113"/>
      <c r="AX299" s="113"/>
      <c r="AY299" s="113"/>
      <c r="AZ299" s="113"/>
      <c r="BA299" s="113"/>
      <c r="BB299" s="113"/>
      <c r="BC299" s="113"/>
      <c r="BD299" s="113"/>
    </row>
    <row r="300" spans="1:56"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2"/>
      <c r="AT300" s="112"/>
      <c r="AU300" s="112"/>
      <c r="AV300" s="112"/>
      <c r="AW300" s="112"/>
      <c r="AX300" s="112"/>
      <c r="AY300" s="112"/>
      <c r="AZ300" s="112"/>
      <c r="BA300" s="112"/>
      <c r="BB300" s="112"/>
      <c r="BC300" s="112"/>
      <c r="BD300" s="112"/>
    </row>
    <row r="301" spans="1:56">
      <c r="AZ301" s="1"/>
      <c r="BA301" s="1"/>
      <c r="BB301" s="1"/>
      <c r="BC301" s="1"/>
      <c r="BD301" s="1"/>
    </row>
    <row r="302" spans="1:56">
      <c r="A302" s="62"/>
      <c r="B302" s="62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</row>
    <row r="303" spans="1:56"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</row>
    <row r="304" spans="1:56">
      <c r="F304" s="32"/>
      <c r="G304" s="32"/>
      <c r="H304" s="32"/>
      <c r="I304" s="32"/>
      <c r="J304" s="3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2"/>
      <c r="AT304" s="112"/>
      <c r="AU304" s="112"/>
      <c r="AV304" s="112"/>
      <c r="AW304" s="112"/>
      <c r="AX304" s="112"/>
      <c r="AY304" s="112"/>
      <c r="AZ304" s="112"/>
      <c r="BA304" s="112"/>
      <c r="BB304" s="112"/>
      <c r="BC304" s="112"/>
      <c r="BD304" s="112"/>
    </row>
    <row r="305" spans="1:56"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</row>
    <row r="306" spans="1:56">
      <c r="F306" s="32"/>
      <c r="G306" s="32"/>
      <c r="H306" s="32"/>
      <c r="I306" s="32"/>
      <c r="J306" s="3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112"/>
      <c r="AF306" s="112"/>
      <c r="AG306" s="112"/>
      <c r="AH306" s="112"/>
      <c r="AI306" s="112"/>
      <c r="AJ306" s="112"/>
      <c r="AK306" s="112"/>
      <c r="AL306" s="112"/>
      <c r="AM306" s="112"/>
      <c r="AN306" s="112"/>
      <c r="AO306" s="112"/>
      <c r="AP306" s="112"/>
      <c r="AQ306" s="112"/>
      <c r="AR306" s="112"/>
      <c r="AS306" s="112"/>
      <c r="AT306" s="112"/>
      <c r="AU306" s="112"/>
      <c r="AV306" s="112"/>
      <c r="AW306" s="112"/>
      <c r="AX306" s="112"/>
      <c r="AY306" s="112"/>
      <c r="AZ306" s="112"/>
      <c r="BA306" s="112"/>
      <c r="BB306" s="112"/>
      <c r="BC306" s="112"/>
      <c r="BD306" s="112"/>
    </row>
    <row r="307" spans="1:56">
      <c r="AZ307" s="1"/>
      <c r="BA307" s="1"/>
      <c r="BB307" s="1"/>
      <c r="BC307" s="1"/>
      <c r="BD307" s="1"/>
    </row>
    <row r="308" spans="1:56">
      <c r="A308" s="62"/>
      <c r="B308" s="62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</row>
    <row r="309" spans="1:56"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</row>
    <row r="310" spans="1:56">
      <c r="F310" s="32"/>
      <c r="G310" s="32"/>
      <c r="H310" s="32"/>
      <c r="I310" s="32"/>
      <c r="J310" s="3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  <c r="AD310" s="112"/>
      <c r="AE310" s="112"/>
      <c r="AF310" s="112"/>
      <c r="AG310" s="112"/>
      <c r="AH310" s="112"/>
      <c r="AI310" s="112"/>
      <c r="AJ310" s="112"/>
      <c r="AK310" s="112"/>
      <c r="AL310" s="112"/>
      <c r="AM310" s="112"/>
      <c r="AN310" s="112"/>
      <c r="AO310" s="112"/>
      <c r="AP310" s="112"/>
      <c r="AQ310" s="112"/>
      <c r="AR310" s="112"/>
      <c r="AS310" s="112"/>
      <c r="AT310" s="112"/>
      <c r="AU310" s="112"/>
      <c r="AV310" s="112"/>
      <c r="AW310" s="112"/>
      <c r="AX310" s="112"/>
      <c r="AY310" s="112"/>
      <c r="AZ310" s="112"/>
      <c r="BA310" s="112"/>
      <c r="BB310" s="112"/>
      <c r="BC310" s="112"/>
      <c r="BD310" s="112"/>
    </row>
    <row r="311" spans="1:56"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3"/>
      <c r="BC311" s="113"/>
      <c r="BD311" s="113"/>
    </row>
    <row r="312" spans="1:56">
      <c r="AZ312" s="1"/>
      <c r="BA312" s="1"/>
      <c r="BB312" s="1"/>
      <c r="BC312" s="1"/>
      <c r="BD312" s="1"/>
    </row>
    <row r="313" spans="1:56">
      <c r="AZ313" s="1"/>
      <c r="BA313" s="1"/>
      <c r="BB313" s="1"/>
      <c r="BC313" s="1"/>
      <c r="BD313" s="1"/>
    </row>
    <row r="314" spans="1:56">
      <c r="A314" s="62"/>
      <c r="B314" s="62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</row>
    <row r="315" spans="1:56"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</row>
    <row r="316" spans="1:56">
      <c r="F316" s="32"/>
      <c r="G316" s="32"/>
      <c r="H316" s="32"/>
      <c r="I316" s="32"/>
      <c r="J316" s="3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  <c r="AD316" s="112"/>
      <c r="AE316" s="112"/>
      <c r="AF316" s="112"/>
      <c r="AG316" s="112"/>
      <c r="AH316" s="112"/>
      <c r="AI316" s="112"/>
      <c r="AJ316" s="112"/>
      <c r="AK316" s="112"/>
      <c r="AL316" s="112"/>
      <c r="AM316" s="112"/>
      <c r="AN316" s="112"/>
      <c r="AO316" s="112"/>
      <c r="AP316" s="112"/>
      <c r="AQ316" s="112"/>
      <c r="AR316" s="112"/>
      <c r="AS316" s="112"/>
      <c r="AT316" s="112"/>
      <c r="AU316" s="112"/>
      <c r="AV316" s="112"/>
      <c r="AW316" s="112"/>
      <c r="AX316" s="112"/>
      <c r="AY316" s="112"/>
      <c r="AZ316" s="112"/>
      <c r="BA316" s="112"/>
      <c r="BB316" s="112"/>
      <c r="BC316" s="112"/>
      <c r="BD316" s="112"/>
    </row>
    <row r="317" spans="1:56"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3"/>
      <c r="AH317" s="113"/>
      <c r="AI317" s="113"/>
      <c r="AJ317" s="113"/>
      <c r="AK317" s="113"/>
      <c r="AL317" s="113"/>
      <c r="AM317" s="113"/>
      <c r="AN317" s="113"/>
      <c r="AO317" s="113"/>
      <c r="AP317" s="113"/>
      <c r="AQ317" s="113"/>
      <c r="AR317" s="113"/>
      <c r="AS317" s="113"/>
      <c r="AT317" s="113"/>
      <c r="AU317" s="113"/>
      <c r="AV317" s="113"/>
      <c r="AW317" s="113"/>
      <c r="AX317" s="113"/>
      <c r="AY317" s="113"/>
      <c r="AZ317" s="113"/>
      <c r="BA317" s="113"/>
      <c r="BB317" s="113"/>
      <c r="BC317" s="113"/>
      <c r="BD317" s="113"/>
    </row>
    <row r="321" spans="1:64"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</row>
    <row r="322" spans="1:64"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</row>
    <row r="323" spans="1:64"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</row>
    <row r="324" spans="1:64">
      <c r="AZ324" s="1"/>
      <c r="BA324" s="1"/>
      <c r="BB324" s="1"/>
      <c r="BC324" s="1"/>
      <c r="BD324" s="1"/>
    </row>
    <row r="327" spans="1:64"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</row>
    <row r="328" spans="1:64">
      <c r="C328" s="36"/>
      <c r="D328" s="115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</row>
    <row r="329" spans="1:64">
      <c r="C329" s="36"/>
      <c r="D329" s="115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</row>
    <row r="330" spans="1:64">
      <c r="C330" s="36"/>
      <c r="D330" s="115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</row>
    <row r="331" spans="1:64">
      <c r="C331" s="36"/>
      <c r="D331" s="115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</row>
    <row r="332" spans="1:64">
      <c r="A332" s="21"/>
      <c r="B332" s="21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</row>
    <row r="333" spans="1:64">
      <c r="A333" s="21"/>
      <c r="B333" s="21"/>
      <c r="C333" s="3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16"/>
      <c r="AM333" s="116"/>
      <c r="AN333" s="116"/>
      <c r="AO333" s="116"/>
      <c r="AP333" s="116"/>
      <c r="AQ333" s="116"/>
      <c r="AR333" s="116"/>
      <c r="AS333" s="116"/>
      <c r="AT333" s="116"/>
      <c r="AU333" s="116"/>
      <c r="AV333" s="116"/>
      <c r="AW333" s="116"/>
      <c r="AX333" s="116"/>
      <c r="AY333" s="116"/>
      <c r="AZ333" s="116"/>
      <c r="BA333" s="116"/>
      <c r="BB333" s="116"/>
      <c r="BC333" s="116"/>
      <c r="BD333" s="116"/>
      <c r="BE333" s="116"/>
      <c r="BF333" s="116"/>
      <c r="BG333" s="116"/>
      <c r="BH333" s="116"/>
      <c r="BI333" s="116"/>
      <c r="BJ333" s="116"/>
      <c r="BK333" s="116"/>
      <c r="BL333" s="29"/>
    </row>
    <row r="334" spans="1:64">
      <c r="A334" s="21"/>
      <c r="B334" s="21"/>
      <c r="C334" s="3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16"/>
      <c r="AM334" s="116"/>
      <c r="AN334" s="116"/>
      <c r="AO334" s="116"/>
      <c r="AP334" s="116"/>
      <c r="AQ334" s="116"/>
      <c r="AR334" s="116"/>
      <c r="AS334" s="11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16"/>
      <c r="BD334" s="116"/>
      <c r="BE334" s="116"/>
      <c r="BF334" s="116"/>
      <c r="BG334" s="116"/>
      <c r="BH334" s="116"/>
      <c r="BI334" s="116"/>
      <c r="BJ334" s="116"/>
      <c r="BK334" s="116"/>
      <c r="BL334" s="29"/>
    </row>
    <row r="335" spans="1:64">
      <c r="A335" s="21"/>
      <c r="B335" s="21"/>
      <c r="C335" s="3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16"/>
      <c r="AM335" s="116"/>
      <c r="AN335" s="116"/>
      <c r="AO335" s="116"/>
      <c r="AP335" s="116"/>
      <c r="AQ335" s="116"/>
      <c r="AR335" s="116"/>
      <c r="AS335" s="11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16"/>
      <c r="BD335" s="116"/>
      <c r="BE335" s="116"/>
      <c r="BF335" s="116"/>
      <c r="BG335" s="116"/>
      <c r="BH335" s="116"/>
      <c r="BI335" s="116"/>
      <c r="BJ335" s="116"/>
      <c r="BK335" s="116"/>
      <c r="BL335" s="29"/>
    </row>
    <row r="336" spans="1:64">
      <c r="A336" s="21"/>
      <c r="B336" s="21"/>
      <c r="C336" s="3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16"/>
      <c r="AM336" s="116"/>
      <c r="AN336" s="116"/>
      <c r="AO336" s="116"/>
      <c r="AP336" s="116"/>
      <c r="AQ336" s="116"/>
      <c r="AR336" s="116"/>
      <c r="AS336" s="116"/>
      <c r="AT336" s="116"/>
      <c r="AU336" s="116"/>
      <c r="AV336" s="116"/>
      <c r="AW336" s="116"/>
      <c r="AX336" s="116"/>
      <c r="AY336" s="116"/>
      <c r="AZ336" s="116"/>
      <c r="BA336" s="116"/>
      <c r="BB336" s="116"/>
      <c r="BC336" s="116"/>
      <c r="BD336" s="116"/>
      <c r="BE336" s="116"/>
      <c r="BF336" s="116"/>
      <c r="BG336" s="116"/>
      <c r="BH336" s="116"/>
      <c r="BI336" s="116"/>
      <c r="BJ336" s="116"/>
      <c r="BK336" s="116"/>
      <c r="BL336" s="29"/>
    </row>
    <row r="338" spans="4:56"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</row>
    <row r="339" spans="4:56"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</row>
    <row r="340" spans="4:56"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</row>
    <row r="341" spans="4:56"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</row>
    <row r="346" spans="4:56">
      <c r="D346" s="62"/>
    </row>
    <row r="347" spans="4:56">
      <c r="D347" s="4"/>
    </row>
    <row r="348" spans="4:56">
      <c r="D348" s="62"/>
    </row>
    <row r="349" spans="4:56">
      <c r="D349" s="62"/>
    </row>
    <row r="350" spans="4:56">
      <c r="D350" s="62"/>
    </row>
    <row r="351" spans="4:56">
      <c r="D351" s="62"/>
    </row>
    <row r="352" spans="4:56">
      <c r="D352" s="62"/>
    </row>
    <row r="353" spans="4:4">
      <c r="D353" s="62"/>
    </row>
    <row r="354" spans="4:4">
      <c r="D354" s="62"/>
    </row>
    <row r="355" spans="4:4">
      <c r="D355" s="62"/>
    </row>
    <row r="356" spans="4:4">
      <c r="D356" s="62"/>
    </row>
    <row r="357" spans="4:4">
      <c r="D357" s="62"/>
    </row>
    <row r="358" spans="4:4">
      <c r="D358" s="62"/>
    </row>
    <row r="359" spans="4:4">
      <c r="D359" s="62"/>
    </row>
    <row r="360" spans="4:4">
      <c r="D360" s="62"/>
    </row>
    <row r="361" spans="4:4">
      <c r="D361" s="62"/>
    </row>
    <row r="362" spans="4:4">
      <c r="D362" s="62"/>
    </row>
    <row r="363" spans="4:4">
      <c r="D363" s="62"/>
    </row>
    <row r="364" spans="4:4">
      <c r="D364" s="62"/>
    </row>
    <row r="365" spans="4:4">
      <c r="D365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57</vt:i4>
      </vt:variant>
    </vt:vector>
  </HeadingPairs>
  <TitlesOfParts>
    <vt:vector size="88" baseType="lpstr">
      <vt:lpstr>LOG</vt:lpstr>
      <vt:lpstr>Forecast Switchboard</vt:lpstr>
      <vt:lpstr>Lists&amp;Tables</vt:lpstr>
      <vt:lpstr>Res Forecast (Low)</vt:lpstr>
      <vt:lpstr>Res Forecast (Base Case)</vt:lpstr>
      <vt:lpstr>Res Forecast (High)</vt:lpstr>
      <vt:lpstr>Com Forecast (Low)</vt:lpstr>
      <vt:lpstr>Com Forecast (Base Case)</vt:lpstr>
      <vt:lpstr>Com Forecast (High)</vt:lpstr>
      <vt:lpstr>Ind Forecast (Low)</vt:lpstr>
      <vt:lpstr>Ind Forecast (Base Case)</vt:lpstr>
      <vt:lpstr>Ind Forecast (High)</vt:lpstr>
      <vt:lpstr>Ag Forecast (Low)</vt:lpstr>
      <vt:lpstr>Ag Forecast (Base Case)</vt:lpstr>
      <vt:lpstr>Ag Forecast (High)</vt:lpstr>
      <vt:lpstr>Pop Forecast (High)</vt:lpstr>
      <vt:lpstr>Pop Forecast (Base Case)</vt:lpstr>
      <vt:lpstr>Pop Forecast (Low)</vt:lpstr>
      <vt:lpstr>DEI (Base Case)</vt:lpstr>
      <vt:lpstr>Dairy Forecast (Base Case)</vt:lpstr>
      <vt:lpstr>Dairy Forecast (Low)</vt:lpstr>
      <vt:lpstr>Dairy Forecast (High)</vt:lpstr>
      <vt:lpstr>EV Forecast (Base Case)</vt:lpstr>
      <vt:lpstr>EV Forecast (Low)</vt:lpstr>
      <vt:lpstr>EV Forecast (High)</vt:lpstr>
      <vt:lpstr>DEI Forecast (Base Case)</vt:lpstr>
      <vt:lpstr>DEI Forecast (High)</vt:lpstr>
      <vt:lpstr>DEI Forecast (Low)</vt:lpstr>
      <vt:lpstr>DataCenter Forecast (Base Case)</vt:lpstr>
      <vt:lpstr>DataCenter Forecast (High)</vt:lpstr>
      <vt:lpstr>DataCenter Forecast (Low)</vt:lpstr>
      <vt:lpstr>anchor_AgForecast_base</vt:lpstr>
      <vt:lpstr>anchor_AgForecast_high</vt:lpstr>
      <vt:lpstr>anchor_AgForecast_Low</vt:lpstr>
      <vt:lpstr>anchor_ComForecast_Base</vt:lpstr>
      <vt:lpstr>anchor_ComForecast_High</vt:lpstr>
      <vt:lpstr>anchor_ComForecast_Low</vt:lpstr>
      <vt:lpstr>anchor_DairyForecast_base</vt:lpstr>
      <vt:lpstr>anchor_DairyForecast_high</vt:lpstr>
      <vt:lpstr>anchor_DairyForecast_low</vt:lpstr>
      <vt:lpstr>anchor_DataCenterForecast_base</vt:lpstr>
      <vt:lpstr>anchor_DataCenterForecast_high</vt:lpstr>
      <vt:lpstr>anchor_DataCenterForecast_low</vt:lpstr>
      <vt:lpstr>anchor_DEIForecast_base</vt:lpstr>
      <vt:lpstr>anchor_DEIForecast_high</vt:lpstr>
      <vt:lpstr>anchor_DEIForecast_low</vt:lpstr>
      <vt:lpstr>anchor_EVForecast_base</vt:lpstr>
      <vt:lpstr>anchor_EVForecast_High</vt:lpstr>
      <vt:lpstr>anchor_EVForecast_Low</vt:lpstr>
      <vt:lpstr>anchor_IndForecast_Base</vt:lpstr>
      <vt:lpstr>anchor_IndForecast_High</vt:lpstr>
      <vt:lpstr>anchor_IndForecast_Low</vt:lpstr>
      <vt:lpstr>anchor_PopForecast_Base</vt:lpstr>
      <vt:lpstr>anchor_PopForecast_High</vt:lpstr>
      <vt:lpstr>anchor_PopForecast_Low</vt:lpstr>
      <vt:lpstr>anchor_ResForecast_Base</vt:lpstr>
      <vt:lpstr>anchor_ResForecast_High</vt:lpstr>
      <vt:lpstr>anchor_ResForecast_Low</vt:lpstr>
      <vt:lpstr>col_IndexRange</vt:lpstr>
      <vt:lpstr>col_MatchRangeHoriz</vt:lpstr>
      <vt:lpstr>col_MatchRangeVert</vt:lpstr>
      <vt:lpstr>ComRegionExistBase</vt:lpstr>
      <vt:lpstr>ComRegionNewBase</vt:lpstr>
      <vt:lpstr>list_ForecastScenario</vt:lpstr>
      <vt:lpstr>list_ForecastState</vt:lpstr>
      <vt:lpstr>PopID</vt:lpstr>
      <vt:lpstr>PopMT</vt:lpstr>
      <vt:lpstr>PopOR</vt:lpstr>
      <vt:lpstr>PopReg</vt:lpstr>
      <vt:lpstr>PopWA</vt:lpstr>
      <vt:lpstr>ResIDExistBase</vt:lpstr>
      <vt:lpstr>ResIDNewBase</vt:lpstr>
      <vt:lpstr>ResMTExistBase</vt:lpstr>
      <vt:lpstr>ResMTNewBase</vt:lpstr>
      <vt:lpstr>ResORExistBase</vt:lpstr>
      <vt:lpstr>ResORNewBase</vt:lpstr>
      <vt:lpstr>ResRegionExistBase</vt:lpstr>
      <vt:lpstr>ResRegionNewBase</vt:lpstr>
      <vt:lpstr>ResWAExistBase</vt:lpstr>
      <vt:lpstr>ResWANewBase</vt:lpstr>
      <vt:lpstr>rng_ForecastColumnLookup</vt:lpstr>
      <vt:lpstr>rng_ForecastPnters</vt:lpstr>
      <vt:lpstr>rng_ForecastRowLookup</vt:lpstr>
      <vt:lpstr>rng_ParamFields</vt:lpstr>
      <vt:lpstr>switch_ForecastScenario</vt:lpstr>
      <vt:lpstr>switch_ForecastState</vt:lpstr>
      <vt:lpstr>tbl_Forecast</vt:lpstr>
      <vt:lpstr>tbl_LookupParams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Jayaweera</dc:creator>
  <cp:lastModifiedBy>Tina Jayaweera</cp:lastModifiedBy>
  <dcterms:created xsi:type="dcterms:W3CDTF">2014-09-10T18:57:13Z</dcterms:created>
  <dcterms:modified xsi:type="dcterms:W3CDTF">2015-03-27T19:52:18Z</dcterms:modified>
</cp:coreProperties>
</file>