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7510" yWindow="1455" windowWidth="20730" windowHeight="11310" activeTab="2"/>
  </bookViews>
  <sheets>
    <sheet name="7PSourceSummary" sheetId="20" r:id="rId1"/>
    <sheet name="forRPM" sheetId="41" r:id="rId2"/>
    <sheet name="SC-Retro" sheetId="8" r:id="rId3"/>
    <sheet name="Accomplishments" sheetId="23" r:id="rId4"/>
    <sheet name="M_Input_Out" sheetId="40" r:id="rId5"/>
    <sheet name="M_Input" sheetId="3" r:id="rId6"/>
    <sheet name="Raw" sheetId="18" r:id="rId7"/>
    <sheet name="LESA Savings &amp; Cost" sheetId="37" r:id="rId8"/>
    <sheet name="Pumping Costs" sheetId="38" r:id="rId9"/>
    <sheet name="Equipment&amp;Maintenance Costs" sheetId="39" r:id="rId10"/>
  </sheets>
  <externalReferences>
    <externalReference r:id="rId11"/>
    <externalReference r:id="rId12"/>
  </externalReferences>
  <definedNames>
    <definedName name="_xlnm._FilterDatabase" localSheetId="3" hidden="1">Accomplishments!$A$1:$G$7</definedName>
    <definedName name="_Key1" localSheetId="0" hidden="1">#REF!</definedName>
    <definedName name="_Key1" localSheetId="1" hidden="1">#REF!</definedName>
    <definedName name="_Key1" localSheetId="2" hidden="1">#REF!</definedName>
    <definedName name="_Key1" hidden="1">#REF!</definedName>
    <definedName name="_Key1old" localSheetId="0" hidden="1">#REF!</definedName>
    <definedName name="_Key1old" localSheetId="1"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hidden="1">#REF!</definedName>
    <definedName name="_SortOld" localSheetId="0" hidden="1">#REF!</definedName>
    <definedName name="_SortOld" localSheetId="1" hidden="1">#REF!</definedName>
    <definedName name="_SortOld" hidden="1">#REF!</definedName>
    <definedName name="AgBase">'[1]Ag Forecast (Base Case)'!$C$26:$BB$29</definedName>
    <definedName name="anscount" hidden="1">1</definedName>
    <definedName name="CBWorkbookPriority" hidden="1">-738590518</definedName>
    <definedName name="limcount" hidden="1">1</definedName>
    <definedName name="MeasureOutput">M_Input_Out!$A$4:$AM$200</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8"/>
  <c r="C9"/>
  <c r="B4" i="37"/>
  <c r="B18" i="39"/>
  <c r="A9" i="8"/>
  <c r="E3" i="41" s="1"/>
  <c r="E6" l="1"/>
  <c r="E4"/>
  <c r="E5"/>
  <c r="J6"/>
  <c r="J5"/>
  <c r="J4"/>
  <c r="J3"/>
  <c r="C6"/>
  <c r="B6"/>
  <c r="C5"/>
  <c r="B5"/>
  <c r="C4"/>
  <c r="B4"/>
  <c r="C3"/>
  <c r="B3"/>
  <c r="AD2"/>
  <c r="AC2"/>
  <c r="AB2"/>
  <c r="AA2"/>
  <c r="Z2"/>
  <c r="Y2"/>
  <c r="X2"/>
  <c r="W2"/>
  <c r="V2"/>
  <c r="U2"/>
  <c r="T2"/>
  <c r="S2"/>
  <c r="R2"/>
  <c r="Q2"/>
  <c r="P2"/>
  <c r="O2"/>
  <c r="N2"/>
  <c r="M2"/>
  <c r="L2"/>
  <c r="K2"/>
  <c r="A3" l="1"/>
  <c r="A6"/>
  <c r="A5"/>
  <c r="A4"/>
  <c r="A26" i="8" l="1"/>
  <c r="A25"/>
  <c r="A24"/>
  <c r="A23"/>
  <c r="E16"/>
  <c r="E15"/>
  <c r="E14"/>
  <c r="E13"/>
  <c r="Z23"/>
  <c r="Z24"/>
  <c r="Z25"/>
  <c r="Z26"/>
  <c r="C34"/>
  <c r="D34"/>
  <c r="C35"/>
  <c r="D35"/>
  <c r="C36"/>
  <c r="D36"/>
  <c r="D33"/>
  <c r="C33"/>
  <c r="C46" s="1"/>
  <c r="C43"/>
  <c r="A11"/>
  <c r="H8" i="3"/>
  <c r="A8"/>
  <c r="B8"/>
  <c r="D8"/>
  <c r="F8"/>
  <c r="H24" i="39"/>
  <c r="J24"/>
  <c r="D24"/>
  <c r="B24"/>
  <c r="D17"/>
  <c r="D18"/>
  <c r="J16"/>
  <c r="B16"/>
  <c r="D15"/>
  <c r="J14"/>
  <c r="D14"/>
  <c r="J13"/>
  <c r="D13"/>
  <c r="J12"/>
  <c r="D12"/>
  <c r="J11"/>
  <c r="D11"/>
  <c r="J10"/>
  <c r="D10"/>
  <c r="J9"/>
  <c r="D9"/>
  <c r="J8"/>
  <c r="H8"/>
  <c r="H15"/>
  <c r="H17"/>
  <c r="D8"/>
  <c r="J7"/>
  <c r="D7"/>
  <c r="J6"/>
  <c r="J15"/>
  <c r="J17"/>
  <c r="D6"/>
  <c r="D16"/>
  <c r="F12" i="38"/>
  <c r="F8"/>
  <c r="B8"/>
  <c r="B2" i="37"/>
  <c r="D2"/>
  <c r="D8" i="18" s="1"/>
  <c r="C8" i="3" s="1"/>
  <c r="D4" i="37"/>
  <c r="F8" i="18" s="1"/>
  <c r="E8" i="3" s="1"/>
  <c r="D15" i="38"/>
  <c r="B12"/>
  <c r="B13" i="8"/>
  <c r="B14"/>
  <c r="B15"/>
  <c r="B16"/>
  <c r="X12"/>
  <c r="W12"/>
  <c r="V12"/>
  <c r="U12"/>
  <c r="T12"/>
  <c r="S12"/>
  <c r="R12"/>
  <c r="Q12"/>
  <c r="P12"/>
  <c r="O12"/>
  <c r="N12"/>
  <c r="M12"/>
  <c r="L12"/>
  <c r="K12"/>
  <c r="J12"/>
  <c r="I12"/>
  <c r="H12"/>
  <c r="G12"/>
  <c r="F12"/>
  <c r="E12"/>
  <c r="X95"/>
  <c r="W95"/>
  <c r="V95"/>
  <c r="U95"/>
  <c r="T95"/>
  <c r="S95"/>
  <c r="R95"/>
  <c r="Q95"/>
  <c r="P95"/>
  <c r="O95"/>
  <c r="N95"/>
  <c r="M95"/>
  <c r="L95"/>
  <c r="K95"/>
  <c r="J95"/>
  <c r="I95"/>
  <c r="H95"/>
  <c r="G95"/>
  <c r="F95"/>
  <c r="E95"/>
  <c r="X58"/>
  <c r="W58"/>
  <c r="V58"/>
  <c r="U58"/>
  <c r="T58"/>
  <c r="S58"/>
  <c r="R58"/>
  <c r="Q58"/>
  <c r="P58"/>
  <c r="O58"/>
  <c r="N58"/>
  <c r="M58"/>
  <c r="L58"/>
  <c r="K58"/>
  <c r="J58"/>
  <c r="I58"/>
  <c r="H58"/>
  <c r="G58"/>
  <c r="F58"/>
  <c r="E58"/>
  <c r="X45"/>
  <c r="W45"/>
  <c r="V45"/>
  <c r="U45"/>
  <c r="T45"/>
  <c r="S45"/>
  <c r="R45"/>
  <c r="Q45"/>
  <c r="P45"/>
  <c r="O45"/>
  <c r="N45"/>
  <c r="M45"/>
  <c r="L45"/>
  <c r="K45"/>
  <c r="J45"/>
  <c r="I45"/>
  <c r="H45"/>
  <c r="G45"/>
  <c r="F45"/>
  <c r="E45"/>
  <c r="X94"/>
  <c r="W94"/>
  <c r="V94"/>
  <c r="U94"/>
  <c r="T94"/>
  <c r="S94"/>
  <c r="R94"/>
  <c r="Q94"/>
  <c r="P94"/>
  <c r="O94"/>
  <c r="N94"/>
  <c r="M94"/>
  <c r="L94"/>
  <c r="K94"/>
  <c r="J94"/>
  <c r="I94"/>
  <c r="H94"/>
  <c r="G94"/>
  <c r="F94"/>
  <c r="E94"/>
  <c r="X57"/>
  <c r="W57"/>
  <c r="V57"/>
  <c r="U57"/>
  <c r="T57"/>
  <c r="S57"/>
  <c r="R57"/>
  <c r="Q57"/>
  <c r="P57"/>
  <c r="O57"/>
  <c r="N57"/>
  <c r="M57"/>
  <c r="L57"/>
  <c r="K57"/>
  <c r="J57"/>
  <c r="I57"/>
  <c r="H57"/>
  <c r="G57"/>
  <c r="F57"/>
  <c r="E57"/>
  <c r="X44"/>
  <c r="W44"/>
  <c r="V44"/>
  <c r="U44"/>
  <c r="T44"/>
  <c r="S44"/>
  <c r="R44"/>
  <c r="Q44"/>
  <c r="P44"/>
  <c r="O44"/>
  <c r="N44"/>
  <c r="M44"/>
  <c r="L44"/>
  <c r="K44"/>
  <c r="J44"/>
  <c r="I44"/>
  <c r="H44"/>
  <c r="G44"/>
  <c r="F44"/>
  <c r="E44"/>
  <c r="C22"/>
  <c r="C32" s="1"/>
  <c r="E24" l="1"/>
  <c r="B36"/>
  <c r="B34"/>
  <c r="A21"/>
  <c r="B33"/>
  <c r="I3" i="41"/>
  <c r="AU3" s="1"/>
  <c r="B46" i="8"/>
  <c r="H3" i="41" s="1"/>
  <c r="A46" i="8"/>
  <c r="G3" i="41" s="1"/>
  <c r="C49" i="8"/>
  <c r="C47"/>
  <c r="B47" s="1"/>
  <c r="H4" i="41" s="1"/>
  <c r="B35" i="8"/>
  <c r="C48"/>
  <c r="D94"/>
  <c r="AP3" i="41"/>
  <c r="AH3"/>
  <c r="AK3"/>
  <c r="AI3"/>
  <c r="AZ3"/>
  <c r="AF3"/>
  <c r="AS3"/>
  <c r="E23" i="8"/>
  <c r="E25"/>
  <c r="A31"/>
  <c r="E18"/>
  <c r="E26"/>
  <c r="AJ3" i="41" l="1"/>
  <c r="BB3"/>
  <c r="BD3"/>
  <c r="BA3"/>
  <c r="AQ3"/>
  <c r="AY3"/>
  <c r="AX3"/>
  <c r="AO3"/>
  <c r="AW3"/>
  <c r="AN3"/>
  <c r="BC3"/>
  <c r="F3"/>
  <c r="AM3"/>
  <c r="AV3"/>
  <c r="AT3"/>
  <c r="AG3"/>
  <c r="AL3"/>
  <c r="I4"/>
  <c r="A47" i="8"/>
  <c r="G4" i="41" s="1"/>
  <c r="I6"/>
  <c r="A49" i="8"/>
  <c r="G6" i="41" s="1"/>
  <c r="B49" i="8"/>
  <c r="H6" i="41" s="1"/>
  <c r="I5"/>
  <c r="A48" i="8"/>
  <c r="G5" i="41" s="1"/>
  <c r="B48" i="8"/>
  <c r="I60" s="1"/>
  <c r="E28"/>
  <c r="J59" l="1"/>
  <c r="J96" s="1"/>
  <c r="V59"/>
  <c r="V96" s="1"/>
  <c r="N59"/>
  <c r="N96" s="1"/>
  <c r="P60"/>
  <c r="K60"/>
  <c r="E59"/>
  <c r="E96" s="1"/>
  <c r="Y59"/>
  <c r="Y96" s="1"/>
  <c r="U60"/>
  <c r="I59"/>
  <c r="I96" s="1"/>
  <c r="AK4" i="41"/>
  <c r="AT4"/>
  <c r="AJ4"/>
  <c r="AV4"/>
  <c r="AN4"/>
  <c r="BA4"/>
  <c r="BC4"/>
  <c r="AG4"/>
  <c r="AU4"/>
  <c r="AF4"/>
  <c r="AI4"/>
  <c r="AY4"/>
  <c r="F4"/>
  <c r="AP4"/>
  <c r="AW4"/>
  <c r="AH4"/>
  <c r="AM4"/>
  <c r="AO4"/>
  <c r="AQ4"/>
  <c r="BD4"/>
  <c r="AZ4"/>
  <c r="AS4"/>
  <c r="BB4"/>
  <c r="AL4"/>
  <c r="AX4"/>
  <c r="N60" i="8"/>
  <c r="N97" s="1"/>
  <c r="AU6" i="41"/>
  <c r="AV6"/>
  <c r="AQ6"/>
  <c r="AY6"/>
  <c r="AX6"/>
  <c r="AK6"/>
  <c r="AG6"/>
  <c r="AZ6"/>
  <c r="AT6"/>
  <c r="AL6"/>
  <c r="AM6"/>
  <c r="AH6"/>
  <c r="AO6"/>
  <c r="AF6"/>
  <c r="BB6"/>
  <c r="BC6"/>
  <c r="BD6"/>
  <c r="AP6"/>
  <c r="AI6"/>
  <c r="AS6"/>
  <c r="AW6"/>
  <c r="F6"/>
  <c r="BA6"/>
  <c r="AN6"/>
  <c r="AJ6"/>
  <c r="AZ5"/>
  <c r="AS5"/>
  <c r="AJ5"/>
  <c r="F5"/>
  <c r="BA5"/>
  <c r="AU5"/>
  <c r="AM5"/>
  <c r="BB5"/>
  <c r="AN5"/>
  <c r="AP5"/>
  <c r="AH5"/>
  <c r="AY5"/>
  <c r="AI5"/>
  <c r="BD5"/>
  <c r="BC5"/>
  <c r="AV5"/>
  <c r="AQ5"/>
  <c r="AT5"/>
  <c r="AF5"/>
  <c r="AK5"/>
  <c r="AW5"/>
  <c r="AX5"/>
  <c r="AL5"/>
  <c r="AO5"/>
  <c r="AG5"/>
  <c r="L60" i="8"/>
  <c r="K59"/>
  <c r="K96" s="1"/>
  <c r="E60"/>
  <c r="F59"/>
  <c r="F96" s="1"/>
  <c r="H5" i="41"/>
  <c r="S59" i="8"/>
  <c r="S96" s="1"/>
  <c r="T59"/>
  <c r="T96" s="1"/>
  <c r="F60"/>
  <c r="R59"/>
  <c r="R96" s="1"/>
  <c r="O60"/>
  <c r="Y60"/>
  <c r="L59"/>
  <c r="L96" s="1"/>
  <c r="S60"/>
  <c r="W60"/>
  <c r="M59"/>
  <c r="M96" s="1"/>
  <c r="G60"/>
  <c r="Q60"/>
  <c r="R60"/>
  <c r="U59"/>
  <c r="X59"/>
  <c r="X96" s="1"/>
  <c r="M60"/>
  <c r="G59"/>
  <c r="G96" s="1"/>
  <c r="T60"/>
  <c r="T97" s="1"/>
  <c r="O59"/>
  <c r="O96" s="1"/>
  <c r="X60"/>
  <c r="W59"/>
  <c r="W96" s="1"/>
  <c r="V60"/>
  <c r="Q59"/>
  <c r="Q96" s="1"/>
  <c r="H60"/>
  <c r="H59"/>
  <c r="H96" s="1"/>
  <c r="J60"/>
  <c r="P59"/>
  <c r="P96" s="1"/>
  <c r="J97" l="1"/>
  <c r="V97"/>
  <c r="Y97"/>
  <c r="I97"/>
  <c r="E97"/>
  <c r="G97"/>
  <c r="S97"/>
  <c r="H97"/>
  <c r="M97"/>
  <c r="F97"/>
  <c r="U96"/>
  <c r="U97"/>
  <c r="L97"/>
  <c r="X97"/>
  <c r="Q97"/>
  <c r="K97"/>
  <c r="R97"/>
  <c r="W97"/>
  <c r="O97"/>
  <c r="P97"/>
  <c r="X32" l="1"/>
  <c r="W32"/>
  <c r="V32"/>
  <c r="U32"/>
  <c r="T32"/>
  <c r="S32"/>
  <c r="R32"/>
  <c r="Q32"/>
  <c r="P32"/>
  <c r="O32"/>
  <c r="N32"/>
  <c r="M32"/>
  <c r="L32"/>
  <c r="K32"/>
  <c r="J32"/>
  <c r="I32"/>
  <c r="H32"/>
  <c r="G32"/>
  <c r="F32"/>
  <c r="E32"/>
  <c r="E33" l="1"/>
  <c r="E35"/>
  <c r="E34"/>
  <c r="E36"/>
  <c r="E39" l="1"/>
  <c r="E47"/>
  <c r="E49"/>
  <c r="K6" i="41" s="1"/>
  <c r="E46" i="8"/>
  <c r="K3" i="41" s="1"/>
  <c r="E48" i="8"/>
  <c r="K4" i="41" l="1"/>
  <c r="K5"/>
  <c r="E61" i="8"/>
  <c r="E98" s="1"/>
  <c r="E87"/>
  <c r="E88"/>
  <c r="E81"/>
  <c r="E73"/>
  <c r="E83"/>
  <c r="E78"/>
  <c r="E69"/>
  <c r="E71"/>
  <c r="E84"/>
  <c r="E85"/>
  <c r="E64"/>
  <c r="E90"/>
  <c r="E82"/>
  <c r="E75"/>
  <c r="E66"/>
  <c r="E80"/>
  <c r="E74"/>
  <c r="E65"/>
  <c r="E62"/>
  <c r="E86"/>
  <c r="E76"/>
  <c r="E79"/>
  <c r="E116" s="1"/>
  <c r="E63"/>
  <c r="E68"/>
  <c r="E51"/>
  <c r="E72"/>
  <c r="E70"/>
  <c r="E107" s="1"/>
  <c r="E89"/>
  <c r="E67"/>
  <c r="E77"/>
  <c r="E121" l="1"/>
  <c r="E100"/>
  <c r="E114"/>
  <c r="E104"/>
  <c r="E119"/>
  <c r="E102"/>
  <c r="E109"/>
  <c r="E112"/>
  <c r="E122"/>
  <c r="E125"/>
  <c r="E99"/>
  <c r="E111"/>
  <c r="E115"/>
  <c r="E103"/>
  <c r="E101"/>
  <c r="E106"/>
  <c r="E118"/>
  <c r="E127"/>
  <c r="E92"/>
  <c r="E126"/>
  <c r="E105"/>
  <c r="E123"/>
  <c r="E117"/>
  <c r="E108"/>
  <c r="E110"/>
  <c r="E53"/>
  <c r="E113"/>
  <c r="E120"/>
  <c r="E124"/>
  <c r="E129" l="1"/>
  <c r="E130" s="1"/>
  <c r="F15" l="1"/>
  <c r="G15" s="1"/>
  <c r="H15" s="1"/>
  <c r="I15" s="1"/>
  <c r="J15" s="1"/>
  <c r="K15" s="1"/>
  <c r="L15" s="1"/>
  <c r="M15" s="1"/>
  <c r="N15" s="1"/>
  <c r="O15" s="1"/>
  <c r="P15" s="1"/>
  <c r="Q15" s="1"/>
  <c r="R15" s="1"/>
  <c r="S15" s="1"/>
  <c r="T15" s="1"/>
  <c r="U15" s="1"/>
  <c r="V15" s="1"/>
  <c r="W15" s="1"/>
  <c r="X15" s="1"/>
  <c r="F14"/>
  <c r="G14" s="1"/>
  <c r="H14" s="1"/>
  <c r="I14" s="1"/>
  <c r="J14" s="1"/>
  <c r="K14" s="1"/>
  <c r="L14" s="1"/>
  <c r="M14" s="1"/>
  <c r="N14" s="1"/>
  <c r="O14" s="1"/>
  <c r="P14" s="1"/>
  <c r="Q14" s="1"/>
  <c r="R14" s="1"/>
  <c r="S14" s="1"/>
  <c r="T14" s="1"/>
  <c r="U14" s="1"/>
  <c r="V14" s="1"/>
  <c r="W14" s="1"/>
  <c r="X14" s="1"/>
  <c r="F13"/>
  <c r="G13" s="1"/>
  <c r="H13" s="1"/>
  <c r="I13" s="1"/>
  <c r="J13" s="1"/>
  <c r="K13" s="1"/>
  <c r="L13" s="1"/>
  <c r="M13" s="1"/>
  <c r="N13" s="1"/>
  <c r="O13" s="1"/>
  <c r="P13" s="1"/>
  <c r="Q13" s="1"/>
  <c r="R13" s="1"/>
  <c r="S13" s="1"/>
  <c r="T13" s="1"/>
  <c r="U13" s="1"/>
  <c r="V13" s="1"/>
  <c r="W13" s="1"/>
  <c r="X13" s="1"/>
  <c r="F16" l="1"/>
  <c r="G16" s="1"/>
  <c r="H16" s="1"/>
  <c r="I16" s="1"/>
  <c r="J16" s="1"/>
  <c r="K16" s="1"/>
  <c r="L16" s="1"/>
  <c r="M16" s="1"/>
  <c r="N16" s="1"/>
  <c r="O16" s="1"/>
  <c r="P16" s="1"/>
  <c r="Q16" s="1"/>
  <c r="R16" s="1"/>
  <c r="S16" s="1"/>
  <c r="T16" s="1"/>
  <c r="U16" s="1"/>
  <c r="V16" s="1"/>
  <c r="W16" s="1"/>
  <c r="X16" s="1"/>
  <c r="F26"/>
  <c r="F36" s="1"/>
  <c r="F24"/>
  <c r="F34" s="1"/>
  <c r="F23"/>
  <c r="F18" l="1"/>
  <c r="G24"/>
  <c r="G34" s="1"/>
  <c r="G47" s="1"/>
  <c r="M4" i="41" s="1"/>
  <c r="F25" i="8"/>
  <c r="F35" s="1"/>
  <c r="G26"/>
  <c r="G36" s="1"/>
  <c r="G49" s="1"/>
  <c r="M6" i="41" s="1"/>
  <c r="F49" i="8"/>
  <c r="F47"/>
  <c r="G23"/>
  <c r="G18"/>
  <c r="F28"/>
  <c r="F33"/>
  <c r="H26" l="1"/>
  <c r="H36" s="1"/>
  <c r="L6" i="41"/>
  <c r="G25" i="8"/>
  <c r="G35" s="1"/>
  <c r="G48" s="1"/>
  <c r="M5" i="41" s="1"/>
  <c r="L4"/>
  <c r="H24" i="8"/>
  <c r="H34" s="1"/>
  <c r="F48"/>
  <c r="F46"/>
  <c r="F39"/>
  <c r="H23"/>
  <c r="H18"/>
  <c r="G28"/>
  <c r="G33"/>
  <c r="H47" l="1"/>
  <c r="H49"/>
  <c r="L5" i="41"/>
  <c r="I24" i="8"/>
  <c r="I34" s="1"/>
  <c r="I47" s="1"/>
  <c r="O4" i="41" s="1"/>
  <c r="H25" i="8"/>
  <c r="H35" s="1"/>
  <c r="H48" s="1"/>
  <c r="N5" i="41" s="1"/>
  <c r="I26" i="8"/>
  <c r="I36" s="1"/>
  <c r="I49" s="1"/>
  <c r="O6" i="41" s="1"/>
  <c r="H33" i="8"/>
  <c r="L3" i="41"/>
  <c r="F70" i="8"/>
  <c r="F51"/>
  <c r="F71"/>
  <c r="F64"/>
  <c r="F90"/>
  <c r="F83"/>
  <c r="F80"/>
  <c r="F82"/>
  <c r="F72"/>
  <c r="F74"/>
  <c r="F77"/>
  <c r="F66"/>
  <c r="F61"/>
  <c r="F98" s="1"/>
  <c r="F79"/>
  <c r="F86"/>
  <c r="F88"/>
  <c r="F73"/>
  <c r="F110" s="1"/>
  <c r="F75"/>
  <c r="F112" s="1"/>
  <c r="F76"/>
  <c r="F78"/>
  <c r="F68"/>
  <c r="F81"/>
  <c r="F63"/>
  <c r="F62"/>
  <c r="F85"/>
  <c r="F84"/>
  <c r="F121" s="1"/>
  <c r="F65"/>
  <c r="F67"/>
  <c r="F104" s="1"/>
  <c r="F69"/>
  <c r="F106" s="1"/>
  <c r="F89"/>
  <c r="F87"/>
  <c r="F124" s="1"/>
  <c r="G39"/>
  <c r="G46"/>
  <c r="I18"/>
  <c r="I23"/>
  <c r="F118" l="1"/>
  <c r="F126"/>
  <c r="F116"/>
  <c r="F120"/>
  <c r="H28"/>
  <c r="F102"/>
  <c r="F108"/>
  <c r="J26"/>
  <c r="J36" s="1"/>
  <c r="J49" s="1"/>
  <c r="P6" i="41" s="1"/>
  <c r="N6"/>
  <c r="J18" i="8"/>
  <c r="I25"/>
  <c r="I35" s="1"/>
  <c r="I48" s="1"/>
  <c r="O5" i="41" s="1"/>
  <c r="N4"/>
  <c r="F122" i="8"/>
  <c r="F105"/>
  <c r="F109"/>
  <c r="J24"/>
  <c r="J34" s="1"/>
  <c r="F115"/>
  <c r="F127"/>
  <c r="F92"/>
  <c r="F53"/>
  <c r="J23"/>
  <c r="F100"/>
  <c r="F113"/>
  <c r="F123"/>
  <c r="F114"/>
  <c r="F117"/>
  <c r="M3" i="41"/>
  <c r="G61" i="8"/>
  <c r="G98" s="1"/>
  <c r="G62"/>
  <c r="G71"/>
  <c r="G68"/>
  <c r="G78"/>
  <c r="G72"/>
  <c r="G76"/>
  <c r="G87"/>
  <c r="G64"/>
  <c r="G63"/>
  <c r="G100" s="1"/>
  <c r="G77"/>
  <c r="G114" s="1"/>
  <c r="G85"/>
  <c r="G82"/>
  <c r="G65"/>
  <c r="G88"/>
  <c r="G83"/>
  <c r="G120" s="1"/>
  <c r="G89"/>
  <c r="G79"/>
  <c r="G75"/>
  <c r="G90"/>
  <c r="G127" s="1"/>
  <c r="G73"/>
  <c r="G84"/>
  <c r="G74"/>
  <c r="G86"/>
  <c r="G123" s="1"/>
  <c r="G67"/>
  <c r="G81"/>
  <c r="G66"/>
  <c r="G70"/>
  <c r="G51"/>
  <c r="G80"/>
  <c r="G117" s="1"/>
  <c r="G69"/>
  <c r="H39"/>
  <c r="H46"/>
  <c r="I33"/>
  <c r="F111"/>
  <c r="F99"/>
  <c r="F125"/>
  <c r="F103"/>
  <c r="F119"/>
  <c r="F101"/>
  <c r="F107"/>
  <c r="G103" l="1"/>
  <c r="G122"/>
  <c r="G105"/>
  <c r="G110"/>
  <c r="G101"/>
  <c r="K24"/>
  <c r="K34" s="1"/>
  <c r="K47" s="1"/>
  <c r="Q4" i="41" s="1"/>
  <c r="K26" i="8"/>
  <c r="K36" s="1"/>
  <c r="J47"/>
  <c r="F129"/>
  <c r="F130" s="1"/>
  <c r="I28"/>
  <c r="G116"/>
  <c r="G102"/>
  <c r="G99"/>
  <c r="J25"/>
  <c r="J35" s="1"/>
  <c r="J48" s="1"/>
  <c r="P5" i="41" s="1"/>
  <c r="G106" i="8"/>
  <c r="G111"/>
  <c r="G125"/>
  <c r="G108"/>
  <c r="G53"/>
  <c r="J33"/>
  <c r="G112"/>
  <c r="G124"/>
  <c r="G118"/>
  <c r="G121"/>
  <c r="G109"/>
  <c r="I39"/>
  <c r="I46"/>
  <c r="K23"/>
  <c r="N3" i="41"/>
  <c r="H71" i="8"/>
  <c r="H81"/>
  <c r="H77"/>
  <c r="H78"/>
  <c r="H68"/>
  <c r="H64"/>
  <c r="H51"/>
  <c r="H83"/>
  <c r="H74"/>
  <c r="H73"/>
  <c r="H65"/>
  <c r="H82"/>
  <c r="H86"/>
  <c r="H62"/>
  <c r="H88"/>
  <c r="H72"/>
  <c r="H90"/>
  <c r="H63"/>
  <c r="H100" s="1"/>
  <c r="H70"/>
  <c r="H69"/>
  <c r="H76"/>
  <c r="H85"/>
  <c r="H79"/>
  <c r="H89"/>
  <c r="H61"/>
  <c r="H98" s="1"/>
  <c r="H80"/>
  <c r="H84"/>
  <c r="H75"/>
  <c r="H112" s="1"/>
  <c r="H66"/>
  <c r="H87"/>
  <c r="H67"/>
  <c r="G113"/>
  <c r="G107"/>
  <c r="G92"/>
  <c r="G104"/>
  <c r="G126"/>
  <c r="G119"/>
  <c r="G115"/>
  <c r="H106" l="1"/>
  <c r="H109"/>
  <c r="H124"/>
  <c r="H104"/>
  <c r="H121"/>
  <c r="H116"/>
  <c r="H107"/>
  <c r="H53"/>
  <c r="H114"/>
  <c r="H92"/>
  <c r="J28"/>
  <c r="K25"/>
  <c r="K35" s="1"/>
  <c r="K48" s="1"/>
  <c r="Q5" i="41" s="1"/>
  <c r="P4"/>
  <c r="L26" i="8"/>
  <c r="L36" s="1"/>
  <c r="L49" s="1"/>
  <c r="R6" i="41" s="1"/>
  <c r="H113" i="8"/>
  <c r="H127"/>
  <c r="L24"/>
  <c r="L34" s="1"/>
  <c r="K49"/>
  <c r="K18"/>
  <c r="G129"/>
  <c r="G130" s="1"/>
  <c r="H117"/>
  <c r="H122"/>
  <c r="H99"/>
  <c r="H110"/>
  <c r="K33"/>
  <c r="J39"/>
  <c r="J46"/>
  <c r="O3" i="41"/>
  <c r="I83" i="8"/>
  <c r="I74"/>
  <c r="I63"/>
  <c r="I72"/>
  <c r="I51"/>
  <c r="I77"/>
  <c r="I71"/>
  <c r="I82"/>
  <c r="I62"/>
  <c r="I80"/>
  <c r="I70"/>
  <c r="I84"/>
  <c r="I90"/>
  <c r="I61"/>
  <c r="I98" s="1"/>
  <c r="I87"/>
  <c r="I76"/>
  <c r="I88"/>
  <c r="I85"/>
  <c r="I78"/>
  <c r="I73"/>
  <c r="I110" s="1"/>
  <c r="I67"/>
  <c r="I64"/>
  <c r="I101" s="1"/>
  <c r="I79"/>
  <c r="I86"/>
  <c r="I69"/>
  <c r="I89"/>
  <c r="I75"/>
  <c r="I68"/>
  <c r="I65"/>
  <c r="I66"/>
  <c r="I81"/>
  <c r="H101"/>
  <c r="I92"/>
  <c r="H125"/>
  <c r="H102"/>
  <c r="H126"/>
  <c r="H119"/>
  <c r="H120"/>
  <c r="H115"/>
  <c r="L23"/>
  <c r="H118"/>
  <c r="H103"/>
  <c r="H123"/>
  <c r="H111"/>
  <c r="H105"/>
  <c r="H108"/>
  <c r="I116" l="1"/>
  <c r="K28"/>
  <c r="I102"/>
  <c r="I104"/>
  <c r="I125"/>
  <c r="I127"/>
  <c r="I99"/>
  <c r="M24"/>
  <c r="M34" s="1"/>
  <c r="M47" s="1"/>
  <c r="S4" i="41" s="1"/>
  <c r="L47" i="8"/>
  <c r="Q6" i="41"/>
  <c r="H129" i="8"/>
  <c r="H130" s="1"/>
  <c r="I120"/>
  <c r="I122"/>
  <c r="I117"/>
  <c r="I114"/>
  <c r="I111"/>
  <c r="M26"/>
  <c r="M36" s="1"/>
  <c r="M49" s="1"/>
  <c r="S6" i="41" s="1"/>
  <c r="L25" i="8"/>
  <c r="L35" s="1"/>
  <c r="L48" s="1"/>
  <c r="R5" i="41" s="1"/>
  <c r="L18" i="8"/>
  <c r="I106"/>
  <c r="P3" i="41"/>
  <c r="J68" i="8"/>
  <c r="J90"/>
  <c r="J92" s="1"/>
  <c r="J83"/>
  <c r="J71"/>
  <c r="J69"/>
  <c r="J106" s="1"/>
  <c r="J77"/>
  <c r="J89"/>
  <c r="J72"/>
  <c r="J63"/>
  <c r="J78"/>
  <c r="J115" s="1"/>
  <c r="J76"/>
  <c r="J80"/>
  <c r="J87"/>
  <c r="J62"/>
  <c r="J88"/>
  <c r="J81"/>
  <c r="J118" s="1"/>
  <c r="J82"/>
  <c r="J84"/>
  <c r="J74"/>
  <c r="J86"/>
  <c r="J79"/>
  <c r="J51"/>
  <c r="J65"/>
  <c r="J73"/>
  <c r="J110" s="1"/>
  <c r="J85"/>
  <c r="J66"/>
  <c r="J70"/>
  <c r="J75"/>
  <c r="J64"/>
  <c r="J101" s="1"/>
  <c r="J67"/>
  <c r="J104" s="1"/>
  <c r="J61"/>
  <c r="J98" s="1"/>
  <c r="I126"/>
  <c r="I118"/>
  <c r="I112"/>
  <c r="I115"/>
  <c r="I124"/>
  <c r="I107"/>
  <c r="I108"/>
  <c r="I100"/>
  <c r="K46"/>
  <c r="K39"/>
  <c r="L33"/>
  <c r="M23"/>
  <c r="M18"/>
  <c r="I103"/>
  <c r="I53"/>
  <c r="I105"/>
  <c r="I123"/>
  <c r="I113"/>
  <c r="I121"/>
  <c r="I119"/>
  <c r="I109"/>
  <c r="J122" l="1"/>
  <c r="J116"/>
  <c r="L28"/>
  <c r="J107"/>
  <c r="J53"/>
  <c r="J123"/>
  <c r="J117"/>
  <c r="N24"/>
  <c r="N34" s="1"/>
  <c r="N47" s="1"/>
  <c r="T4" i="41" s="1"/>
  <c r="M25" i="8"/>
  <c r="M35" s="1"/>
  <c r="M48" s="1"/>
  <c r="S5" i="41" s="1"/>
  <c r="R4"/>
  <c r="I129" i="8"/>
  <c r="I130" s="1"/>
  <c r="N26"/>
  <c r="N36" s="1"/>
  <c r="N49" s="1"/>
  <c r="T6" i="41" s="1"/>
  <c r="J102" i="8"/>
  <c r="J111"/>
  <c r="J125"/>
  <c r="J113"/>
  <c r="J120"/>
  <c r="L39"/>
  <c r="L46"/>
  <c r="N23"/>
  <c r="N18"/>
  <c r="Q3" i="41"/>
  <c r="K80" i="8"/>
  <c r="K88"/>
  <c r="K85"/>
  <c r="K89"/>
  <c r="K66"/>
  <c r="K71"/>
  <c r="K86"/>
  <c r="K74"/>
  <c r="K62"/>
  <c r="K79"/>
  <c r="K78"/>
  <c r="K84"/>
  <c r="K72"/>
  <c r="K87"/>
  <c r="K68"/>
  <c r="K75"/>
  <c r="K112" s="1"/>
  <c r="K69"/>
  <c r="K63"/>
  <c r="K51"/>
  <c r="K77"/>
  <c r="K81"/>
  <c r="K118" s="1"/>
  <c r="K61"/>
  <c r="K98" s="1"/>
  <c r="K65"/>
  <c r="K73"/>
  <c r="K67"/>
  <c r="K104" s="1"/>
  <c r="K82"/>
  <c r="K64"/>
  <c r="K70"/>
  <c r="K83"/>
  <c r="K90"/>
  <c r="K76"/>
  <c r="K113" s="1"/>
  <c r="J109"/>
  <c r="J119"/>
  <c r="J124"/>
  <c r="J100"/>
  <c r="J105"/>
  <c r="M33"/>
  <c r="J126"/>
  <c r="J112"/>
  <c r="J108"/>
  <c r="J103"/>
  <c r="J121"/>
  <c r="J99"/>
  <c r="J114"/>
  <c r="J127"/>
  <c r="M28" l="1"/>
  <c r="K123"/>
  <c r="K119"/>
  <c r="K105"/>
  <c r="K115"/>
  <c r="K122"/>
  <c r="K100"/>
  <c r="K107"/>
  <c r="K110"/>
  <c r="O24"/>
  <c r="O34" s="1"/>
  <c r="O47" s="1"/>
  <c r="N25"/>
  <c r="N35" s="1"/>
  <c r="N48" s="1"/>
  <c r="T5" i="41" s="1"/>
  <c r="J129" i="8"/>
  <c r="J130" s="1"/>
  <c r="O26"/>
  <c r="O36" s="1"/>
  <c r="O49" s="1"/>
  <c r="U6" i="41" s="1"/>
  <c r="K127" i="8"/>
  <c r="K124"/>
  <c r="K116"/>
  <c r="K108"/>
  <c r="N33"/>
  <c r="M46"/>
  <c r="M39"/>
  <c r="R3" i="41"/>
  <c r="L90" i="8"/>
  <c r="L68"/>
  <c r="L66"/>
  <c r="L67"/>
  <c r="L88"/>
  <c r="L69"/>
  <c r="L106" s="1"/>
  <c r="L75"/>
  <c r="L72"/>
  <c r="L80"/>
  <c r="L61"/>
  <c r="L98" s="1"/>
  <c r="L62"/>
  <c r="L65"/>
  <c r="L64"/>
  <c r="L84"/>
  <c r="L89"/>
  <c r="L63"/>
  <c r="L74"/>
  <c r="L51"/>
  <c r="L76"/>
  <c r="L113" s="1"/>
  <c r="L86"/>
  <c r="L79"/>
  <c r="L71"/>
  <c r="L73"/>
  <c r="L70"/>
  <c r="L78"/>
  <c r="L87"/>
  <c r="L83"/>
  <c r="L81"/>
  <c r="L77"/>
  <c r="L82"/>
  <c r="L85"/>
  <c r="K102"/>
  <c r="K114"/>
  <c r="K121"/>
  <c r="K111"/>
  <c r="K126"/>
  <c r="O18"/>
  <c r="O23"/>
  <c r="K125"/>
  <c r="K101"/>
  <c r="K53"/>
  <c r="L53" s="1"/>
  <c r="K92"/>
  <c r="K120"/>
  <c r="K106"/>
  <c r="K109"/>
  <c r="K99"/>
  <c r="K103"/>
  <c r="K117"/>
  <c r="K129" l="1"/>
  <c r="K130" s="1"/>
  <c r="L92"/>
  <c r="L118"/>
  <c r="N28"/>
  <c r="P26"/>
  <c r="P36" s="1"/>
  <c r="P49" s="1"/>
  <c r="V6" i="41" s="1"/>
  <c r="U4"/>
  <c r="P24" i="8"/>
  <c r="P34" s="1"/>
  <c r="P47" s="1"/>
  <c r="V4" i="41" s="1"/>
  <c r="L120" i="8"/>
  <c r="L99"/>
  <c r="L114"/>
  <c r="L111"/>
  <c r="L125"/>
  <c r="L127"/>
  <c r="O25"/>
  <c r="O35" s="1"/>
  <c r="O48" s="1"/>
  <c r="U5" i="41" s="1"/>
  <c r="L122" i="8"/>
  <c r="L107"/>
  <c r="L123"/>
  <c r="L100"/>
  <c r="L102"/>
  <c r="L109"/>
  <c r="L104"/>
  <c r="O28"/>
  <c r="O33"/>
  <c r="P23"/>
  <c r="L115"/>
  <c r="L110"/>
  <c r="L126"/>
  <c r="L112"/>
  <c r="L103"/>
  <c r="N39"/>
  <c r="N46"/>
  <c r="S3" i="41"/>
  <c r="M75" i="8"/>
  <c r="M61"/>
  <c r="M98" s="1"/>
  <c r="M80"/>
  <c r="M76"/>
  <c r="M65"/>
  <c r="M86"/>
  <c r="M90"/>
  <c r="M83"/>
  <c r="M81"/>
  <c r="M68"/>
  <c r="M77"/>
  <c r="M114" s="1"/>
  <c r="M64"/>
  <c r="M51"/>
  <c r="M53" s="1"/>
  <c r="M62"/>
  <c r="M99" s="1"/>
  <c r="M88"/>
  <c r="M82"/>
  <c r="M66"/>
  <c r="M103" s="1"/>
  <c r="M85"/>
  <c r="M69"/>
  <c r="M70"/>
  <c r="M73"/>
  <c r="M89"/>
  <c r="M63"/>
  <c r="M67"/>
  <c r="M71"/>
  <c r="M78"/>
  <c r="M79"/>
  <c r="M72"/>
  <c r="M84"/>
  <c r="M74"/>
  <c r="M87"/>
  <c r="L116"/>
  <c r="L101"/>
  <c r="L117"/>
  <c r="L119"/>
  <c r="L124"/>
  <c r="L108"/>
  <c r="L121"/>
  <c r="L105"/>
  <c r="P25" l="1"/>
  <c r="P35" s="1"/>
  <c r="P48" s="1"/>
  <c r="V5" i="41" s="1"/>
  <c r="Q24" i="8"/>
  <c r="Q34" s="1"/>
  <c r="Q47" s="1"/>
  <c r="W4" i="41" s="1"/>
  <c r="Q26" i="8"/>
  <c r="Q36" s="1"/>
  <c r="Q49" s="1"/>
  <c r="W6" i="41" s="1"/>
  <c r="P18" i="8"/>
  <c r="L129"/>
  <c r="L130" s="1"/>
  <c r="M121"/>
  <c r="M108"/>
  <c r="M110"/>
  <c r="M118"/>
  <c r="M102"/>
  <c r="M112"/>
  <c r="M115"/>
  <c r="M126"/>
  <c r="M105"/>
  <c r="P33"/>
  <c r="T3" i="41"/>
  <c r="N65" i="8"/>
  <c r="N82"/>
  <c r="N80"/>
  <c r="N64"/>
  <c r="N83"/>
  <c r="N120" s="1"/>
  <c r="N89"/>
  <c r="N85"/>
  <c r="N63"/>
  <c r="N90"/>
  <c r="N127" s="1"/>
  <c r="N74"/>
  <c r="N66"/>
  <c r="N78"/>
  <c r="N62"/>
  <c r="N99" s="1"/>
  <c r="N61"/>
  <c r="N98" s="1"/>
  <c r="N72"/>
  <c r="N77"/>
  <c r="N84"/>
  <c r="N121" s="1"/>
  <c r="N70"/>
  <c r="N88"/>
  <c r="N73"/>
  <c r="N51"/>
  <c r="N53" s="1"/>
  <c r="N75"/>
  <c r="N112" s="1"/>
  <c r="N69"/>
  <c r="N79"/>
  <c r="N116" s="1"/>
  <c r="N71"/>
  <c r="N108" s="1"/>
  <c r="N86"/>
  <c r="N81"/>
  <c r="N118" s="1"/>
  <c r="N76"/>
  <c r="N87"/>
  <c r="N124" s="1"/>
  <c r="N67"/>
  <c r="N68"/>
  <c r="O39"/>
  <c r="O46"/>
  <c r="M122"/>
  <c r="M123"/>
  <c r="M116"/>
  <c r="M100"/>
  <c r="M106"/>
  <c r="M125"/>
  <c r="M127"/>
  <c r="M117"/>
  <c r="Q23"/>
  <c r="M111"/>
  <c r="M124"/>
  <c r="M109"/>
  <c r="M104"/>
  <c r="M107"/>
  <c r="M119"/>
  <c r="M101"/>
  <c r="M120"/>
  <c r="M113"/>
  <c r="M92"/>
  <c r="N110" l="1"/>
  <c r="N102"/>
  <c r="N104"/>
  <c r="N123"/>
  <c r="N107"/>
  <c r="N111"/>
  <c r="N126"/>
  <c r="N119"/>
  <c r="P28"/>
  <c r="R18"/>
  <c r="Q25"/>
  <c r="Q35" s="1"/>
  <c r="Q48" s="1"/>
  <c r="W5" i="41" s="1"/>
  <c r="R24" i="8"/>
  <c r="R34" s="1"/>
  <c r="R47" s="1"/>
  <c r="X4" i="41" s="1"/>
  <c r="Q18" i="8"/>
  <c r="R26"/>
  <c r="R36" s="1"/>
  <c r="R49" s="1"/>
  <c r="X6" i="41" s="1"/>
  <c r="M129" i="8"/>
  <c r="M130" s="1"/>
  <c r="N105"/>
  <c r="N113"/>
  <c r="N114"/>
  <c r="N115"/>
  <c r="N100"/>
  <c r="N101"/>
  <c r="Q33"/>
  <c r="U3" i="41"/>
  <c r="O82" i="8"/>
  <c r="O68"/>
  <c r="O90"/>
  <c r="O83"/>
  <c r="O66"/>
  <c r="O86"/>
  <c r="O62"/>
  <c r="O65"/>
  <c r="O63"/>
  <c r="O81"/>
  <c r="O75"/>
  <c r="O67"/>
  <c r="O104" s="1"/>
  <c r="O64"/>
  <c r="O101" s="1"/>
  <c r="O72"/>
  <c r="O51"/>
  <c r="O53" s="1"/>
  <c r="O69"/>
  <c r="O76"/>
  <c r="O78"/>
  <c r="O89"/>
  <c r="O85"/>
  <c r="O71"/>
  <c r="O73"/>
  <c r="O110" s="1"/>
  <c r="O61"/>
  <c r="O98" s="1"/>
  <c r="O80"/>
  <c r="O77"/>
  <c r="O114" s="1"/>
  <c r="O88"/>
  <c r="O87"/>
  <c r="O74"/>
  <c r="O70"/>
  <c r="O79"/>
  <c r="O116" s="1"/>
  <c r="O84"/>
  <c r="O121" s="1"/>
  <c r="R23"/>
  <c r="P39"/>
  <c r="P46"/>
  <c r="N92"/>
  <c r="N106"/>
  <c r="N125"/>
  <c r="N109"/>
  <c r="N103"/>
  <c r="N122"/>
  <c r="N117"/>
  <c r="O115" l="1"/>
  <c r="O109"/>
  <c r="O112"/>
  <c r="S26"/>
  <c r="S36" s="1"/>
  <c r="S49" s="1"/>
  <c r="Y6" i="41" s="1"/>
  <c r="S24" i="8"/>
  <c r="S34" s="1"/>
  <c r="S47" s="1"/>
  <c r="Y4" i="41" s="1"/>
  <c r="N129" i="8"/>
  <c r="N130" s="1"/>
  <c r="O107"/>
  <c r="O103"/>
  <c r="R25"/>
  <c r="R35" s="1"/>
  <c r="R48" s="1"/>
  <c r="X5" i="41" s="1"/>
  <c r="O125" i="8"/>
  <c r="O118"/>
  <c r="O123"/>
  <c r="O105"/>
  <c r="Q28"/>
  <c r="R33"/>
  <c r="O124"/>
  <c r="O99"/>
  <c r="O92"/>
  <c r="O108"/>
  <c r="O113"/>
  <c r="O100"/>
  <c r="O119"/>
  <c r="Q39"/>
  <c r="Q46"/>
  <c r="V3" i="41"/>
  <c r="P86" i="8"/>
  <c r="P71"/>
  <c r="P62"/>
  <c r="P64"/>
  <c r="P67"/>
  <c r="P79"/>
  <c r="P78"/>
  <c r="P77"/>
  <c r="P65"/>
  <c r="P72"/>
  <c r="P109" s="1"/>
  <c r="P87"/>
  <c r="P90"/>
  <c r="P81"/>
  <c r="P88"/>
  <c r="P75"/>
  <c r="P85"/>
  <c r="P74"/>
  <c r="P84"/>
  <c r="P82"/>
  <c r="P69"/>
  <c r="P51"/>
  <c r="P53" s="1"/>
  <c r="P76"/>
  <c r="P63"/>
  <c r="P100" s="1"/>
  <c r="P80"/>
  <c r="P83"/>
  <c r="P70"/>
  <c r="P89"/>
  <c r="P61"/>
  <c r="P98" s="1"/>
  <c r="P73"/>
  <c r="P68"/>
  <c r="P66"/>
  <c r="S23"/>
  <c r="S18"/>
  <c r="O126"/>
  <c r="O127"/>
  <c r="O111"/>
  <c r="O117"/>
  <c r="O122"/>
  <c r="O106"/>
  <c r="O102"/>
  <c r="O120"/>
  <c r="P105" l="1"/>
  <c r="P103"/>
  <c r="P119"/>
  <c r="P112"/>
  <c r="P124"/>
  <c r="P115"/>
  <c r="P99"/>
  <c r="T26"/>
  <c r="T36" s="1"/>
  <c r="T49" s="1"/>
  <c r="Z6" i="41" s="1"/>
  <c r="T24" i="8"/>
  <c r="T34" s="1"/>
  <c r="T47" s="1"/>
  <c r="Z4" i="41" s="1"/>
  <c r="O129" i="8"/>
  <c r="O130" s="1"/>
  <c r="P102"/>
  <c r="R28"/>
  <c r="S25"/>
  <c r="S35" s="1"/>
  <c r="S48" s="1"/>
  <c r="Y5" i="41" s="1"/>
  <c r="P107" i="8"/>
  <c r="P113"/>
  <c r="P125"/>
  <c r="P116"/>
  <c r="W3" i="41"/>
  <c r="Q65" i="8"/>
  <c r="Q63"/>
  <c r="Q75"/>
  <c r="Q88"/>
  <c r="Q76"/>
  <c r="Q82"/>
  <c r="Q90"/>
  <c r="Q77"/>
  <c r="Q66"/>
  <c r="Q103" s="1"/>
  <c r="Q71"/>
  <c r="Q61"/>
  <c r="Q98" s="1"/>
  <c r="Q79"/>
  <c r="Q83"/>
  <c r="Q69"/>
  <c r="Q85"/>
  <c r="Q68"/>
  <c r="Q81"/>
  <c r="Q87"/>
  <c r="Q72"/>
  <c r="Q80"/>
  <c r="Q117" s="1"/>
  <c r="Q70"/>
  <c r="Q89"/>
  <c r="Q62"/>
  <c r="Q99" s="1"/>
  <c r="Q78"/>
  <c r="Q115" s="1"/>
  <c r="Q74"/>
  <c r="Q73"/>
  <c r="Q67"/>
  <c r="Q104" s="1"/>
  <c r="Q86"/>
  <c r="Q64"/>
  <c r="Q51"/>
  <c r="Q53" s="1"/>
  <c r="Q84"/>
  <c r="Q121" s="1"/>
  <c r="T23"/>
  <c r="T18"/>
  <c r="R46"/>
  <c r="R39"/>
  <c r="P126"/>
  <c r="P117"/>
  <c r="P106"/>
  <c r="P127"/>
  <c r="P114"/>
  <c r="P101"/>
  <c r="P122"/>
  <c r="P121"/>
  <c r="S33"/>
  <c r="P108"/>
  <c r="P110"/>
  <c r="P120"/>
  <c r="P111"/>
  <c r="P118"/>
  <c r="P104"/>
  <c r="P123"/>
  <c r="P92"/>
  <c r="Q112" l="1"/>
  <c r="Q114"/>
  <c r="U26"/>
  <c r="U36" s="1"/>
  <c r="U49" s="1"/>
  <c r="AA6" i="41" s="1"/>
  <c r="U24" i="8"/>
  <c r="U34" s="1"/>
  <c r="U47" s="1"/>
  <c r="AA4" i="41" s="1"/>
  <c r="S28" i="8"/>
  <c r="P129"/>
  <c r="P130" s="1"/>
  <c r="Q118"/>
  <c r="T25"/>
  <c r="T35" s="1"/>
  <c r="T48" s="1"/>
  <c r="Z5" i="41" s="1"/>
  <c r="Q92" i="8"/>
  <c r="Q110"/>
  <c r="Q126"/>
  <c r="Q124"/>
  <c r="Q106"/>
  <c r="Q108"/>
  <c r="Q119"/>
  <c r="Q100"/>
  <c r="U23"/>
  <c r="U18"/>
  <c r="Q109"/>
  <c r="Q123"/>
  <c r="Q105"/>
  <c r="Q116"/>
  <c r="Q125"/>
  <c r="S46"/>
  <c r="S39"/>
  <c r="X3" i="41"/>
  <c r="R69" i="8"/>
  <c r="R74"/>
  <c r="R78"/>
  <c r="R77"/>
  <c r="R72"/>
  <c r="R81"/>
  <c r="R88"/>
  <c r="R90"/>
  <c r="R71"/>
  <c r="R82"/>
  <c r="R119" s="1"/>
  <c r="R64"/>
  <c r="R80"/>
  <c r="R117" s="1"/>
  <c r="R73"/>
  <c r="R110" s="1"/>
  <c r="R63"/>
  <c r="R86"/>
  <c r="R83"/>
  <c r="R120" s="1"/>
  <c r="R51"/>
  <c r="R53" s="1"/>
  <c r="R79"/>
  <c r="R65"/>
  <c r="R102" s="1"/>
  <c r="R84"/>
  <c r="R61"/>
  <c r="R98" s="1"/>
  <c r="R68"/>
  <c r="R89"/>
  <c r="R126" s="1"/>
  <c r="R62"/>
  <c r="R99" s="1"/>
  <c r="R70"/>
  <c r="R107" s="1"/>
  <c r="R87"/>
  <c r="R85"/>
  <c r="R67"/>
  <c r="R75"/>
  <c r="R112" s="1"/>
  <c r="R76"/>
  <c r="R66"/>
  <c r="R103" s="1"/>
  <c r="T28"/>
  <c r="T33"/>
  <c r="Q122"/>
  <c r="Q127"/>
  <c r="Q101"/>
  <c r="Q111"/>
  <c r="Q107"/>
  <c r="Q120"/>
  <c r="Q113"/>
  <c r="Q102"/>
  <c r="R92" l="1"/>
  <c r="R121"/>
  <c r="V24"/>
  <c r="V34" s="1"/>
  <c r="V47" s="1"/>
  <c r="AB4" i="41" s="1"/>
  <c r="R113" i="8"/>
  <c r="V26"/>
  <c r="V36" s="1"/>
  <c r="V49" s="1"/>
  <c r="AB6" i="41" s="1"/>
  <c r="U25" i="8"/>
  <c r="U35" s="1"/>
  <c r="U48" s="1"/>
  <c r="AA5" i="41" s="1"/>
  <c r="Q129" i="8"/>
  <c r="Q130" s="1"/>
  <c r="R122"/>
  <c r="R101"/>
  <c r="R125"/>
  <c r="R115"/>
  <c r="T46"/>
  <c r="T39"/>
  <c r="V23"/>
  <c r="R127"/>
  <c r="R114"/>
  <c r="R108"/>
  <c r="R109"/>
  <c r="R106"/>
  <c r="Y3" i="41"/>
  <c r="S78" i="8"/>
  <c r="S65"/>
  <c r="S51"/>
  <c r="S53" s="1"/>
  <c r="S90"/>
  <c r="S67"/>
  <c r="S84"/>
  <c r="S82"/>
  <c r="S88"/>
  <c r="S73"/>
  <c r="S71"/>
  <c r="S61"/>
  <c r="S98" s="1"/>
  <c r="S80"/>
  <c r="S76"/>
  <c r="S64"/>
  <c r="S87"/>
  <c r="S77"/>
  <c r="S89"/>
  <c r="S75"/>
  <c r="S70"/>
  <c r="S68"/>
  <c r="S105" s="1"/>
  <c r="S69"/>
  <c r="S72"/>
  <c r="S109" s="1"/>
  <c r="S79"/>
  <c r="S62"/>
  <c r="S83"/>
  <c r="S85"/>
  <c r="S122" s="1"/>
  <c r="S63"/>
  <c r="S74"/>
  <c r="S111" s="1"/>
  <c r="S66"/>
  <c r="S86"/>
  <c r="S123" s="1"/>
  <c r="S81"/>
  <c r="U33"/>
  <c r="R123"/>
  <c r="R104"/>
  <c r="S92"/>
  <c r="R124"/>
  <c r="R105"/>
  <c r="R116"/>
  <c r="R100"/>
  <c r="R118"/>
  <c r="R111"/>
  <c r="S114" l="1"/>
  <c r="U28"/>
  <c r="S127"/>
  <c r="S103"/>
  <c r="V25"/>
  <c r="V35" s="1"/>
  <c r="V48" s="1"/>
  <c r="AB5" i="41" s="1"/>
  <c r="W24" i="8"/>
  <c r="W34" s="1"/>
  <c r="W47" s="1"/>
  <c r="AC4" i="41" s="1"/>
  <c r="R129" i="8"/>
  <c r="R130" s="1"/>
  <c r="S125"/>
  <c r="W26"/>
  <c r="W36" s="1"/>
  <c r="W49" s="1"/>
  <c r="AC6" i="41" s="1"/>
  <c r="S99" i="8"/>
  <c r="S117"/>
  <c r="S120"/>
  <c r="S113"/>
  <c r="S110"/>
  <c r="V18"/>
  <c r="S126"/>
  <c r="S115"/>
  <c r="S118"/>
  <c r="S100"/>
  <c r="S116"/>
  <c r="S107"/>
  <c r="S124"/>
  <c r="S119"/>
  <c r="V33"/>
  <c r="Z3" i="41"/>
  <c r="T78" i="8"/>
  <c r="T61"/>
  <c r="T98" s="1"/>
  <c r="T75"/>
  <c r="T62"/>
  <c r="T87"/>
  <c r="T51"/>
  <c r="T53" s="1"/>
  <c r="T76"/>
  <c r="T113" s="1"/>
  <c r="T63"/>
  <c r="T100" s="1"/>
  <c r="T73"/>
  <c r="T65"/>
  <c r="T74"/>
  <c r="T88"/>
  <c r="T66"/>
  <c r="T103" s="1"/>
  <c r="T71"/>
  <c r="T67"/>
  <c r="T64"/>
  <c r="T101" s="1"/>
  <c r="T69"/>
  <c r="T106" s="1"/>
  <c r="T85"/>
  <c r="T89"/>
  <c r="T86"/>
  <c r="T82"/>
  <c r="T119" s="1"/>
  <c r="T83"/>
  <c r="T80"/>
  <c r="T70"/>
  <c r="T84"/>
  <c r="T121" s="1"/>
  <c r="T68"/>
  <c r="T81"/>
  <c r="T118" s="1"/>
  <c r="T72"/>
  <c r="T77"/>
  <c r="T114" s="1"/>
  <c r="T79"/>
  <c r="T90"/>
  <c r="T127" s="1"/>
  <c r="U39"/>
  <c r="U46"/>
  <c r="W23"/>
  <c r="W18"/>
  <c r="S106"/>
  <c r="S104"/>
  <c r="S112"/>
  <c r="S101"/>
  <c r="S108"/>
  <c r="S121"/>
  <c r="S102"/>
  <c r="T92" l="1"/>
  <c r="X26"/>
  <c r="X36" s="1"/>
  <c r="AA26"/>
  <c r="Y49" s="1"/>
  <c r="AE6" i="41" s="1"/>
  <c r="AA24" i="8"/>
  <c r="Y47" s="1"/>
  <c r="AE4" i="41" s="1"/>
  <c r="X24" i="8"/>
  <c r="X34" s="1"/>
  <c r="W25"/>
  <c r="W35" s="1"/>
  <c r="W48" s="1"/>
  <c r="AC5" i="41" s="1"/>
  <c r="V28" i="8"/>
  <c r="S129"/>
  <c r="S130" s="1"/>
  <c r="T109"/>
  <c r="T107"/>
  <c r="T123"/>
  <c r="T125"/>
  <c r="T99"/>
  <c r="T117"/>
  <c r="AA3" i="41"/>
  <c r="U62" i="8"/>
  <c r="U61"/>
  <c r="U98" s="1"/>
  <c r="U87"/>
  <c r="U70"/>
  <c r="U79"/>
  <c r="U69"/>
  <c r="U66"/>
  <c r="U77"/>
  <c r="U85"/>
  <c r="U64"/>
  <c r="U72"/>
  <c r="U68"/>
  <c r="U82"/>
  <c r="U67"/>
  <c r="U80"/>
  <c r="U117" s="1"/>
  <c r="U88"/>
  <c r="U84"/>
  <c r="U86"/>
  <c r="U123" s="1"/>
  <c r="U71"/>
  <c r="U81"/>
  <c r="U89"/>
  <c r="U83"/>
  <c r="U120" s="1"/>
  <c r="U78"/>
  <c r="U63"/>
  <c r="U100" s="1"/>
  <c r="U90"/>
  <c r="U127" s="1"/>
  <c r="U75"/>
  <c r="U51"/>
  <c r="U53" s="1"/>
  <c r="U65"/>
  <c r="U73"/>
  <c r="U74"/>
  <c r="U76"/>
  <c r="W33"/>
  <c r="V46"/>
  <c r="V39"/>
  <c r="T126"/>
  <c r="T104"/>
  <c r="T111"/>
  <c r="T112"/>
  <c r="AA23"/>
  <c r="Y46" s="1"/>
  <c r="X23"/>
  <c r="T110"/>
  <c r="T124"/>
  <c r="T115"/>
  <c r="T116"/>
  <c r="T105"/>
  <c r="T120"/>
  <c r="T122"/>
  <c r="T108"/>
  <c r="T102"/>
  <c r="U115" l="1"/>
  <c r="U108"/>
  <c r="U103"/>
  <c r="X49"/>
  <c r="AA36"/>
  <c r="U124"/>
  <c r="T129"/>
  <c r="T130" s="1"/>
  <c r="U92"/>
  <c r="W28"/>
  <c r="U102"/>
  <c r="U105"/>
  <c r="U107"/>
  <c r="AA25"/>
  <c r="Y48" s="1"/>
  <c r="AE5" i="41" s="1"/>
  <c r="X25" i="8"/>
  <c r="X35" s="1"/>
  <c r="X47"/>
  <c r="AA34"/>
  <c r="X18"/>
  <c r="U113"/>
  <c r="X33"/>
  <c r="AB3" i="41"/>
  <c r="V61" i="8"/>
  <c r="V98" s="1"/>
  <c r="V84"/>
  <c r="V82"/>
  <c r="V90"/>
  <c r="V75"/>
  <c r="V76"/>
  <c r="V87"/>
  <c r="V71"/>
  <c r="V79"/>
  <c r="V89"/>
  <c r="V62"/>
  <c r="V86"/>
  <c r="V80"/>
  <c r="V117" s="1"/>
  <c r="V65"/>
  <c r="V70"/>
  <c r="V63"/>
  <c r="V69"/>
  <c r="V72"/>
  <c r="V85"/>
  <c r="V78"/>
  <c r="V88"/>
  <c r="V73"/>
  <c r="V110" s="1"/>
  <c r="V51"/>
  <c r="V53" s="1"/>
  <c r="V68"/>
  <c r="V83"/>
  <c r="V81"/>
  <c r="V77"/>
  <c r="V66"/>
  <c r="V103" s="1"/>
  <c r="V64"/>
  <c r="V74"/>
  <c r="V111" s="1"/>
  <c r="V67"/>
  <c r="V92"/>
  <c r="U125"/>
  <c r="U114"/>
  <c r="U110"/>
  <c r="U111"/>
  <c r="U112"/>
  <c r="U104"/>
  <c r="U101"/>
  <c r="U106"/>
  <c r="AE3" i="41"/>
  <c r="Y88" i="8"/>
  <c r="Y75"/>
  <c r="Y67"/>
  <c r="W46"/>
  <c r="W39"/>
  <c r="U109"/>
  <c r="U118"/>
  <c r="U126"/>
  <c r="U121"/>
  <c r="U119"/>
  <c r="U122"/>
  <c r="U116"/>
  <c r="U99"/>
  <c r="Y70" l="1"/>
  <c r="Y86"/>
  <c r="Y81"/>
  <c r="Y119" s="1"/>
  <c r="Y82"/>
  <c r="Y72"/>
  <c r="V114"/>
  <c r="V122"/>
  <c r="V127"/>
  <c r="Y79"/>
  <c r="Y51"/>
  <c r="Y71"/>
  <c r="Y83"/>
  <c r="Y62"/>
  <c r="Y77"/>
  <c r="Y85"/>
  <c r="Y123" s="1"/>
  <c r="Y74"/>
  <c r="AD6" i="41"/>
  <c r="AA49" i="8"/>
  <c r="X28"/>
  <c r="AA28" s="1"/>
  <c r="X48"/>
  <c r="AA35"/>
  <c r="AD4" i="41"/>
  <c r="AA47" i="8"/>
  <c r="Y76"/>
  <c r="Y113" s="1"/>
  <c r="Y65"/>
  <c r="Y64"/>
  <c r="Y66"/>
  <c r="Y104" s="1"/>
  <c r="Y69"/>
  <c r="Y107" s="1"/>
  <c r="Y73"/>
  <c r="Y110" s="1"/>
  <c r="Y90"/>
  <c r="Y61"/>
  <c r="Y98" s="1"/>
  <c r="U129"/>
  <c r="U130" s="1"/>
  <c r="V105"/>
  <c r="V115"/>
  <c r="V100"/>
  <c r="V123"/>
  <c r="V108"/>
  <c r="Y68"/>
  <c r="Y105" s="1"/>
  <c r="Y78"/>
  <c r="Y63"/>
  <c r="Y84"/>
  <c r="Y87"/>
  <c r="Y125" s="1"/>
  <c r="Y89"/>
  <c r="Y126" s="1"/>
  <c r="Y80"/>
  <c r="Y118" s="1"/>
  <c r="V120"/>
  <c r="V125"/>
  <c r="V112"/>
  <c r="AC3" i="41"/>
  <c r="W86" i="8"/>
  <c r="W83"/>
  <c r="W67"/>
  <c r="W78"/>
  <c r="W81"/>
  <c r="W74"/>
  <c r="W70"/>
  <c r="W80"/>
  <c r="W75"/>
  <c r="W66"/>
  <c r="W88"/>
  <c r="W85"/>
  <c r="W73"/>
  <c r="W51"/>
  <c r="W53" s="1"/>
  <c r="W82"/>
  <c r="W61"/>
  <c r="W98" s="1"/>
  <c r="W72"/>
  <c r="W68"/>
  <c r="W71"/>
  <c r="W108" s="1"/>
  <c r="W62"/>
  <c r="W99" s="1"/>
  <c r="W89"/>
  <c r="W65"/>
  <c r="W79"/>
  <c r="W63"/>
  <c r="W100" s="1"/>
  <c r="W84"/>
  <c r="W77"/>
  <c r="W87"/>
  <c r="W64"/>
  <c r="W101" s="1"/>
  <c r="W90"/>
  <c r="W127" s="1"/>
  <c r="W69"/>
  <c r="W106" s="1"/>
  <c r="W76"/>
  <c r="V106"/>
  <c r="V116"/>
  <c r="V118"/>
  <c r="V109"/>
  <c r="V102"/>
  <c r="V126"/>
  <c r="V113"/>
  <c r="V121"/>
  <c r="X46"/>
  <c r="X39"/>
  <c r="AA39" s="1"/>
  <c r="AA33"/>
  <c r="V101"/>
  <c r="Y112"/>
  <c r="Y108"/>
  <c r="Y120"/>
  <c r="V104"/>
  <c r="V107"/>
  <c r="V99"/>
  <c r="V124"/>
  <c r="V119"/>
  <c r="Y114" l="1"/>
  <c r="Y109"/>
  <c r="Y122"/>
  <c r="W116"/>
  <c r="Y117"/>
  <c r="Y127"/>
  <c r="Y101"/>
  <c r="Y100"/>
  <c r="W124"/>
  <c r="W119"/>
  <c r="Y115"/>
  <c r="Y111"/>
  <c r="W113"/>
  <c r="Y121"/>
  <c r="W122"/>
  <c r="AD5" i="41"/>
  <c r="AA48" i="8"/>
  <c r="W107"/>
  <c r="W104"/>
  <c r="Y116"/>
  <c r="Y103"/>
  <c r="Y124"/>
  <c r="W115"/>
  <c r="Y106"/>
  <c r="V129"/>
  <c r="V130" s="1"/>
  <c r="W121"/>
  <c r="W112"/>
  <c r="Y102"/>
  <c r="Y99"/>
  <c r="W117"/>
  <c r="W126"/>
  <c r="W109"/>
  <c r="W110"/>
  <c r="W118"/>
  <c r="W123"/>
  <c r="AD3" i="41"/>
  <c r="X71" i="8"/>
  <c r="X76"/>
  <c r="X89"/>
  <c r="X80"/>
  <c r="X87"/>
  <c r="X90"/>
  <c r="X68"/>
  <c r="X64"/>
  <c r="X79"/>
  <c r="X67"/>
  <c r="X73"/>
  <c r="X83"/>
  <c r="X62"/>
  <c r="X75"/>
  <c r="X51"/>
  <c r="X78"/>
  <c r="X66"/>
  <c r="X77"/>
  <c r="X114" s="1"/>
  <c r="X74"/>
  <c r="X111" s="1"/>
  <c r="X72"/>
  <c r="X88"/>
  <c r="X125" s="1"/>
  <c r="X70"/>
  <c r="X86"/>
  <c r="X69"/>
  <c r="X61"/>
  <c r="X98" s="1"/>
  <c r="X84"/>
  <c r="X63"/>
  <c r="X81"/>
  <c r="X118" s="1"/>
  <c r="X65"/>
  <c r="X85"/>
  <c r="X122" s="1"/>
  <c r="X82"/>
  <c r="AA46"/>
  <c r="W125"/>
  <c r="X53"/>
  <c r="W92"/>
  <c r="W114"/>
  <c r="W102"/>
  <c r="W105"/>
  <c r="W103"/>
  <c r="W111"/>
  <c r="W120"/>
  <c r="X127" l="1"/>
  <c r="Y129"/>
  <c r="X92"/>
  <c r="B51"/>
  <c r="X109"/>
  <c r="X117"/>
  <c r="X106"/>
  <c r="X115"/>
  <c r="X120"/>
  <c r="X101"/>
  <c r="W129"/>
  <c r="W130" s="1"/>
  <c r="X124"/>
  <c r="X108"/>
  <c r="X112"/>
  <c r="X102"/>
  <c r="X103"/>
  <c r="X116"/>
  <c r="X121"/>
  <c r="X107"/>
  <c r="X104"/>
  <c r="X113"/>
  <c r="AA51"/>
  <c r="C10"/>
  <c r="X99"/>
  <c r="X119"/>
  <c r="X100"/>
  <c r="X123"/>
  <c r="X110"/>
  <c r="X105"/>
  <c r="X126"/>
  <c r="X129" l="1"/>
  <c r="X130"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 xml:space="preserve"> </author>
  </authors>
  <commentList>
    <comment ref="J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P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B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C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D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E7" authorId="0">
      <text>
        <r>
          <rPr>
            <b/>
            <sz val="8"/>
            <color indexed="81"/>
            <rFont val="Tahoma"/>
            <family val="2"/>
          </rPr>
          <t xml:space="preserve"> :ProCost</t>
        </r>
        <r>
          <rPr>
            <sz val="8"/>
            <color indexed="81"/>
            <rFont val="Tahoma"/>
            <family val="2"/>
          </rPr>
          <t xml:space="preserve">
Physical life of the measure in years.  Must be &gt;=1.</t>
        </r>
      </text>
    </comment>
    <comment ref="F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G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H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J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K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L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M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N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O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P7" authorId="0">
      <text>
        <r>
          <rPr>
            <b/>
            <sz val="8"/>
            <color indexed="81"/>
            <rFont val="Tahoma"/>
            <family val="2"/>
          </rPr>
          <t xml:space="preserve"> :</t>
        </r>
        <r>
          <rPr>
            <sz val="8"/>
            <color indexed="81"/>
            <rFont val="Tahoma"/>
            <family val="2"/>
          </rPr>
          <t xml:space="preserve">
Annual gas savings, or increases, in therms.</t>
        </r>
      </text>
    </comment>
    <comment ref="Q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3.xml><?xml version="1.0" encoding="utf-8"?>
<comments xmlns="http://schemas.openxmlformats.org/spreadsheetml/2006/main">
  <authors>
    <author>Tina Jayaweera</author>
  </authors>
  <commentList>
    <comment ref="B1" authorId="0">
      <text>
        <r>
          <rPr>
            <b/>
            <sz val="9"/>
            <color indexed="81"/>
            <rFont val="Tahoma"/>
            <family val="2"/>
          </rPr>
          <t>Tina Jayaweera:</t>
        </r>
        <r>
          <rPr>
            <sz val="9"/>
            <color indexed="81"/>
            <rFont val="Tahoma"/>
            <family val="2"/>
          </rPr>
          <t xml:space="preserve">
Provided by Dick Stroh, BPA</t>
        </r>
      </text>
    </comment>
  </commentList>
</comments>
</file>

<file path=xl/comments4.xml><?xml version="1.0" encoding="utf-8"?>
<comments xmlns="http://schemas.openxmlformats.org/spreadsheetml/2006/main">
  <authors>
    <author>Tina Jayaweera</author>
  </authors>
  <commentList>
    <comment ref="B1" authorId="0">
      <text>
        <r>
          <rPr>
            <b/>
            <sz val="9"/>
            <color indexed="81"/>
            <rFont val="Tahoma"/>
            <family val="2"/>
          </rPr>
          <t>Tina Jayaweera:</t>
        </r>
        <r>
          <rPr>
            <sz val="9"/>
            <color indexed="81"/>
            <rFont val="Tahoma"/>
            <family val="2"/>
          </rPr>
          <t xml:space="preserve">
Provided by Dick Stroh, BPA</t>
        </r>
      </text>
    </comment>
  </commentList>
</comments>
</file>

<file path=xl/sharedStrings.xml><?xml version="1.0" encoding="utf-8"?>
<sst xmlns="http://schemas.openxmlformats.org/spreadsheetml/2006/main" count="917" uniqueCount="472">
  <si>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</si>
  <si>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</si>
  <si>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</si>
  <si>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</si>
  <si>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</si>
  <si>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</si>
  <si>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</si>
  <si>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</si>
  <si>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</si>
  <si>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</si>
  <si>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</si>
  <si>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</si>
  <si>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</si>
  <si>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</si>
  <si>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</si>
  <si>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</si>
  <si>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</si>
  <si>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</si>
  <si>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</si>
  <si>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</si>
  <si>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</si>
  <si>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TRC Net Levelized Cost (Net of All Benefits) in mills/kWh</t>
  </si>
  <si>
    <t>Busbar Savings</t>
  </si>
  <si>
    <t>Vintage</t>
  </si>
  <si>
    <t>Methodology</t>
  </si>
  <si>
    <t>Retrofit</t>
  </si>
  <si>
    <t>Retro</t>
  </si>
  <si>
    <t>Measure Bundle</t>
  </si>
  <si>
    <t>Report Year</t>
  </si>
  <si>
    <t>Total Regional Stock</t>
  </si>
  <si>
    <t>Applicability</t>
  </si>
  <si>
    <t>MAX</t>
  </si>
  <si>
    <t>Achievability =&gt;</t>
  </si>
  <si>
    <t>SUPPLY CURVE SAVINGS BY BUNDLE</t>
  </si>
  <si>
    <t>kWh per home</t>
  </si>
  <si>
    <t>lvlcost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</si>
  <si>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</si>
  <si>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</si>
  <si>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</si>
  <si>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</si>
  <si>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</si>
  <si>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</si>
  <si>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</si>
  <si>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</si>
  <si>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</si>
  <si>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</si>
  <si>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</si>
  <si>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</si>
  <si>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</si>
  <si>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</si>
  <si>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</si>
  <si>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</si>
  <si>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</si>
  <si>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</si>
  <si>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</si>
  <si>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</si>
  <si>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</si>
  <si>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</si>
  <si>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</si>
  <si>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</si>
  <si>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</si>
  <si>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</si>
  <si>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</si>
  <si>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</si>
  <si>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</si>
  <si>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</si>
  <si>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</si>
  <si>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</si>
  <si>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</si>
  <si>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</si>
  <si>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</si>
  <si>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</si>
  <si>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</si>
  <si>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</si>
  <si>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</si>
  <si>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</si>
  <si>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</si>
  <si>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</si>
  <si>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</si>
  <si>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</si>
  <si>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</si>
  <si>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</si>
  <si>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</si>
  <si>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</si>
  <si>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</si>
  <si>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</si>
  <si>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</si>
  <si>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</si>
  <si>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</si>
  <si>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</si>
  <si>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</si>
  <si>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</si>
  <si>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</si>
  <si>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</si>
  <si>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</si>
  <si>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</si>
  <si>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</si>
  <si>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</si>
  <si>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</si>
  <si>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</si>
  <si>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</si>
  <si>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</si>
  <si>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</si>
  <si>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</si>
  <si>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</si>
  <si>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</si>
  <si>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</si>
  <si>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Region</t>
  </si>
  <si>
    <t>Measure:</t>
  </si>
  <si>
    <t>Item</t>
  </si>
  <si>
    <t>Measures Described</t>
  </si>
  <si>
    <t>Energy Savings Calculation Basis</t>
  </si>
  <si>
    <t>Applicable Stock</t>
  </si>
  <si>
    <t>Baseline Saturation</t>
  </si>
  <si>
    <t>Baseline HVAC Loads</t>
  </si>
  <si>
    <t>Permutations</t>
  </si>
  <si>
    <t>Costs</t>
  </si>
  <si>
    <t>Measure Life</t>
  </si>
  <si>
    <t>Savings Shape</t>
  </si>
  <si>
    <t>Achievability Ramp Rate</t>
  </si>
  <si>
    <t>Retro or LO</t>
  </si>
  <si>
    <t>Early Retrofit Parameters</t>
  </si>
  <si>
    <t>R or L</t>
  </si>
  <si>
    <t>Savings 2
(kWh)</t>
  </si>
  <si>
    <t>Remaining
Life (yrs)</t>
  </si>
  <si>
    <t>Salvage Value ($)</t>
  </si>
  <si>
    <t>aMW</t>
  </si>
  <si>
    <t>Total</t>
  </si>
  <si>
    <t>Montana</t>
  </si>
  <si>
    <t>Idaho</t>
  </si>
  <si>
    <t>Oregon</t>
  </si>
  <si>
    <t>Washington</t>
  </si>
  <si>
    <t>='[7P Forecasts D2.xlsx]Ag Forecast (Base Case)'!$BD$20</t>
  </si>
  <si>
    <t>Irrigation</t>
  </si>
  <si>
    <t># acres</t>
  </si>
  <si>
    <t>REG_TOTAL_STOCK_# ACRES</t>
  </si>
  <si>
    <t>CenterPivot</t>
  </si>
  <si>
    <t>state</t>
  </si>
  <si>
    <t>Acres Treated Max</t>
  </si>
  <si>
    <t>A-Irr-Irr-Irrigation-All-All-E</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</si>
  <si>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</si>
  <si>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</si>
  <si>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</si>
  <si>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</si>
  <si>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</si>
  <si>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</si>
  <si>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</si>
  <si>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</si>
  <si>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</si>
  <si>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</si>
  <si>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</si>
  <si>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</si>
  <si>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</si>
  <si>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</si>
  <si>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Customer</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</si>
  <si>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</si>
  <si>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</si>
  <si>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</si>
  <si>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</si>
  <si>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</si>
  <si>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</si>
  <si>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</si>
  <si>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</si>
  <si>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</si>
  <si>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</si>
  <si>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</si>
  <si>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</si>
  <si>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</si>
  <si>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</si>
  <si>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</si>
  <si>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</si>
  <si>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</si>
  <si>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</si>
  <si>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</si>
  <si>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</si>
  <si>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</si>
  <si>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</si>
  <si>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</si>
  <si>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</si>
  <si>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</si>
  <si>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</si>
  <si>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</si>
  <si>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</si>
  <si>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</si>
  <si>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</si>
  <si>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</si>
  <si>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</si>
  <si>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</si>
  <si>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</si>
  <si>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</si>
  <si>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</si>
  <si>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</si>
  <si>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</si>
  <si>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</si>
  <si>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</si>
  <si>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</si>
  <si>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</si>
  <si>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</si>
  <si>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</si>
  <si>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</si>
  <si>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</si>
  <si>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</si>
  <si>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</si>
  <si>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</si>
  <si>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</si>
  <si>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</si>
  <si>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</si>
  <si>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</si>
  <si>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</si>
  <si>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</si>
  <si>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</si>
  <si>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</si>
  <si>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</si>
  <si>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</si>
  <si>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</si>
  <si>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</si>
  <si>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Savings</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</si>
  <si>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</si>
  <si>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</si>
  <si>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</si>
  <si>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</si>
  <si>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</si>
  <si>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</si>
  <si>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</si>
  <si>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</si>
  <si>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</si>
  <si>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</si>
  <si>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</si>
  <si>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</si>
  <si>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</si>
  <si>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</si>
  <si>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</si>
  <si>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</si>
  <si>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</si>
  <si>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</si>
  <si>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</si>
  <si>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</si>
  <si>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</si>
  <si>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</si>
  <si>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</si>
  <si>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</si>
  <si>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</si>
  <si>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</si>
  <si>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</si>
  <si>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</si>
  <si>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</si>
  <si>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</si>
  <si>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</si>
  <si>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</si>
  <si>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</si>
  <si>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</si>
  <si>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</si>
  <si>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</si>
  <si>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</si>
  <si>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</si>
  <si>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</si>
  <si>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</si>
  <si>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</si>
  <si>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</si>
  <si>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</si>
  <si>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</si>
  <si>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</si>
  <si>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</si>
  <si>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</si>
  <si>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</si>
  <si>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</si>
  <si>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</si>
  <si>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</si>
  <si>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</si>
  <si>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</si>
  <si>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</si>
  <si>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</si>
  <si>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</si>
  <si>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</si>
  <si>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</si>
  <si>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</si>
  <si>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</si>
  <si>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</si>
  <si>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</si>
  <si>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</si>
  <si>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</si>
  <si>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</si>
  <si>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</si>
  <si>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</si>
  <si>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</si>
  <si>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</si>
  <si>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</si>
  <si>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</si>
  <si>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</si>
  <si>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</si>
  <si>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</si>
  <si>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</si>
  <si>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</si>
  <si>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</si>
  <si>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</si>
  <si>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</si>
  <si>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</si>
  <si>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</si>
  <si>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</si>
  <si>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</si>
  <si>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</si>
  <si>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</si>
  <si>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</si>
  <si>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</si>
  <si>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</si>
  <si>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</si>
  <si>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</si>
  <si>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</si>
  <si>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</si>
  <si>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</si>
  <si>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</si>
  <si>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</si>
  <si>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</si>
  <si>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</si>
  <si>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</si>
  <si>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</si>
  <si>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</si>
  <si>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</si>
  <si>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</si>
  <si>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</si>
  <si>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</si>
  <si>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</si>
  <si>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</si>
  <si>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</si>
  <si>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</si>
  <si>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</si>
  <si>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</si>
  <si>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</si>
  <si>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</si>
  <si>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</si>
  <si>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</si>
  <si>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</si>
  <si>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</si>
  <si>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</si>
  <si>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</si>
  <si>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</si>
  <si>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</si>
  <si>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</si>
  <si>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</si>
  <si>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</si>
  <si>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</si>
  <si>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Shaped Savings Results; By Category and sorted by TRC BC ratio</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</si>
  <si>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</si>
  <si>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</si>
  <si>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</si>
  <si>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</si>
  <si>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</si>
  <si>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</si>
  <si>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</si>
  <si>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</si>
  <si>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</si>
  <si>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</si>
  <si>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</si>
  <si>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</si>
  <si>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</si>
  <si>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</si>
  <si>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</si>
  <si>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</si>
  <si>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</si>
  <si>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</si>
  <si>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</si>
  <si>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</si>
  <si>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</si>
  <si>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</si>
  <si>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</si>
  <si>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</si>
  <si>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</si>
  <si>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</si>
  <si>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</si>
  <si>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</si>
  <si>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</si>
  <si>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</si>
  <si>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</si>
  <si>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SIS &amp; LEPA</t>
  </si>
  <si>
    <t>LESA Cost Comparisons… Will it pay?</t>
  </si>
  <si>
    <t xml:space="preserve">Pumping Costs </t>
  </si>
  <si>
    <t>LESA</t>
  </si>
  <si>
    <t>Conventional</t>
  </si>
  <si>
    <t>Power Requirements</t>
  </si>
  <si>
    <t>hp (35 psi at pump. 900 gpm)</t>
  </si>
  <si>
    <t>hp (50 psi. 900 gpm)</t>
  </si>
  <si>
    <t>kw</t>
  </si>
  <si>
    <t>Hours/season</t>
  </si>
  <si>
    <t>hrs. Better efficiency = less hrs</t>
  </si>
  <si>
    <t>hrs</t>
  </si>
  <si>
    <t>Energy Use/Season</t>
  </si>
  <si>
    <t>kwh</t>
  </si>
  <si>
    <t>Energy Use</t>
  </si>
  <si>
    <t>Cost/kwh</t>
  </si>
  <si>
    <t>$</t>
  </si>
  <si>
    <t>Demand Charge/month</t>
  </si>
  <si>
    <t>Months/year</t>
  </si>
  <si>
    <t>Pumping Cost/Season</t>
  </si>
  <si>
    <t>$/year</t>
  </si>
  <si>
    <t>Pumping Cost</t>
  </si>
  <si>
    <t>Pumping Costs Saved with LEPA/Season……………………………………..</t>
  </si>
  <si>
    <t>Annualized Equipment and Maintenance Costs</t>
  </si>
  <si>
    <t>Interest Rate</t>
  </si>
  <si>
    <t>LESA Drop</t>
  </si>
  <si>
    <t>Years</t>
  </si>
  <si>
    <t>Regular Drop</t>
  </si>
  <si>
    <t>years</t>
  </si>
  <si>
    <t>Double Gooseneck</t>
  </si>
  <si>
    <t>4.20/each / 2</t>
  </si>
  <si>
    <t>Gooseneck</t>
  </si>
  <si>
    <t>pinch Clamp</t>
  </si>
  <si>
    <t>0.21/each</t>
  </si>
  <si>
    <t>Drop Hose</t>
  </si>
  <si>
    <t>0.39/ft x 10 ft.</t>
  </si>
  <si>
    <t>0.39/ft x 6 ft.</t>
  </si>
  <si>
    <t>Truss Rod Hose Clamp</t>
  </si>
  <si>
    <t>Same cost regardless of size</t>
  </si>
  <si>
    <t>Hose Barb</t>
  </si>
  <si>
    <t>Nelson</t>
  </si>
  <si>
    <t>(seems high)</t>
  </si>
  <si>
    <t>Pressure Regulator</t>
  </si>
  <si>
    <t>Weight</t>
  </si>
  <si>
    <t>nozzle</t>
  </si>
  <si>
    <t>Nelson Rotator R3000</t>
  </si>
  <si>
    <t>Body, plate, and cap</t>
  </si>
  <si>
    <t>Nelson D3000 Spray head</t>
  </si>
  <si>
    <t>Total/Drop</t>
  </si>
  <si>
    <t>Drops/1/4 mile pivot</t>
  </si>
  <si>
    <t>Total Costs</t>
  </si>
  <si>
    <t>per 1/4 mile pivot</t>
  </si>
  <si>
    <t>$/year per 1/4 mile pivot</t>
  </si>
  <si>
    <t>Labor Costs</t>
  </si>
  <si>
    <t>cost</t>
  </si>
  <si>
    <t>Labor Costs/Drop</t>
  </si>
  <si>
    <t>Total Labor Costs</t>
  </si>
  <si>
    <t>Energy savings</t>
  </si>
  <si>
    <t>kWh</t>
  </si>
  <si>
    <t>Cost</t>
  </si>
  <si>
    <t>per acre</t>
  </si>
  <si>
    <t>Per Center Pivot system</t>
  </si>
  <si>
    <t>acres/pivot</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</si>
  <si>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</si>
  <si>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</si>
  <si>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</si>
  <si>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</si>
  <si>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</si>
  <si>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</si>
  <si>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Methods &amp; Sources</t>
  </si>
  <si>
    <t>Note</t>
  </si>
  <si>
    <t>7P Updates</t>
  </si>
  <si>
    <t>LESA is new in 7P</t>
  </si>
  <si>
    <t>NA</t>
  </si>
  <si>
    <t>Ramp Rate</t>
  </si>
  <si>
    <t>Resource Type</t>
  </si>
  <si>
    <t>Measure Category</t>
  </si>
  <si>
    <t>Sector</t>
  </si>
  <si>
    <t>End Use</t>
  </si>
  <si>
    <t>kW per unit</t>
  </si>
  <si>
    <t>kWh per unit</t>
  </si>
  <si>
    <t>TRC Net Levelized Cost (Net of All Benefits)</t>
  </si>
  <si>
    <t>segment</t>
  </si>
  <si>
    <t>Agriculture</t>
  </si>
  <si>
    <t>Irrigation Water Management</t>
  </si>
  <si>
    <t>Low Energy Spray Application (LESA) measures</t>
  </si>
  <si>
    <t>savings based on pilot study from BPA</t>
  </si>
  <si>
    <t>LESA on center pivot acres though only certain fields can apply. Use 35% as proxy</t>
  </si>
  <si>
    <t>zero baseline</t>
  </si>
  <si>
    <t>Only one</t>
  </si>
  <si>
    <t>LESA from BPA pilot</t>
  </si>
  <si>
    <t>10 yrs as avg of components</t>
  </si>
  <si>
    <t>End Use:</t>
  </si>
  <si>
    <t>Retro1Slow</t>
  </si>
  <si>
    <t>new measure, still in pilot</t>
  </si>
  <si>
    <t>Irrigation Efficiency</t>
  </si>
  <si>
    <t>Friday, 6 March , 2015 at 12:35 PM</t>
  </si>
  <si>
    <t>Total Max Potential (aMW)</t>
  </si>
  <si>
    <t>Stock</t>
  </si>
</sst>
</file>

<file path=xl/styles.xml><?xml version="1.0" encoding="utf-8"?>
<styleSheet xmlns="http://schemas.openxmlformats.org/spreadsheetml/2006/main">
  <numFmts count="15">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mmm\-yyyy"/>
    <numFmt numFmtId="170" formatCode="0.0;[Red]\-0.0"/>
    <numFmt numFmtId="171" formatCode="\ "/>
    <numFmt numFmtId="172" formatCode="_(&quot;$&quot;* #,##0_);_(&quot;$&quot;* \(#,##0\);_(&quot;$&quot;* &quot;-&quot;??_);_(@_)"/>
    <numFmt numFmtId="173" formatCode="0.000"/>
  </numFmts>
  <fonts count="67">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9"/>
      <color indexed="81"/>
      <name val="Tahoma"/>
      <family val="2"/>
    </font>
    <font>
      <b/>
      <sz val="9"/>
      <color indexed="81"/>
      <name val="Tahoma"/>
      <family val="2"/>
    </font>
    <font>
      <sz val="10"/>
      <color indexed="10"/>
      <name val="Arial"/>
      <family val="2"/>
    </font>
    <font>
      <b/>
      <sz val="10"/>
      <color theme="0"/>
      <name val="Calibri"/>
      <family val="2"/>
      <scheme val="minor"/>
    </font>
    <font>
      <sz val="10"/>
      <color theme="1"/>
      <name val="Calibri"/>
      <family val="2"/>
      <scheme val="minor"/>
    </font>
    <font>
      <b/>
      <sz val="18"/>
      <color theme="1"/>
      <name val="Calibri"/>
      <family val="2"/>
      <scheme val="minor"/>
    </font>
    <font>
      <sz val="9"/>
      <color theme="1"/>
      <name val="Arial"/>
      <family val="2"/>
    </font>
  </fonts>
  <fills count="77">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532">
    <xf numFmtId="0" fontId="0" fillId="0" borderId="0">
      <alignment readingOrder="1"/>
    </xf>
    <xf numFmtId="44" fontId="5" fillId="0" borderId="0" applyFont="0" applyFill="0" applyBorder="0" applyAlignment="0" applyProtection="0"/>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0" fontId="5" fillId="8" borderId="0" applyNumberFormat="0" applyAlignment="0"/>
    <xf numFmtId="0" fontId="24" fillId="0" borderId="20" applyNumberFormat="0" applyFill="0" applyAlignment="0" applyProtection="0"/>
    <xf numFmtId="0" fontId="24" fillId="0" borderId="20" applyNumberFormat="0" applyFill="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5" fillId="0" borderId="0"/>
    <xf numFmtId="0" fontId="23" fillId="0" borderId="0"/>
    <xf numFmtId="0" fontId="5" fillId="0" borderId="0">
      <alignment readingOrder="1"/>
    </xf>
    <xf numFmtId="0" fontId="5" fillId="0" borderId="0"/>
    <xf numFmtId="0" fontId="23" fillId="16" borderId="14" applyNumberFormat="0" applyFont="0" applyAlignment="0" applyProtection="0"/>
    <xf numFmtId="0" fontId="23"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7" borderId="0" applyNumberFormat="0" applyBorder="0" applyAlignment="0" applyProtection="0"/>
    <xf numFmtId="0" fontId="21" fillId="18" borderId="0" applyNumberFormat="0" applyBorder="0" applyAlignment="0" applyProtection="0"/>
    <xf numFmtId="0" fontId="33" fillId="19" borderId="0" applyNumberFormat="0" applyBorder="0" applyAlignment="0" applyProtection="0"/>
    <xf numFmtId="0" fontId="21" fillId="20" borderId="0" applyNumberFormat="0" applyBorder="0" applyAlignment="0" applyProtection="0"/>
    <xf numFmtId="0" fontId="33" fillId="21" borderId="0" applyNumberFormat="0" applyBorder="0" applyAlignment="0" applyProtection="0"/>
    <xf numFmtId="0" fontId="21" fillId="22" borderId="0" applyNumberFormat="0" applyBorder="0" applyAlignment="0" applyProtection="0"/>
    <xf numFmtId="0" fontId="21" fillId="20" borderId="0" applyNumberFormat="0" applyBorder="0" applyAlignment="0" applyProtection="0"/>
    <xf numFmtId="0" fontId="33" fillId="16"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33" fillId="19" borderId="0" applyNumberFormat="0" applyBorder="0" applyAlignment="0" applyProtection="0"/>
    <xf numFmtId="0" fontId="21" fillId="24" borderId="0" applyNumberFormat="0" applyBorder="0" applyAlignment="0" applyProtection="0"/>
    <xf numFmtId="0" fontId="33" fillId="24" borderId="0" applyNumberFormat="0" applyBorder="0" applyAlignment="0" applyProtection="0"/>
    <xf numFmtId="0" fontId="21" fillId="21" borderId="0" applyNumberFormat="0" applyBorder="0" applyAlignment="0" applyProtection="0"/>
    <xf numFmtId="0" fontId="33" fillId="21"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27" borderId="0" applyNumberFormat="0" applyBorder="0" applyAlignment="0" applyProtection="0"/>
    <xf numFmtId="0" fontId="21" fillId="20" borderId="0" applyNumberFormat="0" applyBorder="0" applyAlignment="0" applyProtection="0"/>
    <xf numFmtId="0" fontId="33" fillId="27"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33" fillId="29" borderId="0" applyNumberFormat="0" applyBorder="0" applyAlignment="0" applyProtection="0"/>
    <xf numFmtId="0" fontId="21" fillId="23" borderId="0" applyNumberFormat="0" applyBorder="0" applyAlignment="0" applyProtection="0"/>
    <xf numFmtId="0" fontId="21" fillId="26" borderId="0" applyNumberFormat="0" applyBorder="0" applyAlignment="0" applyProtection="0"/>
    <xf numFmtId="0" fontId="33" fillId="26" borderId="0" applyNumberFormat="0" applyBorder="0" applyAlignment="0" applyProtection="0"/>
    <xf numFmtId="0" fontId="21" fillId="25" borderId="0" applyNumberFormat="0" applyBorder="0" applyAlignment="0" applyProtection="0"/>
    <xf numFmtId="0" fontId="33" fillId="25" borderId="0" applyNumberFormat="0" applyBorder="0" applyAlignment="0" applyProtection="0"/>
    <xf numFmtId="0" fontId="21" fillId="30" borderId="0" applyNumberFormat="0" applyBorder="0" applyAlignment="0" applyProtection="0"/>
    <xf numFmtId="0" fontId="21" fillId="21" borderId="0" applyNumberFormat="0" applyBorder="0" applyAlignment="0" applyProtection="0"/>
    <xf numFmtId="0" fontId="33" fillId="21" borderId="0" applyNumberFormat="0" applyBorder="0" applyAlignment="0" applyProtection="0"/>
    <xf numFmtId="0" fontId="34" fillId="31"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27" borderId="0" applyNumberFormat="0" applyBorder="0" applyAlignment="0" applyProtection="0"/>
    <xf numFmtId="0" fontId="34" fillId="20" borderId="0" applyNumberFormat="0" applyBorder="0" applyAlignment="0" applyProtection="0"/>
    <xf numFmtId="0" fontId="34" fillId="27" borderId="0" applyNumberFormat="0" applyBorder="0" applyAlignment="0" applyProtection="0"/>
    <xf numFmtId="0" fontId="34" fillId="28" borderId="0" applyNumberFormat="0" applyBorder="0" applyAlignment="0" applyProtection="0"/>
    <xf numFmtId="0" fontId="34" fillId="20"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34" fillId="34" borderId="0" applyNumberFormat="0" applyBorder="0" applyAlignment="0" applyProtection="0"/>
    <xf numFmtId="0" fontId="34" fillId="21" borderId="0" applyNumberFormat="0" applyBorder="0" applyAlignment="0" applyProtection="0"/>
    <xf numFmtId="0" fontId="34" fillId="21"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2" fillId="37" borderId="0" applyNumberFormat="0" applyBorder="0" applyAlignment="0" applyProtection="0"/>
    <xf numFmtId="0" fontId="34" fillId="38"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2" fillId="40"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2" fillId="43" borderId="0" applyNumberFormat="0" applyBorder="0" applyAlignment="0" applyProtection="0"/>
    <xf numFmtId="0" fontId="34" fillId="44" borderId="0" applyNumberFormat="0" applyBorder="0" applyAlignment="0" applyProtection="0"/>
    <xf numFmtId="0" fontId="34" fillId="20" borderId="0" applyNumberFormat="0" applyBorder="0" applyAlignment="0" applyProtection="0"/>
    <xf numFmtId="0" fontId="34" fillId="44"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2" fillId="46" borderId="0" applyNumberFormat="0" applyBorder="0" applyAlignment="0" applyProtection="0"/>
    <xf numFmtId="0" fontId="34" fillId="33"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10" fillId="48" borderId="0" applyNumberFormat="0" applyBorder="0" applyAlignment="0" applyProtection="0"/>
    <xf numFmtId="0" fontId="10" fillId="36" borderId="0" applyNumberFormat="0" applyBorder="0" applyAlignment="0" applyProtection="0"/>
    <xf numFmtId="0" fontId="12" fillId="49" borderId="0" applyNumberFormat="0" applyBorder="0" applyAlignment="0" applyProtection="0"/>
    <xf numFmtId="0" fontId="34" fillId="32" borderId="0" applyNumberFormat="0" applyBorder="0" applyAlignment="0" applyProtection="0"/>
    <xf numFmtId="0" fontId="34" fillId="32"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5" fillId="20" borderId="0" applyNumberFormat="0" applyBorder="0" applyAlignment="0" applyProtection="0"/>
    <xf numFmtId="0" fontId="35" fillId="23" borderId="0" applyNumberFormat="0" applyBorder="0" applyAlignment="0" applyProtection="0"/>
    <xf numFmtId="0" fontId="35" fillId="20" borderId="0" applyNumberFormat="0" applyBorder="0" applyAlignment="0" applyProtection="0"/>
    <xf numFmtId="0" fontId="36" fillId="26" borderId="23" applyNumberFormat="0" applyAlignment="0" applyProtection="0"/>
    <xf numFmtId="0" fontId="36" fillId="18" borderId="23" applyNumberFormat="0" applyAlignment="0" applyProtection="0"/>
    <xf numFmtId="0" fontId="36" fillId="18" borderId="23" applyNumberFormat="0" applyAlignment="0" applyProtection="0"/>
    <xf numFmtId="0" fontId="37" fillId="54" borderId="24" applyNumberFormat="0" applyAlignment="0" applyProtection="0"/>
    <xf numFmtId="0" fontId="37" fillId="54" borderId="24" applyNumberFormat="0" applyAlignment="0" applyProtection="0"/>
    <xf numFmtId="41" fontId="3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9" fillId="55" borderId="0" applyNumberFormat="0" applyBorder="0" applyAlignment="0" applyProtection="0"/>
    <xf numFmtId="0" fontId="39" fillId="56" borderId="0" applyNumberFormat="0" applyBorder="0" applyAlignment="0" applyProtection="0"/>
    <xf numFmtId="0" fontId="39" fillId="57" borderId="0" applyNumberFormat="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2" fillId="0" borderId="25"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44" fillId="0" borderId="27" applyNumberFormat="0" applyFill="0" applyAlignment="0" applyProtection="0"/>
    <xf numFmtId="0" fontId="45" fillId="0" borderId="28" applyNumberFormat="0" applyFill="0" applyAlignment="0" applyProtection="0"/>
    <xf numFmtId="0" fontId="45" fillId="0" borderId="28"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21" borderId="23" applyNumberFormat="0" applyAlignment="0" applyProtection="0"/>
    <xf numFmtId="0" fontId="49" fillId="21" borderId="23" applyNumberFormat="0" applyAlignment="0" applyProtection="0"/>
    <xf numFmtId="0" fontId="50" fillId="0" borderId="29" applyNumberFormat="0" applyFill="0" applyAlignment="0" applyProtection="0"/>
    <xf numFmtId="0" fontId="50" fillId="0" borderId="29" applyNumberFormat="0" applyFill="0" applyAlignment="0" applyProtection="0"/>
    <xf numFmtId="0" fontId="51" fillId="29" borderId="0" applyNumberFormat="0" applyBorder="0" applyAlignment="0" applyProtection="0"/>
    <xf numFmtId="0" fontId="51" fillId="29"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2" fillId="0" borderId="0"/>
    <xf numFmtId="0" fontId="53" fillId="0" borderId="0"/>
    <xf numFmtId="0" fontId="53" fillId="0" borderId="0"/>
    <xf numFmtId="0" fontId="53" fillId="0" borderId="0"/>
    <xf numFmtId="0" fontId="5" fillId="0" borderId="0"/>
    <xf numFmtId="0" fontId="5" fillId="0" borderId="0"/>
    <xf numFmtId="0" fontId="5"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8" fillId="0" borderId="0"/>
    <xf numFmtId="0" fontId="5" fillId="0" borderId="0" applyNumberFormat="0" applyFill="0" applyBorder="0" applyAlignment="0" applyProtection="0"/>
    <xf numFmtId="0" fontId="18" fillId="0" borderId="0"/>
    <xf numFmtId="0" fontId="18" fillId="0" borderId="0"/>
    <xf numFmtId="0" fontId="38"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4" fillId="26" borderId="30" applyNumberFormat="0" applyAlignment="0" applyProtection="0"/>
    <xf numFmtId="0" fontId="54" fillId="18" borderId="30" applyNumberFormat="0" applyAlignment="0" applyProtection="0"/>
    <xf numFmtId="0" fontId="54" fillId="18" borderId="3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5" fillId="0" borderId="0" applyNumberFormat="0" applyFill="0" applyBorder="0" applyAlignment="0" applyProtection="0"/>
    <xf numFmtId="0" fontId="56" fillId="0" borderId="0"/>
    <xf numFmtId="0" fontId="57" fillId="0" borderId="0"/>
    <xf numFmtId="169" fontId="5" fillId="0" borderId="0" applyFill="0" applyBorder="0" applyAlignment="0" applyProtection="0">
      <alignment wrapText="1"/>
    </xf>
    <xf numFmtId="0" fontId="55"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7" fillId="0" borderId="31" applyNumberFormat="0" applyFill="0" applyAlignment="0" applyProtection="0"/>
    <xf numFmtId="0" fontId="27" fillId="0" borderId="32" applyNumberFormat="0" applyFill="0" applyAlignment="0" applyProtection="0"/>
    <xf numFmtId="0" fontId="54" fillId="0" borderId="32"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59" fillId="0" borderId="0">
      <alignment vertical="center"/>
    </xf>
    <xf numFmtId="0" fontId="5" fillId="0" borderId="0"/>
    <xf numFmtId="43" fontId="5" fillId="0" borderId="0" applyFont="0" applyFill="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7"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6"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5"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66"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5" fillId="0" borderId="0">
      <alignment readingOrder="1"/>
    </xf>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64" borderId="50" applyNumberFormat="0" applyFont="0" applyAlignment="0" applyProtection="0"/>
    <xf numFmtId="0" fontId="21" fillId="16" borderId="14" applyNumberFormat="0" applyFont="0" applyAlignment="0" applyProtection="0"/>
    <xf numFmtId="0" fontId="18" fillId="64" borderId="50" applyNumberFormat="0" applyFont="0" applyAlignment="0" applyProtection="0"/>
    <xf numFmtId="0" fontId="18" fillId="64" borderId="50" applyNumberFormat="0" applyFont="0" applyAlignment="0" applyProtection="0"/>
    <xf numFmtId="0" fontId="18" fillId="64" borderId="50" applyNumberFormat="0" applyFont="0" applyAlignment="0" applyProtection="0"/>
    <xf numFmtId="0" fontId="18" fillId="64" borderId="50"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4" fillId="0" borderId="0" xfId="2" applyFont="1"/>
    <xf numFmtId="0" fontId="6" fillId="0" borderId="0" xfId="3" applyFont="1"/>
    <xf numFmtId="0" fontId="5" fillId="0" borderId="0" xfId="2" applyFont="1"/>
    <xf numFmtId="5" fontId="5" fillId="0" borderId="0" xfId="2" applyNumberFormat="1" applyFont="1"/>
    <xf numFmtId="164" fontId="5" fillId="0" borderId="0" xfId="2" applyNumberFormat="1" applyFont="1"/>
    <xf numFmtId="164" fontId="6" fillId="0" borderId="0" xfId="2" applyNumberFormat="1" applyFont="1"/>
    <xf numFmtId="0" fontId="0" fillId="0" borderId="0" xfId="0">
      <alignment readingOrder="1"/>
    </xf>
    <xf numFmtId="0" fontId="4"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2" applyFont="1" applyAlignment="1">
      <alignment horizontal="center"/>
    </xf>
    <xf numFmtId="0" fontId="7" fillId="2" borderId="1" xfId="2" applyFont="1" applyFill="1" applyBorder="1" applyAlignment="1">
      <alignment horizontal="centerContinuous"/>
    </xf>
    <xf numFmtId="0" fontId="8" fillId="2" borderId="1" xfId="2" applyFont="1" applyFill="1" applyBorder="1" applyAlignment="1">
      <alignment horizontal="centerContinuous"/>
    </xf>
    <xf numFmtId="0" fontId="8" fillId="2" borderId="2" xfId="2" applyFont="1" applyFill="1" applyBorder="1" applyAlignment="1">
      <alignment horizontal="centerContinuous"/>
    </xf>
    <xf numFmtId="0" fontId="9" fillId="2" borderId="3"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10" fillId="0" borderId="0" xfId="2" applyFont="1" applyFill="1" applyBorder="1" applyAlignment="1">
      <alignment horizontal="centerContinuous"/>
    </xf>
    <xf numFmtId="0" fontId="5" fillId="0" borderId="0" xfId="2" applyFont="1" applyFill="1" applyBorder="1"/>
    <xf numFmtId="0" fontId="10" fillId="5" borderId="5" xfId="2" applyFont="1" applyFill="1" applyBorder="1" applyAlignment="1">
      <alignment horizontal="center" wrapText="1"/>
    </xf>
    <xf numFmtId="0" fontId="10" fillId="5" borderId="5" xfId="0" applyFont="1" applyFill="1" applyBorder="1" applyAlignment="1">
      <alignment horizontal="center" wrapText="1"/>
    </xf>
    <xf numFmtId="0" fontId="10" fillId="0" borderId="0" xfId="2"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0" fontId="0" fillId="12" borderId="0" xfId="0" applyFill="1">
      <alignment readingOrder="1"/>
    </xf>
    <xf numFmtId="0" fontId="0" fillId="0" borderId="0" xfId="0" quotePrefix="1" applyFill="1">
      <alignment readingOrder="1"/>
    </xf>
    <xf numFmtId="0" fontId="17" fillId="6" borderId="5" xfId="0" applyFont="1" applyFill="1" applyBorder="1"/>
    <xf numFmtId="9" fontId="5" fillId="13" borderId="0" xfId="8"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8" applyFont="1" applyFill="1" applyBorder="1"/>
    <xf numFmtId="1" fontId="0" fillId="13" borderId="0" xfId="0" applyNumberFormat="1" applyFill="1" applyAlignment="1">
      <alignment horizontal="center" readingOrder="1"/>
    </xf>
    <xf numFmtId="0" fontId="22" fillId="0" borderId="0" xfId="15" applyFont="1"/>
    <xf numFmtId="0" fontId="5" fillId="0" borderId="0" xfId="15" applyFont="1"/>
    <xf numFmtId="5" fontId="5" fillId="0" borderId="0" xfId="15" applyNumberFormat="1" applyFont="1" applyAlignment="1">
      <alignment horizontal="right"/>
    </xf>
    <xf numFmtId="164" fontId="5" fillId="0" borderId="0" xfId="15" applyNumberFormat="1" applyFont="1"/>
    <xf numFmtId="0" fontId="5" fillId="0" borderId="0" xfId="15"/>
    <xf numFmtId="0" fontId="11" fillId="0" borderId="0" xfId="15" applyFont="1"/>
    <xf numFmtId="44" fontId="5" fillId="0" borderId="0" xfId="1"/>
    <xf numFmtId="0" fontId="9" fillId="2" borderId="7" xfId="2" applyFont="1" applyFill="1" applyBorder="1" applyAlignment="1">
      <alignment horizontal="centerContinuous"/>
    </xf>
    <xf numFmtId="0" fontId="10" fillId="5" borderId="11" xfId="2" applyFont="1" applyFill="1" applyBorder="1" applyAlignment="1">
      <alignment horizontal="center" wrapText="1"/>
    </xf>
    <xf numFmtId="0" fontId="10" fillId="5" borderId="16" xfId="2" applyFont="1" applyFill="1" applyBorder="1" applyAlignment="1">
      <alignment horizontal="center" wrapText="1"/>
    </xf>
    <xf numFmtId="0" fontId="10" fillId="5" borderId="16" xfId="0" applyFont="1" applyFill="1" applyBorder="1" applyAlignment="1">
      <alignment horizontal="center" wrapText="1"/>
    </xf>
    <xf numFmtId="164" fontId="0" fillId="13" borderId="0" xfId="0" applyNumberFormat="1" applyFill="1" applyAlignment="1">
      <alignment horizontal="center" readingOrder="1"/>
    </xf>
    <xf numFmtId="0" fontId="18" fillId="0" borderId="0" xfId="12" applyFont="1"/>
    <xf numFmtId="0" fontId="30" fillId="11" borderId="21" xfId="12" applyFont="1" applyFill="1" applyBorder="1"/>
    <xf numFmtId="0" fontId="30" fillId="11" borderId="22" xfId="12" applyFont="1" applyFill="1" applyBorder="1"/>
    <xf numFmtId="0" fontId="30" fillId="11" borderId="8" xfId="12" applyFont="1" applyFill="1" applyBorder="1"/>
    <xf numFmtId="0" fontId="31" fillId="14" borderId="16" xfId="35" applyFont="1" applyFill="1" applyBorder="1" applyAlignment="1">
      <alignment horizontal="left" vertical="center" wrapText="1"/>
    </xf>
    <xf numFmtId="0" fontId="31" fillId="14" borderId="5" xfId="35" applyFont="1" applyFill="1" applyBorder="1" applyAlignment="1">
      <alignment horizontal="left" vertical="center" wrapText="1"/>
    </xf>
    <xf numFmtId="0" fontId="32" fillId="0" borderId="5" xfId="35" applyNumberFormat="1" applyFont="1" applyFill="1" applyBorder="1" applyAlignment="1">
      <alignment horizontal="left" vertical="center" wrapText="1"/>
    </xf>
    <xf numFmtId="0" fontId="32" fillId="0" borderId="5" xfId="35" applyFont="1" applyFill="1" applyBorder="1" applyAlignment="1">
      <alignment horizontal="left" vertical="center" wrapText="1"/>
    </xf>
    <xf numFmtId="0" fontId="18" fillId="0" borderId="5" xfId="35" applyFont="1" applyFill="1" applyBorder="1" applyAlignment="1">
      <alignment horizontal="left" vertical="center" wrapText="1"/>
    </xf>
    <xf numFmtId="0" fontId="32" fillId="0" borderId="5" xfId="35" applyFont="1" applyBorder="1" applyAlignment="1">
      <alignment horizontal="left" vertical="center" wrapText="1" readingOrder="1"/>
    </xf>
    <xf numFmtId="0" fontId="32" fillId="0" borderId="5" xfId="35" applyFont="1" applyBorder="1" applyAlignment="1">
      <alignment vertical="center" wrapText="1" readingOrder="1"/>
    </xf>
    <xf numFmtId="0" fontId="32" fillId="0" borderId="5" xfId="35" applyFont="1" applyBorder="1" applyAlignment="1">
      <alignment wrapText="1" readingOrder="1"/>
    </xf>
    <xf numFmtId="0" fontId="32" fillId="0" borderId="5" xfId="35" applyNumberFormat="1" applyFont="1" applyBorder="1" applyAlignment="1">
      <alignment vertical="center" wrapText="1" readingOrder="1"/>
    </xf>
    <xf numFmtId="2" fontId="5" fillId="0" borderId="0" xfId="36" applyNumberFormat="1" applyFont="1"/>
    <xf numFmtId="0" fontId="8" fillId="58" borderId="7" xfId="2" applyFont="1" applyFill="1" applyBorder="1" applyAlignment="1">
      <alignment horizontal="center"/>
    </xf>
    <xf numFmtId="0" fontId="10" fillId="10" borderId="7" xfId="2" applyFont="1" applyFill="1" applyBorder="1" applyAlignment="1">
      <alignment horizontal="center" wrapText="1"/>
    </xf>
    <xf numFmtId="0" fontId="10" fillId="10" borderId="5" xfId="2" applyFont="1" applyFill="1" applyBorder="1" applyAlignment="1">
      <alignment horizontal="center" wrapText="1"/>
    </xf>
    <xf numFmtId="0" fontId="12" fillId="60" borderId="6" xfId="0" applyFont="1" applyFill="1" applyBorder="1" applyAlignment="1">
      <alignment horizontal="left" wrapText="1" readingOrder="1"/>
    </xf>
    <xf numFmtId="0" fontId="12" fillId="60"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40" xfId="0" applyBorder="1">
      <alignment readingOrder="1"/>
    </xf>
    <xf numFmtId="0" fontId="0" fillId="0" borderId="38" xfId="0" applyBorder="1">
      <alignment readingOrder="1"/>
    </xf>
    <xf numFmtId="0" fontId="0" fillId="0" borderId="0" xfId="0" applyBorder="1">
      <alignment readingOrder="1"/>
    </xf>
    <xf numFmtId="0" fontId="0" fillId="0" borderId="39" xfId="0" applyBorder="1">
      <alignment readingOrder="1"/>
    </xf>
    <xf numFmtId="0" fontId="0" fillId="0" borderId="19" xfId="0" applyBorder="1">
      <alignment readingOrder="1"/>
    </xf>
    <xf numFmtId="0" fontId="0" fillId="0" borderId="42" xfId="0" applyBorder="1">
      <alignment readingOrder="1"/>
    </xf>
    <xf numFmtId="0" fontId="0" fillId="0" borderId="41" xfId="0" applyBorder="1">
      <alignment readingOrder="1"/>
    </xf>
    <xf numFmtId="0" fontId="10" fillId="61" borderId="21" xfId="0" applyFont="1" applyFill="1" applyBorder="1" applyAlignment="1">
      <alignment horizontal="centerContinuous" wrapText="1" readingOrder="1"/>
    </xf>
    <xf numFmtId="0" fontId="10" fillId="61" borderId="8" xfId="0" applyFont="1" applyFill="1" applyBorder="1" applyAlignment="1">
      <alignment horizontal="centerContinuous" wrapText="1" readingOrder="1"/>
    </xf>
    <xf numFmtId="164" fontId="10" fillId="61" borderId="21" xfId="0" applyNumberFormat="1" applyFont="1" applyFill="1" applyBorder="1" applyAlignment="1">
      <alignment horizontal="centerContinuous" wrapText="1" readingOrder="1"/>
    </xf>
    <xf numFmtId="164" fontId="10" fillId="61" borderId="22" xfId="0" applyNumberFormat="1" applyFont="1" applyFill="1" applyBorder="1" applyAlignment="1">
      <alignment horizontal="centerContinuous" wrapText="1" readingOrder="1"/>
    </xf>
    <xf numFmtId="164" fontId="10" fillId="61" borderId="8" xfId="0" applyNumberFormat="1" applyFont="1" applyFill="1" applyBorder="1" applyAlignment="1">
      <alignment horizontal="centerContinuous" wrapText="1" readingOrder="1"/>
    </xf>
    <xf numFmtId="164" fontId="10" fillId="61" borderId="15" xfId="0" applyNumberFormat="1" applyFont="1" applyFill="1" applyBorder="1" applyAlignment="1">
      <alignment horizontal="center" wrapText="1" readingOrder="1"/>
    </xf>
    <xf numFmtId="170" fontId="10" fillId="8" borderId="7" xfId="0" applyNumberFormat="1" applyFont="1" applyFill="1" applyBorder="1" applyAlignment="1">
      <alignment horizontal="center" wrapText="1" readingOrder="1"/>
    </xf>
    <xf numFmtId="164" fontId="62" fillId="0" borderId="0" xfId="0" applyNumberFormat="1" applyFont="1">
      <alignment readingOrder="1"/>
    </xf>
    <xf numFmtId="0" fontId="10" fillId="9" borderId="21" xfId="0" applyFont="1" applyFill="1" applyBorder="1" applyAlignment="1">
      <alignment horizontal="centerContinuous" wrapText="1" readingOrder="1"/>
    </xf>
    <xf numFmtId="0" fontId="10" fillId="9" borderId="22" xfId="0" applyFont="1" applyFill="1" applyBorder="1" applyAlignment="1">
      <alignment horizontal="centerContinuous" wrapText="1" readingOrder="1"/>
    </xf>
    <xf numFmtId="164" fontId="10" fillId="9" borderId="22"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21" xfId="0" applyNumberFormat="1" applyFont="1" applyFill="1" applyBorder="1" applyAlignment="1">
      <alignment horizontal="centerContinuous" wrapText="1" readingOrder="1"/>
    </xf>
    <xf numFmtId="164" fontId="11" fillId="0" borderId="0" xfId="0" applyNumberFormat="1" applyFont="1">
      <alignment readingOrder="1"/>
    </xf>
    <xf numFmtId="171" fontId="11" fillId="0" borderId="0" xfId="0" applyNumberFormat="1" applyFont="1">
      <alignment readingOrder="1"/>
    </xf>
    <xf numFmtId="171" fontId="0" fillId="0" borderId="0" xfId="0" applyNumberFormat="1">
      <alignment readingOrder="1"/>
    </xf>
    <xf numFmtId="171" fontId="62" fillId="0" borderId="0" xfId="0" applyNumberFormat="1" applyFont="1">
      <alignment readingOrder="1"/>
    </xf>
    <xf numFmtId="0" fontId="63" fillId="62" borderId="43" xfId="0" applyFont="1" applyFill="1" applyBorder="1"/>
    <xf numFmtId="0" fontId="63" fillId="62" borderId="44" xfId="0" applyFont="1" applyFill="1" applyBorder="1"/>
    <xf numFmtId="0" fontId="63" fillId="62" borderId="45" xfId="0" applyFont="1" applyFill="1" applyBorder="1"/>
    <xf numFmtId="0" fontId="64" fillId="0" borderId="46" xfId="0" applyFont="1" applyBorder="1"/>
    <xf numFmtId="0" fontId="64" fillId="0" borderId="47" xfId="0" applyFont="1" applyBorder="1"/>
    <xf numFmtId="3" fontId="64" fillId="0" borderId="47" xfId="0" applyNumberFormat="1" applyFont="1" applyBorder="1"/>
    <xf numFmtId="173" fontId="64" fillId="0" borderId="48" xfId="0" applyNumberFormat="1" applyFont="1" applyBorder="1"/>
    <xf numFmtId="0" fontId="64" fillId="63" borderId="46" xfId="0" applyFont="1" applyFill="1" applyBorder="1"/>
    <xf numFmtId="0" fontId="64" fillId="63" borderId="47" xfId="0" applyFont="1" applyFill="1" applyBorder="1"/>
    <xf numFmtId="3" fontId="64" fillId="63" borderId="47" xfId="0" applyNumberFormat="1" applyFont="1" applyFill="1" applyBorder="1"/>
    <xf numFmtId="173" fontId="64" fillId="63" borderId="48" xfId="0" applyNumberFormat="1" applyFont="1" applyFill="1" applyBorder="1"/>
    <xf numFmtId="0" fontId="5" fillId="0" borderId="35" xfId="36" applyFont="1" applyBorder="1"/>
    <xf numFmtId="0" fontId="5" fillId="0" borderId="33" xfId="368" applyFont="1" applyBorder="1"/>
    <xf numFmtId="0" fontId="5" fillId="0" borderId="37" xfId="36" applyFont="1" applyBorder="1"/>
    <xf numFmtId="0" fontId="5" fillId="0" borderId="5" xfId="368" applyFont="1" applyBorder="1"/>
    <xf numFmtId="0" fontId="5" fillId="0" borderId="36" xfId="36" applyFont="1" applyBorder="1"/>
    <xf numFmtId="0" fontId="5" fillId="0" borderId="34" xfId="368" applyFont="1" applyBorder="1"/>
    <xf numFmtId="172" fontId="5" fillId="0" borderId="5" xfId="1" applyNumberFormat="1" applyFont="1" applyBorder="1"/>
    <xf numFmtId="0" fontId="18" fillId="0" borderId="0" xfId="216"/>
    <xf numFmtId="0" fontId="30" fillId="0" borderId="0" xfId="216" applyFont="1"/>
    <xf numFmtId="0" fontId="17" fillId="0" borderId="0" xfId="216" applyFont="1"/>
    <xf numFmtId="1" fontId="18" fillId="0" borderId="0" xfId="216" applyNumberFormat="1"/>
    <xf numFmtId="44" fontId="17" fillId="0" borderId="0" xfId="163" applyFont="1"/>
    <xf numFmtId="44" fontId="17" fillId="0" borderId="0" xfId="216" applyNumberFormat="1" applyFont="1"/>
    <xf numFmtId="0" fontId="65" fillId="0" borderId="0" xfId="216" applyFont="1" applyAlignment="1">
      <alignment horizontal="center"/>
    </xf>
    <xf numFmtId="0" fontId="18" fillId="0" borderId="0" xfId="216" applyFont="1" applyAlignment="1">
      <alignment horizontal="center"/>
    </xf>
    <xf numFmtId="44" fontId="0" fillId="0" borderId="0" xfId="163" applyFont="1"/>
    <xf numFmtId="0" fontId="0" fillId="0" borderId="0" xfId="163" applyNumberFormat="1" applyFont="1"/>
    <xf numFmtId="8" fontId="0" fillId="0" borderId="0" xfId="163" applyNumberFormat="1" applyFont="1"/>
    <xf numFmtId="0" fontId="18" fillId="0" borderId="0" xfId="216" applyFont="1"/>
    <xf numFmtId="0" fontId="18" fillId="0" borderId="12" xfId="216" applyBorder="1"/>
    <xf numFmtId="44" fontId="0" fillId="0" borderId="12" xfId="163" applyFont="1" applyBorder="1"/>
    <xf numFmtId="0" fontId="0" fillId="0" borderId="12" xfId="163" applyNumberFormat="1" applyFont="1" applyBorder="1"/>
    <xf numFmtId="8" fontId="0" fillId="0" borderId="12" xfId="163" applyNumberFormat="1" applyFont="1" applyBorder="1"/>
    <xf numFmtId="0" fontId="18" fillId="0" borderId="0" xfId="216" applyNumberFormat="1"/>
    <xf numFmtId="0" fontId="0" fillId="0" borderId="0" xfId="163" applyNumberFormat="1" applyFont="1" applyBorder="1"/>
    <xf numFmtId="0" fontId="17" fillId="0" borderId="12" xfId="216" applyFont="1" applyBorder="1"/>
    <xf numFmtId="172" fontId="17" fillId="0" borderId="12" xfId="163" applyNumberFormat="1" applyFont="1" applyBorder="1"/>
    <xf numFmtId="8" fontId="17" fillId="0" borderId="12" xfId="163" applyNumberFormat="1" applyFont="1" applyBorder="1"/>
    <xf numFmtId="172" fontId="17" fillId="0" borderId="12" xfId="216" applyNumberFormat="1" applyFont="1" applyBorder="1"/>
    <xf numFmtId="0" fontId="17" fillId="0" borderId="12" xfId="216" applyNumberFormat="1" applyFont="1" applyBorder="1"/>
    <xf numFmtId="44" fontId="17" fillId="0" borderId="12" xfId="163" applyFont="1" applyBorder="1"/>
    <xf numFmtId="8" fontId="17" fillId="0" borderId="0" xfId="163" applyNumberFormat="1" applyFont="1"/>
    <xf numFmtId="1" fontId="0" fillId="0" borderId="0" xfId="0" applyNumberFormat="1"/>
    <xf numFmtId="44" fontId="0" fillId="0" borderId="0" xfId="1" applyFont="1"/>
    <xf numFmtId="0" fontId="5" fillId="0" borderId="16" xfId="368" applyFont="1" applyBorder="1"/>
    <xf numFmtId="1" fontId="0" fillId="0" borderId="49" xfId="0" applyNumberFormat="1" applyBorder="1"/>
    <xf numFmtId="0" fontId="5" fillId="0" borderId="33" xfId="368" applyFont="1" applyFill="1" applyBorder="1"/>
    <xf numFmtId="44" fontId="0" fillId="0" borderId="49" xfId="0" applyNumberFormat="1" applyBorder="1"/>
    <xf numFmtId="0" fontId="0" fillId="0" borderId="49" xfId="0" applyBorder="1"/>
    <xf numFmtId="0" fontId="17" fillId="14" borderId="5" xfId="213" applyFont="1" applyFill="1" applyBorder="1"/>
    <xf numFmtId="0" fontId="17" fillId="14" borderId="1" xfId="213" applyFont="1" applyFill="1" applyBorder="1"/>
    <xf numFmtId="0" fontId="17" fillId="14" borderId="4" xfId="213" applyFont="1" applyFill="1" applyBorder="1"/>
    <xf numFmtId="0" fontId="17" fillId="14" borderId="3" xfId="213" applyFont="1" applyFill="1" applyBorder="1"/>
    <xf numFmtId="164" fontId="10" fillId="9" borderId="9" xfId="213" applyNumberFormat="1" applyFont="1" applyFill="1" applyBorder="1" applyAlignment="1">
      <alignment horizontal="centerContinuous" wrapText="1" readingOrder="1"/>
    </xf>
    <xf numFmtId="164" fontId="10" fillId="9" borderId="10" xfId="213" applyNumberFormat="1" applyFont="1" applyFill="1" applyBorder="1" applyAlignment="1">
      <alignment horizontal="centerContinuous" wrapText="1" readingOrder="1"/>
    </xf>
    <xf numFmtId="164" fontId="10" fillId="9" borderId="8" xfId="213" applyNumberFormat="1" applyFont="1" applyFill="1" applyBorder="1" applyAlignment="1">
      <alignment horizontal="centerContinuous" wrapText="1" readingOrder="1"/>
    </xf>
    <xf numFmtId="164" fontId="10" fillId="9" borderId="7" xfId="213" applyNumberFormat="1" applyFont="1" applyFill="1" applyBorder="1" applyAlignment="1">
      <alignment horizontal="center" wrapText="1" readingOrder="1"/>
    </xf>
    <xf numFmtId="0" fontId="5" fillId="0" borderId="0" xfId="213"/>
    <xf numFmtId="0" fontId="17" fillId="14" borderId="11" xfId="213" applyFont="1" applyFill="1" applyBorder="1"/>
    <xf numFmtId="0" fontId="17" fillId="14" borderId="12" xfId="213" applyFont="1" applyFill="1" applyBorder="1"/>
    <xf numFmtId="0" fontId="17" fillId="14" borderId="13" xfId="213" applyFont="1" applyFill="1" applyBorder="1"/>
    <xf numFmtId="164" fontId="10" fillId="8" borderId="7" xfId="213" applyNumberFormat="1" applyFont="1" applyFill="1" applyBorder="1" applyAlignment="1">
      <alignment horizontal="center" wrapText="1" readingOrder="1"/>
    </xf>
    <xf numFmtId="0" fontId="17" fillId="6" borderId="5" xfId="213" applyFont="1" applyFill="1" applyBorder="1"/>
    <xf numFmtId="2" fontId="5" fillId="10" borderId="0" xfId="213" applyNumberFormat="1" applyFill="1" applyAlignment="1">
      <alignment horizontal="center" readingOrder="1"/>
    </xf>
    <xf numFmtId="1" fontId="5" fillId="10" borderId="0" xfId="213" applyNumberFormat="1" applyFill="1" applyAlignment="1">
      <alignment horizontal="center" readingOrder="1"/>
    </xf>
    <xf numFmtId="0" fontId="5" fillId="0" borderId="0" xfId="213">
      <alignment readingOrder="1"/>
    </xf>
    <xf numFmtId="164" fontId="5" fillId="0" borderId="0" xfId="213" applyNumberFormat="1">
      <alignment readingOrder="1"/>
    </xf>
    <xf numFmtId="43" fontId="0" fillId="10" borderId="0" xfId="369" applyFont="1" applyFill="1" applyAlignment="1">
      <alignment horizontal="center" readingOrder="1"/>
    </xf>
    <xf numFmtId="1" fontId="5" fillId="0" borderId="0" xfId="213" applyNumberFormat="1"/>
    <xf numFmtId="0" fontId="0" fillId="14" borderId="0" xfId="0" applyFill="1">
      <alignment readingOrder="1"/>
    </xf>
    <xf numFmtId="0" fontId="0" fillId="14" borderId="0" xfId="0" applyFill="1" applyAlignment="1">
      <alignment vertical="center" wrapText="1" readingOrder="1"/>
    </xf>
    <xf numFmtId="8" fontId="0" fillId="0" borderId="0" xfId="1" applyNumberFormat="1" applyFont="1"/>
    <xf numFmtId="164" fontId="0" fillId="12" borderId="0" xfId="0" applyNumberFormat="1" applyFill="1">
      <alignment readingOrder="1"/>
    </xf>
    <xf numFmtId="0" fontId="0" fillId="11" borderId="0" xfId="0" applyFill="1" applyAlignment="1">
      <alignment horizontal="left" vertical="center" readingOrder="1"/>
    </xf>
    <xf numFmtId="0" fontId="10" fillId="3" borderId="1" xfId="2" applyFont="1" applyFill="1" applyBorder="1" applyAlignment="1">
      <alignment horizontal="center"/>
    </xf>
    <xf numFmtId="0" fontId="10" fillId="3" borderId="4" xfId="2" applyFont="1" applyFill="1" applyBorder="1" applyAlignment="1">
      <alignment horizontal="center"/>
    </xf>
    <xf numFmtId="0" fontId="10" fillId="3" borderId="3" xfId="2"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59" borderId="5" xfId="2" applyFont="1" applyFill="1" applyBorder="1" applyAlignment="1">
      <alignment horizontal="center"/>
    </xf>
    <xf numFmtId="0" fontId="10" fillId="3" borderId="6" xfId="2" applyFont="1" applyFill="1" applyBorder="1" applyAlignment="1">
      <alignment horizontal="center"/>
    </xf>
    <xf numFmtId="0" fontId="10" fillId="3" borderId="15" xfId="2" applyFont="1" applyFill="1" applyBorder="1" applyAlignment="1">
      <alignment horizontal="center"/>
    </xf>
    <xf numFmtId="0" fontId="10" fillId="3" borderId="7" xfId="2" applyFont="1" applyFill="1" applyBorder="1" applyAlignment="1">
      <alignment horizontal="center"/>
    </xf>
    <xf numFmtId="0" fontId="7" fillId="4" borderId="5" xfId="0" applyFont="1" applyFill="1" applyBorder="1" applyAlignment="1">
      <alignment horizontal="center"/>
    </xf>
    <xf numFmtId="0" fontId="11" fillId="0" borderId="5" xfId="0" applyFont="1" applyBorder="1" applyAlignment="1">
      <alignment horizontal="center"/>
    </xf>
    <xf numFmtId="0" fontId="65" fillId="0" borderId="0" xfId="216" applyFont="1" applyAlignment="1">
      <alignment horizontal="center"/>
    </xf>
  </cellXfs>
  <cellStyles count="532">
    <cellStyle name="20% - Accent1 2" xfId="37"/>
    <cellStyle name="20% - Accent1 2 2" xfId="38"/>
    <cellStyle name="20% - Accent1 3" xfId="39"/>
    <cellStyle name="20% - Accent1 3 2" xfId="370"/>
    <cellStyle name="20% - Accent1 4" xfId="371"/>
    <cellStyle name="20% - Accent1 4 2" xfId="372"/>
    <cellStyle name="20% - Accent1 5" xfId="373"/>
    <cellStyle name="20% - Accent2 2" xfId="40"/>
    <cellStyle name="20% - Accent2 2 2" xfId="374"/>
    <cellStyle name="20% - Accent2 3" xfId="41"/>
    <cellStyle name="20% - Accent2 3 2" xfId="375"/>
    <cellStyle name="20% - Accent2 4" xfId="376"/>
    <cellStyle name="20% - Accent2 4 2" xfId="377"/>
    <cellStyle name="20% - Accent2 5" xfId="378"/>
    <cellStyle name="20% - Accent3 2" xfId="42"/>
    <cellStyle name="20% - Accent3 2 2" xfId="43"/>
    <cellStyle name="20% - Accent3 3" xfId="44"/>
    <cellStyle name="20% - Accent3 3 2" xfId="379"/>
    <cellStyle name="20% - Accent3 4" xfId="380"/>
    <cellStyle name="20% - Accent3 4 2" xfId="381"/>
    <cellStyle name="20% - Accent3 5" xfId="382"/>
    <cellStyle name="20% - Accent4 2" xfId="45"/>
    <cellStyle name="20% - Accent4 2 2" xfId="46"/>
    <cellStyle name="20% - Accent4 3" xfId="47"/>
    <cellStyle name="20% - Accent4 3 2" xfId="383"/>
    <cellStyle name="20% - Accent4 4" xfId="384"/>
    <cellStyle name="20% - Accent4 4 2" xfId="385"/>
    <cellStyle name="20% - Accent4 5" xfId="386"/>
    <cellStyle name="20% - Accent5 2" xfId="48"/>
    <cellStyle name="20% - Accent5 2 2" xfId="387"/>
    <cellStyle name="20% - Accent5 3" xfId="49"/>
    <cellStyle name="20% - Accent5 3 2" xfId="388"/>
    <cellStyle name="20% - Accent5 4" xfId="389"/>
    <cellStyle name="20% - Accent5 4 2" xfId="390"/>
    <cellStyle name="20% - Accent5 5" xfId="391"/>
    <cellStyle name="20% - Accent6 2" xfId="50"/>
    <cellStyle name="20% - Accent6 2 2" xfId="392"/>
    <cellStyle name="20% - Accent6 3" xfId="51"/>
    <cellStyle name="20% - Accent6 3 2" xfId="393"/>
    <cellStyle name="20% - Accent6 4" xfId="394"/>
    <cellStyle name="20% - Accent6 4 2" xfId="395"/>
    <cellStyle name="20% - Accent6 5" xfId="396"/>
    <cellStyle name="40% - Accent1 2" xfId="52"/>
    <cellStyle name="40% - Accent1 2 2" xfId="53"/>
    <cellStyle name="40% - Accent1 3" xfId="54"/>
    <cellStyle name="40% - Accent1 3 2" xfId="397"/>
    <cellStyle name="40% - Accent1 4" xfId="398"/>
    <cellStyle name="40% - Accent1 4 2" xfId="399"/>
    <cellStyle name="40% - Accent1 5" xfId="400"/>
    <cellStyle name="40% - Accent2 2" xfId="55"/>
    <cellStyle name="40% - Accent2 2 2" xfId="56"/>
    <cellStyle name="40% - Accent2 3" xfId="57"/>
    <cellStyle name="40% - Accent2 3 2" xfId="401"/>
    <cellStyle name="40% - Accent2 4" xfId="402"/>
    <cellStyle name="40% - Accent2 4 2" xfId="403"/>
    <cellStyle name="40% - Accent2 5" xfId="404"/>
    <cellStyle name="40% - Accent3 2" xfId="58"/>
    <cellStyle name="40% - Accent3 2 2" xfId="59"/>
    <cellStyle name="40% - Accent3 3" xfId="60"/>
    <cellStyle name="40% - Accent3 3 2" xfId="405"/>
    <cellStyle name="40% - Accent3 4" xfId="406"/>
    <cellStyle name="40% - Accent3 4 2" xfId="407"/>
    <cellStyle name="40% - Accent3 5" xfId="408"/>
    <cellStyle name="40% - Accent4 2" xfId="61"/>
    <cellStyle name="40% - Accent4 2 2" xfId="62"/>
    <cellStyle name="40% - Accent4 3" xfId="63"/>
    <cellStyle name="40% - Accent4 3 2" xfId="409"/>
    <cellStyle name="40% - Accent4 4" xfId="410"/>
    <cellStyle name="40% - Accent4 4 2" xfId="411"/>
    <cellStyle name="40% - Accent4 5" xfId="412"/>
    <cellStyle name="40% - Accent5 2" xfId="64"/>
    <cellStyle name="40% - Accent5 2 2" xfId="413"/>
    <cellStyle name="40% - Accent5 3" xfId="65"/>
    <cellStyle name="40% - Accent5 3 2" xfId="414"/>
    <cellStyle name="40% - Accent5 4" xfId="415"/>
    <cellStyle name="40% - Accent5 4 2" xfId="416"/>
    <cellStyle name="40% - Accent5 5" xfId="417"/>
    <cellStyle name="40% - Accent6 2" xfId="66"/>
    <cellStyle name="40% - Accent6 2 2" xfId="67"/>
    <cellStyle name="40% - Accent6 3" xfId="68"/>
    <cellStyle name="40% - Accent6 3 2" xfId="418"/>
    <cellStyle name="40% - Accent6 4" xfId="419"/>
    <cellStyle name="40% - Accent6 4 2" xfId="420"/>
    <cellStyle name="40% - Accent6 5" xfId="421"/>
    <cellStyle name="60% - Accent1 2" xfId="69"/>
    <cellStyle name="60% - Accent1 2 2" xfId="70"/>
    <cellStyle name="60% - Accent1 3" xfId="71"/>
    <cellStyle name="60% - Accent2 2" xfId="72"/>
    <cellStyle name="60% - Accent2 2 2" xfId="73"/>
    <cellStyle name="60% - Accent2 3" xfId="74"/>
    <cellStyle name="60% - Accent3 2" xfId="75"/>
    <cellStyle name="60% - Accent3 2 2" xfId="76"/>
    <cellStyle name="60% - Accent3 3" xfId="77"/>
    <cellStyle name="60% - Accent4 2" xfId="78"/>
    <cellStyle name="60% - Accent4 2 2" xfId="79"/>
    <cellStyle name="60% - Accent4 3" xfId="80"/>
    <cellStyle name="60% - Accent5 2" xfId="81"/>
    <cellStyle name="60% - Accent5 3" xfId="82"/>
    <cellStyle name="60% - Accent6 2" xfId="83"/>
    <cellStyle name="60% - Accent6 2 2" xfId="84"/>
    <cellStyle name="60% - Accent6 3" xfId="85"/>
    <cellStyle name="Accent1 - 20%" xfId="86"/>
    <cellStyle name="Accent1 - 40%" xfId="87"/>
    <cellStyle name="Accent1 - 60%" xfId="88"/>
    <cellStyle name="Accent1 2" xfId="89"/>
    <cellStyle name="Accent1 2 2" xfId="90"/>
    <cellStyle name="Accent1 3" xfId="91"/>
    <cellStyle name="Accent2 - 20%" xfId="92"/>
    <cellStyle name="Accent2 - 40%" xfId="93"/>
    <cellStyle name="Accent2 - 60%" xfId="94"/>
    <cellStyle name="Accent2 2" xfId="95"/>
    <cellStyle name="Accent2 3" xfId="96"/>
    <cellStyle name="Accent3 - 20%" xfId="97"/>
    <cellStyle name="Accent3 - 40%" xfId="98"/>
    <cellStyle name="Accent3 - 60%" xfId="99"/>
    <cellStyle name="Accent3 2" xfId="100"/>
    <cellStyle name="Accent3 2 2" xfId="101"/>
    <cellStyle name="Accent3 3" xfId="102"/>
    <cellStyle name="Accent4 - 20%" xfId="103"/>
    <cellStyle name="Accent4 - 40%" xfId="104"/>
    <cellStyle name="Accent4 - 60%" xfId="105"/>
    <cellStyle name="Accent4 2" xfId="106"/>
    <cellStyle name="Accent4 2 2" xfId="107"/>
    <cellStyle name="Accent4 3" xfId="108"/>
    <cellStyle name="Accent5 - 20%" xfId="109"/>
    <cellStyle name="Accent5 - 40%" xfId="110"/>
    <cellStyle name="Accent5 - 60%" xfId="111"/>
    <cellStyle name="Accent5 2" xfId="112"/>
    <cellStyle name="Accent5 3" xfId="113"/>
    <cellStyle name="Accent6 - 20%" xfId="114"/>
    <cellStyle name="Accent6 - 40%" xfId="115"/>
    <cellStyle name="Accent6 - 60%" xfId="116"/>
    <cellStyle name="Accent6 2" xfId="117"/>
    <cellStyle name="Accent6 3" xfId="118"/>
    <cellStyle name="Bad 2" xfId="119"/>
    <cellStyle name="Bad 2 2" xfId="120"/>
    <cellStyle name="Bad 3" xfId="121"/>
    <cellStyle name="Calculation 2" xfId="122"/>
    <cellStyle name="Calculation 2 2" xfId="123"/>
    <cellStyle name="Calculation 3" xfId="124"/>
    <cellStyle name="Check Cell 2" xfId="125"/>
    <cellStyle name="Check Cell 3" xfId="126"/>
    <cellStyle name="Comma [0] 2" xfId="127"/>
    <cellStyle name="Comma 10" xfId="369"/>
    <cellStyle name="Comma 11" xfId="422"/>
    <cellStyle name="Comma 2" xfId="16"/>
    <cellStyle name="Comma 2 2" xfId="128"/>
    <cellStyle name="Comma 2 2 2" xfId="129"/>
    <cellStyle name="Comma 2 2 3" xfId="130"/>
    <cellStyle name="Comma 2 2 3 2" xfId="423"/>
    <cellStyle name="Comma 2 2 4" xfId="424"/>
    <cellStyle name="Comma 2 2 4 2" xfId="425"/>
    <cellStyle name="Comma 2 2 5" xfId="426"/>
    <cellStyle name="Comma 2 2 5 2" xfId="427"/>
    <cellStyle name="Comma 2 2 6" xfId="428"/>
    <cellStyle name="Comma 2 2 6 2" xfId="429"/>
    <cellStyle name="Comma 2 2 7" xfId="430"/>
    <cellStyle name="Comma 2 2 8" xfId="431"/>
    <cellStyle name="Comma 2 3" xfId="131"/>
    <cellStyle name="Comma 2 3 2" xfId="432"/>
    <cellStyle name="Comma 2 4" xfId="132"/>
    <cellStyle name="Comma 2 5" xfId="133"/>
    <cellStyle name="Comma 3" xfId="11"/>
    <cellStyle name="Comma 3 10" xfId="433"/>
    <cellStyle name="Comma 3 2" xfId="134"/>
    <cellStyle name="Comma 3 2 2" xfId="135"/>
    <cellStyle name="Comma 3 2 3" xfId="136"/>
    <cellStyle name="Comma 3 3" xfId="137"/>
    <cellStyle name="Comma 3 3 2" xfId="138"/>
    <cellStyle name="Comma 3 3 3" xfId="139"/>
    <cellStyle name="Comma 3 3 4" xfId="140"/>
    <cellStyle name="Comma 3 4" xfId="141"/>
    <cellStyle name="Comma 3 4 2" xfId="434"/>
    <cellStyle name="Comma 3 5" xfId="435"/>
    <cellStyle name="Comma 3 5 2" xfId="436"/>
    <cellStyle name="Comma 3 6" xfId="437"/>
    <cellStyle name="Comma 3 6 2" xfId="438"/>
    <cellStyle name="Comma 3 7" xfId="439"/>
    <cellStyle name="Comma 3 8" xfId="440"/>
    <cellStyle name="Comma 3 9" xfId="441"/>
    <cellStyle name="Comma 4" xfId="142"/>
    <cellStyle name="Comma 4 2" xfId="143"/>
    <cellStyle name="Comma 4 2 2" xfId="144"/>
    <cellStyle name="Comma 4 3" xfId="145"/>
    <cellStyle name="Comma 5" xfId="146"/>
    <cellStyle name="Comma 5 2" xfId="147"/>
    <cellStyle name="Comma 5 3" xfId="148"/>
    <cellStyle name="Comma 6" xfId="149"/>
    <cellStyle name="Comma 7" xfId="150"/>
    <cellStyle name="Comma 8" xfId="151"/>
    <cellStyle name="Comma 9" xfId="442"/>
    <cellStyle name="Currency" xfId="1" builtinId="4"/>
    <cellStyle name="Currency 2" xfId="17"/>
    <cellStyle name="Currency 2 2" xfId="152"/>
    <cellStyle name="Currency 2 2 2" xfId="153"/>
    <cellStyle name="Currency 2 2 3" xfId="154"/>
    <cellStyle name="Currency 2 3" xfId="155"/>
    <cellStyle name="Currency 2 4" xfId="156"/>
    <cellStyle name="Currency 2 5" xfId="157"/>
    <cellStyle name="Currency 3" xfId="18"/>
    <cellStyle name="Currency 3 2" xfId="158"/>
    <cellStyle name="Currency 3 2 2" xfId="159"/>
    <cellStyle name="Currency 3 2 3" xfId="160"/>
    <cellStyle name="Currency 3 3" xfId="161"/>
    <cellStyle name="Currency 3 4" xfId="162"/>
    <cellStyle name="Currency 3 5" xfId="443"/>
    <cellStyle name="Currency 4" xfId="19"/>
    <cellStyle name="Currency 4 2" xfId="444"/>
    <cellStyle name="Currency 4 3" xfId="445"/>
    <cellStyle name="Currency 5" xfId="163"/>
    <cellStyle name="Currency 5 2" xfId="164"/>
    <cellStyle name="Currency 5 2 2" xfId="165"/>
    <cellStyle name="Currency 5 3" xfId="166"/>
    <cellStyle name="Currency 6" xfId="167"/>
    <cellStyle name="Currency 6 2" xfId="168"/>
    <cellStyle name="Currency 7" xfId="169"/>
    <cellStyle name="Currency 7 2" xfId="170"/>
    <cellStyle name="Currency 8" xfId="171"/>
    <cellStyle name="Data Field" xfId="4"/>
    <cellStyle name="Data Field 2" xfId="172"/>
    <cellStyle name="Data Field 2 2" xfId="173"/>
    <cellStyle name="Data Field 2 3" xfId="174"/>
    <cellStyle name="Data Field 3" xfId="175"/>
    <cellStyle name="Data Field 4" xfId="176"/>
    <cellStyle name="Data Field 5" xfId="446"/>
    <cellStyle name="Data Name" xfId="5"/>
    <cellStyle name="Data Name 2" xfId="20"/>
    <cellStyle name="Data Name 2 2" xfId="447"/>
    <cellStyle name="Data Name 3" xfId="448"/>
    <cellStyle name="Data Name 4" xfId="449"/>
    <cellStyle name="Date/Time" xfId="6"/>
    <cellStyle name="Emphasis 1" xfId="177"/>
    <cellStyle name="Emphasis 2" xfId="178"/>
    <cellStyle name="Emphasis 3" xfId="179"/>
    <cellStyle name="Explanatory Text 2" xfId="180"/>
    <cellStyle name="Explanatory Text 3" xfId="181"/>
    <cellStyle name="Good 2" xfId="182"/>
    <cellStyle name="Good 3" xfId="183"/>
    <cellStyle name="Heading" xfId="7"/>
    <cellStyle name="Heading 1 2" xfId="184"/>
    <cellStyle name="Heading 1 2 2" xfId="185"/>
    <cellStyle name="Heading 1 3" xfId="186"/>
    <cellStyle name="Heading 2 2" xfId="21"/>
    <cellStyle name="Heading 2 3" xfId="22"/>
    <cellStyle name="Heading 3 2" xfId="187"/>
    <cellStyle name="Heading 3 2 2" xfId="188"/>
    <cellStyle name="Heading 3 3" xfId="189"/>
    <cellStyle name="Heading 4 2" xfId="190"/>
    <cellStyle name="Heading 4 2 2" xfId="191"/>
    <cellStyle name="Heading 4 3" xfId="192"/>
    <cellStyle name="Hyperlink 2" xfId="23"/>
    <cellStyle name="Hyperlink 2 2" xfId="24"/>
    <cellStyle name="Hyperlink 2 2 2" xfId="193"/>
    <cellStyle name="Hyperlink 2 3" xfId="450"/>
    <cellStyle name="Hyperlink 2_ResWXMF_FY10v2_0" xfId="194"/>
    <cellStyle name="Hyperlink 3" xfId="195"/>
    <cellStyle name="Hyperlink 3 2" xfId="196"/>
    <cellStyle name="Hyperlink 3 2 2" xfId="197"/>
    <cellStyle name="Hyperlink 4" xfId="198"/>
    <cellStyle name="Hyperlink 5" xfId="199"/>
    <cellStyle name="Hyperlink 6" xfId="200"/>
    <cellStyle name="Hyperlink 7" xfId="201"/>
    <cellStyle name="Hyperlink 8" xfId="202"/>
    <cellStyle name="Input 2" xfId="203"/>
    <cellStyle name="Input 3" xfId="204"/>
    <cellStyle name="Linked Cell 2" xfId="205"/>
    <cellStyle name="Linked Cell 3" xfId="206"/>
    <cellStyle name="Neutral 2" xfId="207"/>
    <cellStyle name="Neutral 3" xfId="208"/>
    <cellStyle name="Normal" xfId="0" builtinId="0"/>
    <cellStyle name="Normal 10" xfId="209"/>
    <cellStyle name="Normal 10 2" xfId="210"/>
    <cellStyle name="Normal 11" xfId="211"/>
    <cellStyle name="Normal 11 2" xfId="451"/>
    <cellStyle name="Normal 12" xfId="212"/>
    <cellStyle name="Normal 12 2" xfId="452"/>
    <cellStyle name="Normal 13" xfId="213"/>
    <cellStyle name="Normal 13 2" xfId="214"/>
    <cellStyle name="Normal 13 3" xfId="215"/>
    <cellStyle name="Normal 14" xfId="216"/>
    <cellStyle name="Normal 14 2" xfId="217"/>
    <cellStyle name="Normal 14 2 2" xfId="218"/>
    <cellStyle name="Normal 14 3" xfId="219"/>
    <cellStyle name="Normal 14 3 2" xfId="220"/>
    <cellStyle name="Normal 14 4" xfId="221"/>
    <cellStyle name="Normal 14 5" xfId="453"/>
    <cellStyle name="Normal 15" xfId="222"/>
    <cellStyle name="Normal 15 2" xfId="223"/>
    <cellStyle name="Normal 15 2 2" xfId="224"/>
    <cellStyle name="Normal 15 3" xfId="225"/>
    <cellStyle name="Normal 15 4" xfId="226"/>
    <cellStyle name="Normal 15 5" xfId="454"/>
    <cellStyle name="Normal 16" xfId="227"/>
    <cellStyle name="Normal 16 2" xfId="228"/>
    <cellStyle name="Normal 16 3" xfId="229"/>
    <cellStyle name="Normal 16 4" xfId="455"/>
    <cellStyle name="Normal 17" xfId="230"/>
    <cellStyle name="Normal 17 2" xfId="231"/>
    <cellStyle name="Normal 18" xfId="232"/>
    <cellStyle name="Normal 19" xfId="233"/>
    <cellStyle name="Normal 2" xfId="9"/>
    <cellStyle name="Normal 2 10" xfId="456"/>
    <cellStyle name="Normal 2 11" xfId="457"/>
    <cellStyle name="Normal 2 12" xfId="458"/>
    <cellStyle name="Normal 2 2" xfId="12"/>
    <cellStyle name="Normal 2 2 2" xfId="234"/>
    <cellStyle name="Normal 2 2 2 2" xfId="235"/>
    <cellStyle name="Normal 2 2 2 3" xfId="236"/>
    <cellStyle name="Normal 2 2 3" xfId="237"/>
    <cellStyle name="Normal 2 2 3 2" xfId="238"/>
    <cellStyle name="Normal 2 2 3 3" xfId="239"/>
    <cellStyle name="Normal 2 2 4" xfId="240"/>
    <cellStyle name="Normal 2 2 4 2" xfId="459"/>
    <cellStyle name="Normal 2 2 5" xfId="460"/>
    <cellStyle name="Normal 2 2 6" xfId="461"/>
    <cellStyle name="Normal 2 3" xfId="25"/>
    <cellStyle name="Normal 2 3 2" xfId="241"/>
    <cellStyle name="Normal 2 3 2 2" xfId="242"/>
    <cellStyle name="Normal 2 3 2 2 2" xfId="243"/>
    <cellStyle name="Normal 2 3 2 3" xfId="462"/>
    <cellStyle name="Normal 2 3 3" xfId="244"/>
    <cellStyle name="Normal 2 3 3 2" xfId="245"/>
    <cellStyle name="Normal 2 3 4" xfId="463"/>
    <cellStyle name="Normal 2 4" xfId="246"/>
    <cellStyle name="Normal 2 4 2" xfId="247"/>
    <cellStyle name="Normal 2 4 2 2" xfId="248"/>
    <cellStyle name="Normal 2 4 2 3" xfId="249"/>
    <cellStyle name="Normal 2 4 2 4" xfId="250"/>
    <cellStyle name="Normal 2 4 3" xfId="251"/>
    <cellStyle name="Normal 2 5" xfId="252"/>
    <cellStyle name="Normal 2 5 2" xfId="464"/>
    <cellStyle name="Normal 2 6" xfId="253"/>
    <cellStyle name="Normal 2 6 2" xfId="254"/>
    <cellStyle name="Normal 2 6 2 2" xfId="255"/>
    <cellStyle name="Normal 2 6 2 3" xfId="256"/>
    <cellStyle name="Normal 2 6 3" xfId="257"/>
    <cellStyle name="Normal 2 6 3 2" xfId="258"/>
    <cellStyle name="Normal 2 6 4" xfId="259"/>
    <cellStyle name="Normal 2 6 4 2" xfId="260"/>
    <cellStyle name="Normal 2 6 5" xfId="261"/>
    <cellStyle name="Normal 2 6 6" xfId="262"/>
    <cellStyle name="Normal 2 7" xfId="263"/>
    <cellStyle name="Normal 2 7 2" xfId="264"/>
    <cellStyle name="Normal 2 7 2 2" xfId="265"/>
    <cellStyle name="Normal 2 7 3" xfId="266"/>
    <cellStyle name="Normal 2 8" xfId="267"/>
    <cellStyle name="Normal 2 8 2" xfId="465"/>
    <cellStyle name="Normal 2 9" xfId="268"/>
    <cellStyle name="Normal 2 9 2" xfId="466"/>
    <cellStyle name="Normal 2_EStarLighting_ExistingFY10v1_5_CWv1" xfId="26"/>
    <cellStyle name="Normal 20" xfId="269"/>
    <cellStyle name="Normal 21" xfId="270"/>
    <cellStyle name="Normal 22" xfId="271"/>
    <cellStyle name="Normal 23" xfId="272"/>
    <cellStyle name="Normal 24" xfId="273"/>
    <cellStyle name="Normal 25" xfId="274"/>
    <cellStyle name="Normal 26" xfId="275"/>
    <cellStyle name="Normal 27" xfId="276"/>
    <cellStyle name="Normal 28" xfId="277"/>
    <cellStyle name="Normal 29" xfId="278"/>
    <cellStyle name="Normal 3" xfId="13"/>
    <cellStyle name="Normal 3 2" xfId="27"/>
    <cellStyle name="Normal 3 2 2" xfId="279"/>
    <cellStyle name="Normal 3 2 3" xfId="280"/>
    <cellStyle name="Normal 3 3" xfId="281"/>
    <cellStyle name="Normal 3 3 2" xfId="282"/>
    <cellStyle name="Normal 3 3 2 2" xfId="283"/>
    <cellStyle name="Normal 3 4" xfId="284"/>
    <cellStyle name="Normal 3 4 2" xfId="467"/>
    <cellStyle name="Normal 3 5" xfId="468"/>
    <cellStyle name="Normal 3 66" xfId="285"/>
    <cellStyle name="Normal 30" xfId="286"/>
    <cellStyle name="Normal 31" xfId="287"/>
    <cellStyle name="Normal 32" xfId="288"/>
    <cellStyle name="Normal 33" xfId="289"/>
    <cellStyle name="Normal 34" xfId="290"/>
    <cellStyle name="Normal 35" xfId="291"/>
    <cellStyle name="Normal 36" xfId="292"/>
    <cellStyle name="Normal 37" xfId="293"/>
    <cellStyle name="Normal 38" xfId="294"/>
    <cellStyle name="Normal 39" xfId="295"/>
    <cellStyle name="Normal 4" xfId="14"/>
    <cellStyle name="Normal 4 2" xfId="28"/>
    <cellStyle name="Normal 4 2 2" xfId="469"/>
    <cellStyle name="Normal 4 3" xfId="296"/>
    <cellStyle name="Normal 4 3 2" xfId="297"/>
    <cellStyle name="Normal 4 3 2 2" xfId="298"/>
    <cellStyle name="Normal 4 3 2 3" xfId="299"/>
    <cellStyle name="Normal 4 3 3" xfId="300"/>
    <cellStyle name="Normal 4 3 4" xfId="470"/>
    <cellStyle name="Normal 4 4" xfId="301"/>
    <cellStyle name="Normal 4 4 2" xfId="302"/>
    <cellStyle name="Normal 4 4 3" xfId="303"/>
    <cellStyle name="Normal 4 5" xfId="304"/>
    <cellStyle name="Normal 4 5 2" xfId="305"/>
    <cellStyle name="Normal 4 5 3" xfId="306"/>
    <cellStyle name="Normal 4 6" xfId="307"/>
    <cellStyle name="Normal 4 7" xfId="308"/>
    <cellStyle name="Normal 4 8" xfId="471"/>
    <cellStyle name="Normal 40" xfId="309"/>
    <cellStyle name="Normal 41" xfId="310"/>
    <cellStyle name="Normal 42" xfId="311"/>
    <cellStyle name="Normal 43" xfId="312"/>
    <cellStyle name="Normal 44" xfId="313"/>
    <cellStyle name="Normal 45" xfId="314"/>
    <cellStyle name="Normal 46" xfId="315"/>
    <cellStyle name="Normal 47" xfId="316"/>
    <cellStyle name="Normal 48" xfId="317"/>
    <cellStyle name="Normal 48 2" xfId="318"/>
    <cellStyle name="Normal 49" xfId="319"/>
    <cellStyle name="Normal 5" xfId="320"/>
    <cellStyle name="Normal 5 2" xfId="321"/>
    <cellStyle name="Normal 5 2 2" xfId="472"/>
    <cellStyle name="Normal 5 3" xfId="473"/>
    <cellStyle name="Normal 5 3 2" xfId="474"/>
    <cellStyle name="Normal 5 4" xfId="475"/>
    <cellStyle name="Normal 5 4 2" xfId="476"/>
    <cellStyle name="Normal 5 5" xfId="477"/>
    <cellStyle name="Normal 5 5 2" xfId="478"/>
    <cellStyle name="Normal 5 6" xfId="479"/>
    <cellStyle name="Normal 5 6 2" xfId="480"/>
    <cellStyle name="Normal 5 7" xfId="481"/>
    <cellStyle name="Normal 50" xfId="322"/>
    <cellStyle name="Normal 51" xfId="482"/>
    <cellStyle name="Normal 6" xfId="323"/>
    <cellStyle name="Normal 6 2" xfId="483"/>
    <cellStyle name="Normal 6 3" xfId="484"/>
    <cellStyle name="Normal 6 4" xfId="485"/>
    <cellStyle name="Normal 6 5" xfId="486"/>
    <cellStyle name="Normal 7" xfId="324"/>
    <cellStyle name="Normal 7 2" xfId="325"/>
    <cellStyle name="Normal 7 2 2" xfId="487"/>
    <cellStyle name="Normal 7 3" xfId="488"/>
    <cellStyle name="Normal 8" xfId="326"/>
    <cellStyle name="Normal 8 2" xfId="327"/>
    <cellStyle name="Normal 8 2 2" xfId="489"/>
    <cellStyle name="Normal 8 3" xfId="490"/>
    <cellStyle name="Normal 9" xfId="328"/>
    <cellStyle name="Normal 9 2" xfId="329"/>
    <cellStyle name="Normal 9 3" xfId="330"/>
    <cellStyle name="Normal_GeoHP" xfId="368"/>
    <cellStyle name="Normal_MTDUCT" xfId="2"/>
    <cellStyle name="Normal_MTRESAPPLPOT" xfId="36"/>
    <cellStyle name="Normal_PC-LPDPackage-6P-D14" xfId="35"/>
    <cellStyle name="Normal_ProCostFinAssumptions_Sector" xfId="3"/>
    <cellStyle name="Normal_ResDHW_2_0gpmShowerheads_FY07v1_0" xfId="15"/>
    <cellStyle name="Note 2" xfId="29"/>
    <cellStyle name="Note 2 2" xfId="331"/>
    <cellStyle name="Note 2 2 2" xfId="491"/>
    <cellStyle name="Note 2 3" xfId="492"/>
    <cellStyle name="Note 2 3 2" xfId="493"/>
    <cellStyle name="Note 2 4" xfId="494"/>
    <cellStyle name="Note 2 4 2" xfId="495"/>
    <cellStyle name="Note 2 5" xfId="496"/>
    <cellStyle name="Note 3" xfId="30"/>
    <cellStyle name="Output 2" xfId="332"/>
    <cellStyle name="Output 2 2" xfId="333"/>
    <cellStyle name="Output 3" xfId="334"/>
    <cellStyle name="Percent" xfId="8" builtinId="5"/>
    <cellStyle name="Percent 2" xfId="31"/>
    <cellStyle name="Percent 2 10" xfId="497"/>
    <cellStyle name="Percent 2 2" xfId="32"/>
    <cellStyle name="Percent 2 2 2" xfId="335"/>
    <cellStyle name="Percent 2 2 2 2" xfId="336"/>
    <cellStyle name="Percent 2 2 2 2 2" xfId="498"/>
    <cellStyle name="Percent 2 2 2 3" xfId="337"/>
    <cellStyle name="Percent 2 2 3" xfId="338"/>
    <cellStyle name="Percent 2 2 4" xfId="339"/>
    <cellStyle name="Percent 2 3" xfId="340"/>
    <cellStyle name="Percent 2 3 2" xfId="341"/>
    <cellStyle name="Percent 2 3 2 2" xfId="499"/>
    <cellStyle name="Percent 2 3 2 2 2" xfId="500"/>
    <cellStyle name="Percent 2 3 2 3" xfId="501"/>
    <cellStyle name="Percent 2 3 2 3 2" xfId="502"/>
    <cellStyle name="Percent 2 3 2 4" xfId="503"/>
    <cellStyle name="Percent 2 3 2 4 2" xfId="504"/>
    <cellStyle name="Percent 2 3 2 5" xfId="505"/>
    <cellStyle name="Percent 2 3 2 6" xfId="506"/>
    <cellStyle name="Percent 2 3 3" xfId="342"/>
    <cellStyle name="Percent 2 4" xfId="507"/>
    <cellStyle name="Percent 2 4 2" xfId="508"/>
    <cellStyle name="Percent 2 4 3" xfId="509"/>
    <cellStyle name="Percent 2 5" xfId="510"/>
    <cellStyle name="Percent 2 5 2" xfId="511"/>
    <cellStyle name="Percent 2 6" xfId="512"/>
    <cellStyle name="Percent 2 6 2" xfId="513"/>
    <cellStyle name="Percent 2 7" xfId="514"/>
    <cellStyle name="Percent 2 7 2" xfId="515"/>
    <cellStyle name="Percent 2 8" xfId="516"/>
    <cellStyle name="Percent 2 9" xfId="517"/>
    <cellStyle name="Percent 3" xfId="10"/>
    <cellStyle name="Percent 3 2" xfId="343"/>
    <cellStyle name="Percent 3 2 2" xfId="344"/>
    <cellStyle name="Percent 3 2 2 2" xfId="518"/>
    <cellStyle name="Percent 3 2 3" xfId="345"/>
    <cellStyle name="Percent 3 2 3 2" xfId="519"/>
    <cellStyle name="Percent 3 2 4" xfId="520"/>
    <cellStyle name="Percent 3 2 4 2" xfId="521"/>
    <cellStyle name="Percent 3 2 5" xfId="522"/>
    <cellStyle name="Percent 3 2 5 2" xfId="523"/>
    <cellStyle name="Percent 3 2 6" xfId="524"/>
    <cellStyle name="Percent 3 2 7" xfId="525"/>
    <cellStyle name="Percent 3 2 8" xfId="526"/>
    <cellStyle name="Percent 3 3" xfId="346"/>
    <cellStyle name="Percent 3 4" xfId="347"/>
    <cellStyle name="Percent 3 5" xfId="527"/>
    <cellStyle name="Percent 4" xfId="348"/>
    <cellStyle name="Percent 4 2" xfId="349"/>
    <cellStyle name="Percent 4 2 2" xfId="528"/>
    <cellStyle name="Percent 4 3" xfId="529"/>
    <cellStyle name="Percent 5" xfId="350"/>
    <cellStyle name="Percent 5 2" xfId="530"/>
    <cellStyle name="Percent 6" xfId="351"/>
    <cellStyle name="Percent 6 2" xfId="352"/>
    <cellStyle name="Percent 7" xfId="353"/>
    <cellStyle name="Percent 8" xfId="354"/>
    <cellStyle name="Percent 9" xfId="531"/>
    <cellStyle name="Sheet Title" xfId="355"/>
    <cellStyle name="Style 1" xfId="356"/>
    <cellStyle name="Style 1 2" xfId="357"/>
    <cellStyle name="Style 28" xfId="358"/>
    <cellStyle name="Title 2" xfId="359"/>
    <cellStyle name="Title 2 2" xfId="360"/>
    <cellStyle name="Title 3" xfId="361"/>
    <cellStyle name="Total 2" xfId="362"/>
    <cellStyle name="Total 2 2" xfId="363"/>
    <cellStyle name="Total 3" xfId="364"/>
    <cellStyle name="Warning Text 2" xfId="365"/>
    <cellStyle name="Warning Text 3" xfId="366"/>
    <cellStyle name="표준 2_WP-1 보고자료 (2009.06.03)" xfId="367"/>
    <cellStyle name="표준_ENERGY CONSUMP" xfId="33"/>
    <cellStyle name="常规_海外市场服务网站资料操作BOM" xfId="3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g_Maste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Pop Forecast (High Case)"/>
      <sheetName val="Pop Forecast (Low Case)"/>
      <sheetName val="7P Forecasts D2"/>
    </sheetNames>
    <definedNames>
      <definedName name="rng_ForecastColumnLookup" refersTo="='Forecast Switchboard'!$H$20:$AE$20"/>
      <definedName name="rng_ForecastRowLookup" refersTo="='Forecast Switchboard'!$G$21:$G$501"/>
      <definedName name="switch_ForecastScenario" refersTo="='Forecast Switchboard'!$H$3"/>
      <definedName name="tbl_Forecast" refersTo="='Forecast Switchboard'!$H$21:$AE$501"/>
    </definedNames>
    <sheetDataSet>
      <sheetData sheetId="0"/>
      <sheetData sheetId="1">
        <row r="3">
          <cell r="H3" t="str">
            <v>Base</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302.4843194019968</v>
          </cell>
          <cell r="M70">
            <v>302.9944263448574</v>
          </cell>
          <cell r="N70">
            <v>302.99854171936556</v>
          </cell>
          <cell r="O70">
            <v>303.37745755767685</v>
          </cell>
          <cell r="P70">
            <v>303.22585086442132</v>
          </cell>
          <cell r="Q70">
            <v>303.08168683583153</v>
          </cell>
          <cell r="R70">
            <v>303.41916012380017</v>
          </cell>
          <cell r="S70">
            <v>303.66433680226078</v>
          </cell>
          <cell r="T70">
            <v>303.05007715937325</v>
          </cell>
          <cell r="U70">
            <v>303.01007717776395</v>
          </cell>
          <cell r="V70">
            <v>303.01283415030065</v>
          </cell>
          <cell r="W70">
            <v>301.41907423058802</v>
          </cell>
          <cell r="X70">
            <v>301.23823851251768</v>
          </cell>
          <cell r="Y70">
            <v>300.88004828067164</v>
          </cell>
          <cell r="Z70">
            <v>300.32350497753021</v>
          </cell>
          <cell r="AA70">
            <v>299.65600067965477</v>
          </cell>
          <cell r="AB70">
            <v>299.65485493072765</v>
          </cell>
          <cell r="AC70">
            <v>298.68839934499135</v>
          </cell>
          <cell r="AD70">
            <v>297.75098083368539</v>
          </cell>
          <cell r="AE70">
            <v>297.76126931363558</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cell r="H94"/>
          <cell r="I94"/>
          <cell r="J94"/>
          <cell r="K94"/>
          <cell r="L94"/>
          <cell r="M94"/>
          <cell r="N94"/>
          <cell r="O94"/>
          <cell r="P94"/>
          <cell r="Q94"/>
          <cell r="R94"/>
          <cell r="S94"/>
          <cell r="T94"/>
          <cell r="U94"/>
          <cell r="V94"/>
          <cell r="W94"/>
          <cell r="X94"/>
          <cell r="Y94"/>
          <cell r="Z94"/>
          <cell r="AA94"/>
          <cell r="AB94"/>
          <cell r="AC94"/>
          <cell r="AD94"/>
          <cell r="AE94"/>
        </row>
        <row r="95">
          <cell r="G95"/>
          <cell r="H95"/>
          <cell r="I95"/>
          <cell r="J95"/>
          <cell r="K95"/>
          <cell r="L95"/>
          <cell r="M95"/>
          <cell r="N95"/>
          <cell r="O95"/>
          <cell r="P95"/>
          <cell r="Q95"/>
          <cell r="R95"/>
          <cell r="S95"/>
          <cell r="T95"/>
          <cell r="U95"/>
          <cell r="V95"/>
          <cell r="W95"/>
          <cell r="X95"/>
          <cell r="Y95"/>
          <cell r="Z95"/>
          <cell r="AA95"/>
          <cell r="AB95"/>
          <cell r="AC95"/>
          <cell r="AD95"/>
          <cell r="AE95"/>
        </row>
        <row r="96">
          <cell r="G96"/>
          <cell r="H96"/>
          <cell r="I96"/>
          <cell r="J96"/>
          <cell r="K96"/>
          <cell r="L96"/>
          <cell r="M96"/>
          <cell r="N96"/>
          <cell r="O96"/>
          <cell r="P96"/>
          <cell r="Q96"/>
          <cell r="R96"/>
          <cell r="S96"/>
          <cell r="T96"/>
          <cell r="U96"/>
          <cell r="V96"/>
          <cell r="W96"/>
          <cell r="X96"/>
          <cell r="Y96"/>
          <cell r="Z96"/>
          <cell r="AA96"/>
          <cell r="AB96"/>
          <cell r="AC96"/>
          <cell r="AD96"/>
          <cell r="AE96"/>
        </row>
        <row r="97">
          <cell r="G97"/>
          <cell r="H97"/>
          <cell r="I97"/>
          <cell r="J97"/>
          <cell r="K97"/>
          <cell r="L97"/>
          <cell r="M97"/>
          <cell r="N97"/>
          <cell r="O97"/>
          <cell r="P97"/>
          <cell r="Q97"/>
          <cell r="R97"/>
          <cell r="S97"/>
          <cell r="T97"/>
          <cell r="U97"/>
          <cell r="V97"/>
          <cell r="W97"/>
          <cell r="X97"/>
          <cell r="Y97"/>
          <cell r="Z97"/>
          <cell r="AA97"/>
          <cell r="AB97"/>
          <cell r="AC97"/>
          <cell r="AD97"/>
          <cell r="AE97"/>
        </row>
        <row r="98">
          <cell r="G98"/>
          <cell r="H98"/>
          <cell r="I98"/>
          <cell r="J98"/>
          <cell r="K98"/>
          <cell r="L98"/>
          <cell r="M98"/>
          <cell r="N98"/>
          <cell r="O98"/>
          <cell r="P98"/>
          <cell r="Q98"/>
          <cell r="R98"/>
          <cell r="S98"/>
          <cell r="T98"/>
          <cell r="U98"/>
          <cell r="V98"/>
          <cell r="W98"/>
          <cell r="X98"/>
          <cell r="Y98"/>
          <cell r="Z98"/>
          <cell r="AA98"/>
          <cell r="AB98"/>
          <cell r="AC98"/>
          <cell r="AD98"/>
          <cell r="AE98"/>
        </row>
        <row r="99">
          <cell r="G99"/>
          <cell r="H99"/>
          <cell r="I99"/>
          <cell r="J99"/>
          <cell r="K99"/>
          <cell r="L99"/>
          <cell r="M99"/>
          <cell r="N99"/>
          <cell r="O99"/>
          <cell r="P99"/>
          <cell r="Q99"/>
          <cell r="R99"/>
          <cell r="S99"/>
          <cell r="T99"/>
          <cell r="U99"/>
          <cell r="V99"/>
          <cell r="W99"/>
          <cell r="X99"/>
          <cell r="Y99"/>
          <cell r="Z99"/>
          <cell r="AA99"/>
          <cell r="AB99"/>
          <cell r="AC99"/>
          <cell r="AD99"/>
          <cell r="AE99"/>
        </row>
        <row r="100">
          <cell r="G100"/>
          <cell r="H100"/>
          <cell r="I100"/>
          <cell r="J100"/>
          <cell r="K100"/>
          <cell r="L100"/>
          <cell r="M100"/>
          <cell r="N100"/>
          <cell r="O100"/>
          <cell r="P100"/>
          <cell r="Q100"/>
          <cell r="R100"/>
          <cell r="S100"/>
          <cell r="T100"/>
          <cell r="U100"/>
          <cell r="V100"/>
          <cell r="W100"/>
          <cell r="X100"/>
          <cell r="Y100"/>
          <cell r="Z100"/>
          <cell r="AA100"/>
          <cell r="AB100"/>
          <cell r="AC100"/>
          <cell r="AD100"/>
          <cell r="AE100"/>
        </row>
        <row r="101">
          <cell r="G101"/>
          <cell r="H101"/>
          <cell r="I101"/>
          <cell r="J101"/>
          <cell r="K101"/>
          <cell r="L101"/>
          <cell r="M101"/>
          <cell r="N101"/>
          <cell r="O101"/>
          <cell r="P101"/>
          <cell r="Q101"/>
          <cell r="R101"/>
          <cell r="S101"/>
          <cell r="T101"/>
          <cell r="U101"/>
          <cell r="V101"/>
          <cell r="W101"/>
          <cell r="X101"/>
          <cell r="Y101"/>
          <cell r="Z101"/>
          <cell r="AA101"/>
          <cell r="AB101"/>
          <cell r="AC101"/>
          <cell r="AD101"/>
          <cell r="AE101"/>
        </row>
        <row r="102">
          <cell r="G102"/>
          <cell r="H102"/>
          <cell r="I102"/>
          <cell r="J102"/>
          <cell r="K102"/>
          <cell r="L102"/>
          <cell r="M102"/>
          <cell r="N102"/>
          <cell r="O102"/>
          <cell r="P102"/>
          <cell r="Q102"/>
          <cell r="R102"/>
          <cell r="S102"/>
          <cell r="T102"/>
          <cell r="U102"/>
          <cell r="V102"/>
          <cell r="W102"/>
          <cell r="X102"/>
          <cell r="Y102"/>
          <cell r="Z102"/>
          <cell r="AA102"/>
          <cell r="AB102"/>
          <cell r="AC102"/>
          <cell r="AD102"/>
          <cell r="AE102"/>
        </row>
        <row r="103">
          <cell r="G103"/>
          <cell r="H103"/>
          <cell r="I103"/>
          <cell r="J103"/>
          <cell r="K103"/>
          <cell r="L103"/>
          <cell r="M103"/>
          <cell r="N103"/>
          <cell r="O103"/>
          <cell r="P103"/>
          <cell r="Q103"/>
          <cell r="R103"/>
          <cell r="S103"/>
          <cell r="T103"/>
          <cell r="U103"/>
          <cell r="V103"/>
          <cell r="W103"/>
          <cell r="X103"/>
          <cell r="Y103"/>
          <cell r="Z103"/>
          <cell r="AA103"/>
          <cell r="AB103"/>
          <cell r="AC103"/>
          <cell r="AD103"/>
          <cell r="AE103"/>
        </row>
        <row r="104">
          <cell r="G104"/>
          <cell r="H104"/>
          <cell r="I104"/>
          <cell r="J104"/>
          <cell r="K104"/>
          <cell r="L104"/>
          <cell r="M104"/>
          <cell r="N104"/>
          <cell r="O104"/>
          <cell r="P104"/>
          <cell r="Q104"/>
          <cell r="R104"/>
          <cell r="S104"/>
          <cell r="T104"/>
          <cell r="U104"/>
          <cell r="V104"/>
          <cell r="W104"/>
          <cell r="X104"/>
          <cell r="Y104"/>
          <cell r="Z104"/>
          <cell r="AA104"/>
          <cell r="AB104"/>
          <cell r="AC104"/>
          <cell r="AD104"/>
          <cell r="AE104"/>
        </row>
        <row r="105">
          <cell r="G105"/>
          <cell r="H105"/>
          <cell r="I105"/>
          <cell r="J105"/>
          <cell r="K105"/>
          <cell r="L105"/>
          <cell r="M105"/>
          <cell r="N105"/>
          <cell r="O105"/>
          <cell r="P105"/>
          <cell r="Q105"/>
          <cell r="R105"/>
          <cell r="S105"/>
          <cell r="T105"/>
          <cell r="U105"/>
          <cell r="V105"/>
          <cell r="W105"/>
          <cell r="X105"/>
          <cell r="Y105"/>
          <cell r="Z105"/>
          <cell r="AA105"/>
          <cell r="AB105"/>
          <cell r="AC105"/>
          <cell r="AD105"/>
          <cell r="AE105"/>
        </row>
        <row r="106">
          <cell r="G106"/>
          <cell r="H106"/>
          <cell r="I106"/>
          <cell r="J106"/>
          <cell r="K106"/>
          <cell r="L106"/>
          <cell r="M106"/>
          <cell r="N106"/>
          <cell r="O106"/>
          <cell r="P106"/>
          <cell r="Q106"/>
          <cell r="R106"/>
          <cell r="S106"/>
          <cell r="T106"/>
          <cell r="U106"/>
          <cell r="V106"/>
          <cell r="W106"/>
          <cell r="X106"/>
          <cell r="Y106"/>
          <cell r="Z106"/>
          <cell r="AA106"/>
          <cell r="AB106"/>
          <cell r="AC106"/>
          <cell r="AD106"/>
          <cell r="AE106"/>
        </row>
        <row r="107">
          <cell r="G107"/>
          <cell r="H107"/>
          <cell r="I107"/>
          <cell r="J107"/>
          <cell r="K107"/>
          <cell r="L107"/>
          <cell r="M107"/>
          <cell r="N107"/>
          <cell r="O107"/>
          <cell r="P107"/>
          <cell r="Q107"/>
          <cell r="R107"/>
          <cell r="S107"/>
          <cell r="T107"/>
          <cell r="U107"/>
          <cell r="V107"/>
          <cell r="W107"/>
          <cell r="X107"/>
          <cell r="Y107"/>
          <cell r="Z107"/>
          <cell r="AA107"/>
          <cell r="AB107"/>
          <cell r="AC107"/>
          <cell r="AD107"/>
          <cell r="AE107"/>
        </row>
        <row r="108">
          <cell r="G108"/>
          <cell r="H108"/>
          <cell r="I108"/>
          <cell r="J108"/>
          <cell r="K108"/>
          <cell r="L108"/>
          <cell r="M108"/>
          <cell r="N108"/>
          <cell r="O108"/>
          <cell r="P108"/>
          <cell r="Q108"/>
          <cell r="R108"/>
          <cell r="S108"/>
          <cell r="T108"/>
          <cell r="U108"/>
          <cell r="V108"/>
          <cell r="W108"/>
          <cell r="X108"/>
          <cell r="Y108"/>
          <cell r="Z108"/>
          <cell r="AA108"/>
          <cell r="AB108"/>
          <cell r="AC108"/>
          <cell r="AD108"/>
          <cell r="AE108"/>
        </row>
        <row r="109">
          <cell r="G109"/>
          <cell r="H109"/>
          <cell r="I109"/>
          <cell r="J109"/>
          <cell r="K109"/>
          <cell r="L109"/>
          <cell r="M109"/>
          <cell r="N109"/>
          <cell r="O109"/>
          <cell r="P109"/>
          <cell r="Q109"/>
          <cell r="R109"/>
          <cell r="S109"/>
          <cell r="T109"/>
          <cell r="U109"/>
          <cell r="V109"/>
          <cell r="W109"/>
          <cell r="X109"/>
          <cell r="Y109"/>
          <cell r="Z109"/>
          <cell r="AA109"/>
          <cell r="AB109"/>
          <cell r="AC109"/>
          <cell r="AD109"/>
          <cell r="AE109"/>
        </row>
        <row r="110">
          <cell r="G110"/>
          <cell r="H110"/>
          <cell r="I110"/>
          <cell r="J110"/>
          <cell r="K110"/>
          <cell r="L110"/>
          <cell r="M110"/>
          <cell r="N110"/>
          <cell r="O110"/>
          <cell r="P110"/>
          <cell r="Q110"/>
          <cell r="R110"/>
          <cell r="S110"/>
          <cell r="T110"/>
          <cell r="U110"/>
          <cell r="V110"/>
          <cell r="W110"/>
          <cell r="X110"/>
          <cell r="Y110"/>
          <cell r="Z110"/>
          <cell r="AA110"/>
          <cell r="AB110"/>
          <cell r="AC110"/>
          <cell r="AD110"/>
          <cell r="AE110"/>
        </row>
        <row r="111">
          <cell r="G111"/>
          <cell r="H111"/>
          <cell r="I111"/>
          <cell r="J111"/>
          <cell r="K111"/>
          <cell r="L111"/>
          <cell r="M111"/>
          <cell r="N111"/>
          <cell r="O111"/>
          <cell r="P111"/>
          <cell r="Q111"/>
          <cell r="R111"/>
          <cell r="S111"/>
          <cell r="T111"/>
          <cell r="U111"/>
          <cell r="V111"/>
          <cell r="W111"/>
          <cell r="X111"/>
          <cell r="Y111"/>
          <cell r="Z111"/>
          <cell r="AA111"/>
          <cell r="AB111"/>
          <cell r="AC111"/>
          <cell r="AD111"/>
          <cell r="AE111"/>
        </row>
        <row r="112">
          <cell r="G112"/>
          <cell r="H112"/>
          <cell r="I112"/>
          <cell r="J112"/>
          <cell r="K112"/>
          <cell r="L112"/>
          <cell r="M112"/>
          <cell r="N112"/>
          <cell r="O112"/>
          <cell r="P112"/>
          <cell r="Q112"/>
          <cell r="R112"/>
          <cell r="S112"/>
          <cell r="T112"/>
          <cell r="U112"/>
          <cell r="V112"/>
          <cell r="W112"/>
          <cell r="X112"/>
          <cell r="Y112"/>
          <cell r="Z112"/>
          <cell r="AA112"/>
          <cell r="AB112"/>
          <cell r="AC112"/>
          <cell r="AD112"/>
          <cell r="AE112"/>
        </row>
        <row r="113">
          <cell r="G113"/>
          <cell r="H113"/>
          <cell r="I113"/>
          <cell r="J113"/>
          <cell r="K113"/>
          <cell r="L113"/>
          <cell r="M113"/>
          <cell r="N113"/>
          <cell r="O113"/>
          <cell r="P113"/>
          <cell r="Q113"/>
          <cell r="R113"/>
          <cell r="S113"/>
          <cell r="T113"/>
          <cell r="U113"/>
          <cell r="V113"/>
          <cell r="W113"/>
          <cell r="X113"/>
          <cell r="Y113"/>
          <cell r="Z113"/>
          <cell r="AA113"/>
          <cell r="AB113"/>
          <cell r="AC113"/>
          <cell r="AD113"/>
          <cell r="AE113"/>
        </row>
        <row r="114">
          <cell r="G114"/>
          <cell r="H114"/>
          <cell r="I114"/>
          <cell r="J114"/>
          <cell r="K114"/>
          <cell r="L114"/>
          <cell r="M114"/>
          <cell r="N114"/>
          <cell r="O114"/>
          <cell r="P114"/>
          <cell r="Q114"/>
          <cell r="R114"/>
          <cell r="S114"/>
          <cell r="T114"/>
          <cell r="U114"/>
          <cell r="V114"/>
          <cell r="W114"/>
          <cell r="X114"/>
          <cell r="Y114"/>
          <cell r="Z114"/>
          <cell r="AA114"/>
          <cell r="AB114"/>
          <cell r="AC114"/>
          <cell r="AD114"/>
          <cell r="AE114"/>
        </row>
        <row r="115">
          <cell r="G115"/>
          <cell r="H115"/>
          <cell r="I115"/>
          <cell r="J115"/>
          <cell r="K115"/>
          <cell r="L115"/>
          <cell r="M115"/>
          <cell r="N115"/>
          <cell r="O115"/>
          <cell r="P115"/>
          <cell r="Q115"/>
          <cell r="R115"/>
          <cell r="S115"/>
          <cell r="T115"/>
          <cell r="U115"/>
          <cell r="V115"/>
          <cell r="W115"/>
          <cell r="X115"/>
          <cell r="Y115"/>
          <cell r="Z115"/>
          <cell r="AA115"/>
          <cell r="AB115"/>
          <cell r="AC115"/>
          <cell r="AD115"/>
          <cell r="AE115"/>
        </row>
        <row r="116">
          <cell r="G116"/>
          <cell r="H116"/>
          <cell r="I116"/>
          <cell r="J116"/>
          <cell r="K116"/>
          <cell r="L116"/>
          <cell r="M116"/>
          <cell r="N116"/>
          <cell r="O116"/>
          <cell r="P116"/>
          <cell r="Q116"/>
          <cell r="R116"/>
          <cell r="S116"/>
          <cell r="T116"/>
          <cell r="U116"/>
          <cell r="V116"/>
          <cell r="W116"/>
          <cell r="X116"/>
          <cell r="Y116"/>
          <cell r="Z116"/>
          <cell r="AA116"/>
          <cell r="AB116"/>
          <cell r="AC116"/>
          <cell r="AD116"/>
          <cell r="AE116"/>
        </row>
        <row r="117">
          <cell r="G117"/>
          <cell r="H117"/>
          <cell r="I117"/>
          <cell r="J117"/>
          <cell r="K117"/>
          <cell r="L117"/>
          <cell r="M117"/>
          <cell r="N117"/>
          <cell r="O117"/>
          <cell r="P117"/>
          <cell r="Q117"/>
          <cell r="R117"/>
          <cell r="S117"/>
          <cell r="T117"/>
          <cell r="U117"/>
          <cell r="V117"/>
          <cell r="W117"/>
          <cell r="X117"/>
          <cell r="Y117"/>
          <cell r="Z117"/>
          <cell r="AA117"/>
          <cell r="AB117"/>
          <cell r="AC117"/>
          <cell r="AD117"/>
          <cell r="AE117"/>
        </row>
        <row r="118">
          <cell r="G118"/>
          <cell r="H118"/>
          <cell r="I118"/>
          <cell r="J118"/>
          <cell r="K118"/>
          <cell r="L118"/>
          <cell r="M118"/>
          <cell r="N118"/>
          <cell r="O118"/>
          <cell r="P118"/>
          <cell r="Q118"/>
          <cell r="R118"/>
          <cell r="S118"/>
          <cell r="T118"/>
          <cell r="U118"/>
          <cell r="V118"/>
          <cell r="W118"/>
          <cell r="X118"/>
          <cell r="Y118"/>
          <cell r="Z118"/>
          <cell r="AA118"/>
          <cell r="AB118"/>
          <cell r="AC118"/>
          <cell r="AD118"/>
          <cell r="AE118"/>
        </row>
        <row r="119">
          <cell r="G119"/>
          <cell r="H119"/>
          <cell r="I119"/>
          <cell r="J119"/>
          <cell r="K119"/>
          <cell r="L119"/>
          <cell r="M119"/>
          <cell r="N119"/>
          <cell r="O119"/>
          <cell r="P119"/>
          <cell r="Q119"/>
          <cell r="R119"/>
          <cell r="S119"/>
          <cell r="T119"/>
          <cell r="U119"/>
          <cell r="V119"/>
          <cell r="W119"/>
          <cell r="X119"/>
          <cell r="Y119"/>
          <cell r="Z119"/>
          <cell r="AA119"/>
          <cell r="AB119"/>
          <cell r="AC119"/>
          <cell r="AD119"/>
          <cell r="AE119"/>
        </row>
        <row r="120">
          <cell r="G120"/>
          <cell r="H120"/>
          <cell r="I120"/>
          <cell r="J120"/>
          <cell r="K120"/>
          <cell r="L120"/>
          <cell r="M120"/>
          <cell r="N120"/>
          <cell r="O120"/>
          <cell r="P120"/>
          <cell r="Q120"/>
          <cell r="R120"/>
          <cell r="S120"/>
          <cell r="T120"/>
          <cell r="U120"/>
          <cell r="V120"/>
          <cell r="W120"/>
          <cell r="X120"/>
          <cell r="Y120"/>
          <cell r="Z120"/>
          <cell r="AA120"/>
          <cell r="AB120"/>
          <cell r="AC120"/>
          <cell r="AD120"/>
          <cell r="AE120"/>
        </row>
        <row r="121">
          <cell r="G121"/>
          <cell r="H121"/>
          <cell r="I121"/>
          <cell r="J121"/>
          <cell r="K121"/>
          <cell r="L121"/>
          <cell r="M121"/>
          <cell r="N121"/>
          <cell r="O121"/>
          <cell r="P121"/>
          <cell r="Q121"/>
          <cell r="R121"/>
          <cell r="S121"/>
          <cell r="T121"/>
          <cell r="U121"/>
          <cell r="V121"/>
          <cell r="W121"/>
          <cell r="X121"/>
          <cell r="Y121"/>
          <cell r="Z121"/>
          <cell r="AA121"/>
          <cell r="AB121"/>
          <cell r="AC121"/>
          <cell r="AD121"/>
          <cell r="AE121"/>
        </row>
        <row r="122">
          <cell r="G122"/>
          <cell r="H122"/>
          <cell r="I122"/>
          <cell r="J122"/>
          <cell r="K122"/>
          <cell r="L122"/>
          <cell r="M122"/>
          <cell r="N122"/>
          <cell r="O122"/>
          <cell r="P122"/>
          <cell r="Q122"/>
          <cell r="R122"/>
          <cell r="S122"/>
          <cell r="T122"/>
          <cell r="U122"/>
          <cell r="V122"/>
          <cell r="W122"/>
          <cell r="X122"/>
          <cell r="Y122"/>
          <cell r="Z122"/>
          <cell r="AA122"/>
          <cell r="AB122"/>
          <cell r="AC122"/>
          <cell r="AD122"/>
          <cell r="AE122"/>
        </row>
        <row r="123">
          <cell r="G123"/>
          <cell r="H123"/>
          <cell r="I123"/>
          <cell r="J123"/>
          <cell r="K123"/>
          <cell r="L123"/>
          <cell r="M123"/>
          <cell r="N123"/>
          <cell r="O123"/>
          <cell r="P123"/>
          <cell r="Q123"/>
          <cell r="R123"/>
          <cell r="S123"/>
          <cell r="T123"/>
          <cell r="U123"/>
          <cell r="V123"/>
          <cell r="W123"/>
          <cell r="X123"/>
          <cell r="Y123"/>
          <cell r="Z123"/>
          <cell r="AA123"/>
          <cell r="AB123"/>
          <cell r="AC123"/>
          <cell r="AD123"/>
          <cell r="AE123"/>
        </row>
        <row r="124">
          <cell r="G124"/>
          <cell r="H124"/>
          <cell r="I124"/>
          <cell r="J124"/>
          <cell r="K124"/>
          <cell r="L124"/>
          <cell r="M124"/>
          <cell r="N124"/>
          <cell r="O124"/>
          <cell r="P124"/>
          <cell r="Q124"/>
          <cell r="R124"/>
          <cell r="S124"/>
          <cell r="T124"/>
          <cell r="U124"/>
          <cell r="V124"/>
          <cell r="W124"/>
          <cell r="X124"/>
          <cell r="Y124"/>
          <cell r="Z124"/>
          <cell r="AA124"/>
          <cell r="AB124"/>
          <cell r="AC124"/>
          <cell r="AD124"/>
          <cell r="AE124"/>
        </row>
        <row r="125">
          <cell r="G125"/>
          <cell r="H125"/>
          <cell r="I125"/>
          <cell r="J125"/>
          <cell r="K125"/>
          <cell r="L125"/>
          <cell r="M125"/>
          <cell r="N125"/>
          <cell r="O125"/>
          <cell r="P125"/>
          <cell r="Q125"/>
          <cell r="R125"/>
          <cell r="S125"/>
          <cell r="T125"/>
          <cell r="U125"/>
          <cell r="V125"/>
          <cell r="W125"/>
          <cell r="X125"/>
          <cell r="Y125"/>
          <cell r="Z125"/>
          <cell r="AA125"/>
          <cell r="AB125"/>
          <cell r="AC125"/>
          <cell r="AD125"/>
          <cell r="AE125"/>
        </row>
        <row r="126">
          <cell r="G126"/>
          <cell r="H126"/>
          <cell r="I126"/>
          <cell r="J126"/>
          <cell r="K126"/>
          <cell r="L126"/>
          <cell r="M126"/>
          <cell r="N126"/>
          <cell r="O126"/>
          <cell r="P126"/>
          <cell r="Q126"/>
          <cell r="R126"/>
          <cell r="S126"/>
          <cell r="T126"/>
          <cell r="U126"/>
          <cell r="V126"/>
          <cell r="W126"/>
          <cell r="X126"/>
          <cell r="Y126"/>
          <cell r="Z126"/>
          <cell r="AA126"/>
          <cell r="AB126"/>
          <cell r="AC126"/>
          <cell r="AD126"/>
          <cell r="AE126"/>
        </row>
        <row r="127">
          <cell r="G127"/>
          <cell r="H127"/>
          <cell r="I127"/>
          <cell r="J127"/>
          <cell r="K127"/>
          <cell r="L127"/>
          <cell r="M127"/>
          <cell r="N127"/>
          <cell r="O127"/>
          <cell r="P127"/>
          <cell r="Q127"/>
          <cell r="R127"/>
          <cell r="S127"/>
          <cell r="T127"/>
          <cell r="U127"/>
          <cell r="V127"/>
          <cell r="W127"/>
          <cell r="X127"/>
          <cell r="Y127"/>
          <cell r="Z127"/>
          <cell r="AA127"/>
          <cell r="AB127"/>
          <cell r="AC127"/>
          <cell r="AD127"/>
          <cell r="AE127"/>
        </row>
        <row r="128">
          <cell r="G128"/>
          <cell r="H128"/>
          <cell r="I128"/>
          <cell r="J128"/>
          <cell r="K128"/>
          <cell r="L128"/>
          <cell r="M128"/>
          <cell r="N128"/>
          <cell r="O128"/>
          <cell r="P128"/>
          <cell r="Q128"/>
          <cell r="R128"/>
          <cell r="S128"/>
          <cell r="T128"/>
          <cell r="U128"/>
          <cell r="V128"/>
          <cell r="W128"/>
          <cell r="X128"/>
          <cell r="Y128"/>
          <cell r="Z128"/>
          <cell r="AA128"/>
          <cell r="AB128"/>
          <cell r="AC128"/>
          <cell r="AD128"/>
          <cell r="AE128"/>
        </row>
        <row r="129">
          <cell r="G129"/>
          <cell r="H129"/>
          <cell r="I129"/>
          <cell r="J129"/>
          <cell r="K129"/>
          <cell r="L129"/>
          <cell r="M129"/>
          <cell r="N129"/>
          <cell r="O129"/>
          <cell r="P129"/>
          <cell r="Q129"/>
          <cell r="R129"/>
          <cell r="S129"/>
          <cell r="T129"/>
          <cell r="U129"/>
          <cell r="V129"/>
          <cell r="W129"/>
          <cell r="X129"/>
          <cell r="Y129"/>
          <cell r="Z129"/>
          <cell r="AA129"/>
          <cell r="AB129"/>
          <cell r="AC129"/>
          <cell r="AD129"/>
          <cell r="AE129"/>
        </row>
        <row r="130">
          <cell r="G130"/>
          <cell r="H130"/>
          <cell r="I130"/>
          <cell r="J130"/>
          <cell r="K130"/>
          <cell r="L130"/>
          <cell r="M130"/>
          <cell r="N130"/>
          <cell r="O130"/>
          <cell r="P130"/>
          <cell r="Q130"/>
          <cell r="R130"/>
          <cell r="S130"/>
          <cell r="T130"/>
          <cell r="U130"/>
          <cell r="V130"/>
          <cell r="W130"/>
          <cell r="X130"/>
          <cell r="Y130"/>
          <cell r="Z130"/>
          <cell r="AA130"/>
          <cell r="AB130"/>
          <cell r="AC130"/>
          <cell r="AD130"/>
          <cell r="AE130"/>
        </row>
        <row r="131">
          <cell r="G131"/>
          <cell r="H131"/>
          <cell r="I131"/>
          <cell r="J131"/>
          <cell r="K131"/>
          <cell r="L131"/>
          <cell r="M131"/>
          <cell r="N131"/>
          <cell r="O131"/>
          <cell r="P131"/>
          <cell r="Q131"/>
          <cell r="R131"/>
          <cell r="S131"/>
          <cell r="T131"/>
          <cell r="U131"/>
          <cell r="V131"/>
          <cell r="W131"/>
          <cell r="X131"/>
          <cell r="Y131"/>
          <cell r="Z131"/>
          <cell r="AA131"/>
          <cell r="AB131"/>
          <cell r="AC131"/>
          <cell r="AD131"/>
          <cell r="AE131"/>
        </row>
        <row r="132">
          <cell r="G132"/>
          <cell r="H132"/>
          <cell r="I132"/>
          <cell r="J132"/>
          <cell r="K132"/>
          <cell r="L132"/>
          <cell r="M132"/>
          <cell r="N132"/>
          <cell r="O132"/>
          <cell r="P132"/>
          <cell r="Q132"/>
          <cell r="R132"/>
          <cell r="S132"/>
          <cell r="T132"/>
          <cell r="U132"/>
          <cell r="V132"/>
          <cell r="W132"/>
          <cell r="X132"/>
          <cell r="Y132"/>
          <cell r="Z132"/>
          <cell r="AA132"/>
          <cell r="AB132"/>
          <cell r="AC132"/>
          <cell r="AD132"/>
          <cell r="AE132"/>
        </row>
        <row r="133">
          <cell r="G133"/>
          <cell r="H133"/>
          <cell r="I133"/>
          <cell r="J133"/>
          <cell r="K133"/>
          <cell r="L133"/>
          <cell r="M133"/>
          <cell r="N133"/>
          <cell r="O133"/>
          <cell r="P133"/>
          <cell r="Q133"/>
          <cell r="R133"/>
          <cell r="S133"/>
          <cell r="T133"/>
          <cell r="U133"/>
          <cell r="V133"/>
          <cell r="W133"/>
          <cell r="X133"/>
          <cell r="Y133"/>
          <cell r="Z133"/>
          <cell r="AA133"/>
          <cell r="AB133"/>
          <cell r="AC133"/>
          <cell r="AD133"/>
          <cell r="AE133"/>
        </row>
        <row r="134">
          <cell r="G134"/>
          <cell r="H134"/>
          <cell r="I134"/>
          <cell r="J134"/>
          <cell r="K134"/>
          <cell r="L134"/>
          <cell r="M134"/>
          <cell r="N134"/>
          <cell r="O134"/>
          <cell r="P134"/>
          <cell r="Q134"/>
          <cell r="R134"/>
          <cell r="S134"/>
          <cell r="T134"/>
          <cell r="U134"/>
          <cell r="V134"/>
          <cell r="W134"/>
          <cell r="X134"/>
          <cell r="Y134"/>
          <cell r="Z134"/>
          <cell r="AA134"/>
          <cell r="AB134"/>
          <cell r="AC134"/>
          <cell r="AD134"/>
          <cell r="AE134"/>
        </row>
        <row r="135">
          <cell r="G135"/>
          <cell r="H135"/>
          <cell r="I135"/>
          <cell r="J135"/>
          <cell r="K135"/>
          <cell r="L135"/>
          <cell r="M135"/>
          <cell r="N135"/>
          <cell r="O135"/>
          <cell r="P135"/>
          <cell r="Q135"/>
          <cell r="R135"/>
          <cell r="S135"/>
          <cell r="T135"/>
          <cell r="U135"/>
          <cell r="V135"/>
          <cell r="W135"/>
          <cell r="X135"/>
          <cell r="Y135"/>
          <cell r="Z135"/>
          <cell r="AA135"/>
          <cell r="AB135"/>
          <cell r="AC135"/>
          <cell r="AD135"/>
          <cell r="AE135"/>
        </row>
        <row r="136">
          <cell r="G136"/>
          <cell r="H136"/>
          <cell r="I136"/>
          <cell r="J136"/>
          <cell r="K136"/>
          <cell r="L136"/>
          <cell r="M136"/>
          <cell r="N136"/>
          <cell r="O136"/>
          <cell r="P136"/>
          <cell r="Q136"/>
          <cell r="R136"/>
          <cell r="S136"/>
          <cell r="T136"/>
          <cell r="U136"/>
          <cell r="V136"/>
          <cell r="W136"/>
          <cell r="X136"/>
          <cell r="Y136"/>
          <cell r="Z136"/>
          <cell r="AA136"/>
          <cell r="AB136"/>
          <cell r="AC136"/>
          <cell r="AD136"/>
          <cell r="AE136"/>
        </row>
        <row r="137">
          <cell r="G137"/>
          <cell r="H137"/>
          <cell r="I137"/>
          <cell r="J137"/>
          <cell r="K137"/>
          <cell r="L137"/>
          <cell r="M137"/>
          <cell r="N137"/>
          <cell r="O137"/>
          <cell r="P137"/>
          <cell r="Q137"/>
          <cell r="R137"/>
          <cell r="S137"/>
          <cell r="T137"/>
          <cell r="U137"/>
          <cell r="V137"/>
          <cell r="W137"/>
          <cell r="X137"/>
          <cell r="Y137"/>
          <cell r="Z137"/>
          <cell r="AA137"/>
          <cell r="AB137"/>
          <cell r="AC137"/>
          <cell r="AD137"/>
          <cell r="AE137"/>
        </row>
        <row r="138">
          <cell r="G138"/>
          <cell r="H138"/>
          <cell r="I138"/>
          <cell r="J138"/>
          <cell r="K138"/>
          <cell r="L138"/>
          <cell r="M138"/>
          <cell r="N138"/>
          <cell r="O138"/>
          <cell r="P138"/>
          <cell r="Q138"/>
          <cell r="R138"/>
          <cell r="S138"/>
          <cell r="T138"/>
          <cell r="U138"/>
          <cell r="V138"/>
          <cell r="W138"/>
          <cell r="X138"/>
          <cell r="Y138"/>
          <cell r="Z138"/>
          <cell r="AA138"/>
          <cell r="AB138"/>
          <cell r="AC138"/>
          <cell r="AD138"/>
          <cell r="AE138"/>
        </row>
        <row r="139">
          <cell r="G139"/>
          <cell r="H139"/>
          <cell r="I139"/>
          <cell r="J139"/>
          <cell r="K139"/>
          <cell r="L139"/>
          <cell r="M139"/>
          <cell r="N139"/>
          <cell r="O139"/>
          <cell r="P139"/>
          <cell r="Q139"/>
          <cell r="R139"/>
          <cell r="S139"/>
          <cell r="T139"/>
          <cell r="U139"/>
          <cell r="V139"/>
          <cell r="W139"/>
          <cell r="X139"/>
          <cell r="Y139"/>
          <cell r="Z139"/>
          <cell r="AA139"/>
          <cell r="AB139"/>
          <cell r="AC139"/>
          <cell r="AD139"/>
          <cell r="AE139"/>
        </row>
        <row r="140">
          <cell r="G140"/>
          <cell r="H140"/>
          <cell r="I140"/>
          <cell r="J140"/>
          <cell r="K140"/>
          <cell r="L140"/>
          <cell r="M140"/>
          <cell r="N140"/>
          <cell r="O140"/>
          <cell r="P140"/>
          <cell r="Q140"/>
          <cell r="R140"/>
          <cell r="S140"/>
          <cell r="T140"/>
          <cell r="U140"/>
          <cell r="V140"/>
          <cell r="W140"/>
          <cell r="X140"/>
          <cell r="Y140"/>
          <cell r="Z140"/>
          <cell r="AA140"/>
          <cell r="AB140"/>
          <cell r="AC140"/>
          <cell r="AD140"/>
          <cell r="AE140"/>
        </row>
        <row r="141">
          <cell r="G141"/>
          <cell r="H141"/>
          <cell r="I141"/>
          <cell r="J141"/>
          <cell r="K141"/>
          <cell r="L141"/>
          <cell r="M141"/>
          <cell r="N141"/>
          <cell r="O141"/>
          <cell r="P141"/>
          <cell r="Q141"/>
          <cell r="R141"/>
          <cell r="S141"/>
          <cell r="T141"/>
          <cell r="U141"/>
          <cell r="V141"/>
          <cell r="W141"/>
          <cell r="X141"/>
          <cell r="Y141"/>
          <cell r="Z141"/>
          <cell r="AA141"/>
          <cell r="AB141"/>
          <cell r="AC141"/>
          <cell r="AD141"/>
          <cell r="AE141"/>
        </row>
        <row r="142">
          <cell r="G142"/>
          <cell r="H142"/>
          <cell r="I142"/>
          <cell r="J142"/>
          <cell r="K142"/>
          <cell r="L142"/>
          <cell r="M142"/>
          <cell r="N142"/>
          <cell r="O142"/>
          <cell r="P142"/>
          <cell r="Q142"/>
          <cell r="R142"/>
          <cell r="S142"/>
          <cell r="T142"/>
          <cell r="U142"/>
          <cell r="V142"/>
          <cell r="W142"/>
          <cell r="X142"/>
          <cell r="Y142"/>
          <cell r="Z142"/>
          <cell r="AA142"/>
          <cell r="AB142"/>
          <cell r="AC142"/>
          <cell r="AD142"/>
          <cell r="AE142"/>
        </row>
        <row r="143">
          <cell r="G143"/>
          <cell r="H143"/>
          <cell r="I143"/>
          <cell r="J143"/>
          <cell r="K143"/>
          <cell r="L143"/>
          <cell r="M143"/>
          <cell r="N143"/>
          <cell r="O143"/>
          <cell r="P143"/>
          <cell r="Q143"/>
          <cell r="R143"/>
          <cell r="S143"/>
          <cell r="T143"/>
          <cell r="U143"/>
          <cell r="V143"/>
          <cell r="W143"/>
          <cell r="X143"/>
          <cell r="Y143"/>
          <cell r="Z143"/>
          <cell r="AA143"/>
          <cell r="AB143"/>
          <cell r="AC143"/>
          <cell r="AD143"/>
          <cell r="AE143"/>
        </row>
        <row r="144">
          <cell r="G144"/>
          <cell r="H144"/>
          <cell r="I144"/>
          <cell r="J144"/>
          <cell r="K144"/>
          <cell r="L144"/>
          <cell r="M144"/>
          <cell r="N144"/>
          <cell r="O144"/>
          <cell r="P144"/>
          <cell r="Q144"/>
          <cell r="R144"/>
          <cell r="S144"/>
          <cell r="T144"/>
          <cell r="U144"/>
          <cell r="V144"/>
          <cell r="W144"/>
          <cell r="X144"/>
          <cell r="Y144"/>
          <cell r="Z144"/>
          <cell r="AA144"/>
          <cell r="AB144"/>
          <cell r="AC144"/>
          <cell r="AD144"/>
          <cell r="AE144"/>
        </row>
        <row r="145">
          <cell r="G145"/>
          <cell r="H145"/>
          <cell r="I145"/>
          <cell r="J145"/>
          <cell r="K145"/>
          <cell r="L145"/>
          <cell r="M145"/>
          <cell r="N145"/>
          <cell r="O145"/>
          <cell r="P145"/>
          <cell r="Q145"/>
          <cell r="R145"/>
          <cell r="S145"/>
          <cell r="T145"/>
          <cell r="U145"/>
          <cell r="V145"/>
          <cell r="W145"/>
          <cell r="X145"/>
          <cell r="Y145"/>
          <cell r="Z145"/>
          <cell r="AA145"/>
          <cell r="AB145"/>
          <cell r="AC145"/>
          <cell r="AD145"/>
          <cell r="AE145"/>
        </row>
        <row r="146">
          <cell r="G146"/>
          <cell r="H146"/>
          <cell r="I146"/>
          <cell r="J146"/>
          <cell r="K146"/>
          <cell r="L146"/>
          <cell r="M146"/>
          <cell r="N146"/>
          <cell r="O146"/>
          <cell r="P146"/>
          <cell r="Q146"/>
          <cell r="R146"/>
          <cell r="S146"/>
          <cell r="T146"/>
          <cell r="U146"/>
          <cell r="V146"/>
          <cell r="W146"/>
          <cell r="X146"/>
          <cell r="Y146"/>
          <cell r="Z146"/>
          <cell r="AA146"/>
          <cell r="AB146"/>
          <cell r="AC146"/>
          <cell r="AD146"/>
          <cell r="AE146"/>
        </row>
        <row r="147">
          <cell r="G147"/>
          <cell r="H147"/>
          <cell r="I147"/>
          <cell r="J147"/>
          <cell r="K147"/>
          <cell r="L147"/>
          <cell r="M147"/>
          <cell r="N147"/>
          <cell r="O147"/>
          <cell r="P147"/>
          <cell r="Q147"/>
          <cell r="R147"/>
          <cell r="S147"/>
          <cell r="T147"/>
          <cell r="U147"/>
          <cell r="V147"/>
          <cell r="W147"/>
          <cell r="X147"/>
          <cell r="Y147"/>
          <cell r="Z147"/>
          <cell r="AA147"/>
          <cell r="AB147"/>
          <cell r="AC147"/>
          <cell r="AD147"/>
          <cell r="AE147"/>
        </row>
        <row r="148">
          <cell r="G148"/>
          <cell r="H148"/>
          <cell r="I148"/>
          <cell r="J148"/>
          <cell r="K148"/>
          <cell r="L148"/>
          <cell r="M148"/>
          <cell r="N148"/>
          <cell r="O148"/>
          <cell r="P148"/>
          <cell r="Q148"/>
          <cell r="R148"/>
          <cell r="S148"/>
          <cell r="T148"/>
          <cell r="U148"/>
          <cell r="V148"/>
          <cell r="W148"/>
          <cell r="X148"/>
          <cell r="Y148"/>
          <cell r="Z148"/>
          <cell r="AA148"/>
          <cell r="AB148"/>
          <cell r="AC148"/>
          <cell r="AD148"/>
          <cell r="AE148"/>
        </row>
        <row r="149">
          <cell r="G149"/>
          <cell r="H149"/>
          <cell r="I149"/>
          <cell r="J149"/>
          <cell r="K149"/>
          <cell r="L149"/>
          <cell r="M149"/>
          <cell r="N149"/>
          <cell r="O149"/>
          <cell r="P149"/>
          <cell r="Q149"/>
          <cell r="R149"/>
          <cell r="S149"/>
          <cell r="T149"/>
          <cell r="U149"/>
          <cell r="V149"/>
          <cell r="W149"/>
          <cell r="X149"/>
          <cell r="Y149"/>
          <cell r="Z149"/>
          <cell r="AA149"/>
          <cell r="AB149"/>
          <cell r="AC149"/>
          <cell r="AD149"/>
          <cell r="AE149"/>
        </row>
        <row r="150">
          <cell r="G150"/>
          <cell r="H150"/>
          <cell r="I150"/>
          <cell r="J150"/>
          <cell r="K150"/>
          <cell r="L150"/>
          <cell r="M150"/>
          <cell r="N150"/>
          <cell r="O150"/>
          <cell r="P150"/>
          <cell r="Q150"/>
          <cell r="R150"/>
          <cell r="S150"/>
          <cell r="T150"/>
          <cell r="U150"/>
          <cell r="V150"/>
          <cell r="W150"/>
          <cell r="X150"/>
          <cell r="Y150"/>
          <cell r="Z150"/>
          <cell r="AA150"/>
          <cell r="AB150"/>
          <cell r="AC150"/>
          <cell r="AD150"/>
          <cell r="AE150"/>
        </row>
        <row r="151">
          <cell r="G151"/>
          <cell r="H151"/>
          <cell r="I151"/>
          <cell r="J151"/>
          <cell r="K151"/>
          <cell r="L151"/>
          <cell r="M151"/>
          <cell r="N151"/>
          <cell r="O151"/>
          <cell r="P151"/>
          <cell r="Q151"/>
          <cell r="R151"/>
          <cell r="S151"/>
          <cell r="T151"/>
          <cell r="U151"/>
          <cell r="V151"/>
          <cell r="W151"/>
          <cell r="X151"/>
          <cell r="Y151"/>
          <cell r="Z151"/>
          <cell r="AA151"/>
          <cell r="AB151"/>
          <cell r="AC151"/>
          <cell r="AD151"/>
          <cell r="AE151"/>
        </row>
        <row r="152">
          <cell r="G152"/>
          <cell r="H152"/>
          <cell r="I152"/>
          <cell r="J152"/>
          <cell r="K152"/>
          <cell r="L152"/>
          <cell r="M152"/>
          <cell r="N152"/>
          <cell r="O152"/>
          <cell r="P152"/>
          <cell r="Q152"/>
          <cell r="R152"/>
          <cell r="S152"/>
          <cell r="T152"/>
          <cell r="U152"/>
          <cell r="V152"/>
          <cell r="W152"/>
          <cell r="X152"/>
          <cell r="Y152"/>
          <cell r="Z152"/>
          <cell r="AA152"/>
          <cell r="AB152"/>
          <cell r="AC152"/>
          <cell r="AD152"/>
          <cell r="AE152"/>
        </row>
        <row r="153">
          <cell r="G153"/>
          <cell r="H153"/>
          <cell r="I153"/>
          <cell r="J153"/>
          <cell r="K153"/>
          <cell r="L153"/>
          <cell r="M153"/>
          <cell r="N153"/>
          <cell r="O153"/>
          <cell r="P153"/>
          <cell r="Q153"/>
          <cell r="R153"/>
          <cell r="S153"/>
          <cell r="T153"/>
          <cell r="U153"/>
          <cell r="V153"/>
          <cell r="W153"/>
          <cell r="X153"/>
          <cell r="Y153"/>
          <cell r="Z153"/>
          <cell r="AA153"/>
          <cell r="AB153"/>
          <cell r="AC153"/>
          <cell r="AD153"/>
          <cell r="AE153"/>
        </row>
        <row r="154">
          <cell r="G154"/>
          <cell r="H154"/>
          <cell r="I154"/>
          <cell r="J154"/>
          <cell r="K154"/>
          <cell r="L154"/>
          <cell r="M154"/>
          <cell r="N154"/>
          <cell r="O154"/>
          <cell r="P154"/>
          <cell r="Q154"/>
          <cell r="R154"/>
          <cell r="S154"/>
          <cell r="T154"/>
          <cell r="U154"/>
          <cell r="V154"/>
          <cell r="W154"/>
          <cell r="X154"/>
          <cell r="Y154"/>
          <cell r="Z154"/>
          <cell r="AA154"/>
          <cell r="AB154"/>
          <cell r="AC154"/>
          <cell r="AD154"/>
          <cell r="AE154"/>
        </row>
        <row r="155">
          <cell r="G155"/>
          <cell r="H155"/>
          <cell r="I155"/>
          <cell r="J155"/>
          <cell r="K155"/>
          <cell r="L155"/>
          <cell r="M155"/>
          <cell r="N155"/>
          <cell r="O155"/>
          <cell r="P155"/>
          <cell r="Q155"/>
          <cell r="R155"/>
          <cell r="S155"/>
          <cell r="T155"/>
          <cell r="U155"/>
          <cell r="V155"/>
          <cell r="W155"/>
          <cell r="X155"/>
          <cell r="Y155"/>
          <cell r="Z155"/>
          <cell r="AA155"/>
          <cell r="AB155"/>
          <cell r="AC155"/>
          <cell r="AD155"/>
          <cell r="AE155"/>
        </row>
        <row r="156">
          <cell r="G156"/>
          <cell r="H156"/>
          <cell r="I156"/>
          <cell r="J156"/>
          <cell r="K156"/>
          <cell r="L156"/>
          <cell r="M156"/>
          <cell r="N156"/>
          <cell r="O156"/>
          <cell r="P156"/>
          <cell r="Q156"/>
          <cell r="R156"/>
          <cell r="S156"/>
          <cell r="T156"/>
          <cell r="U156"/>
          <cell r="V156"/>
          <cell r="W156"/>
          <cell r="X156"/>
          <cell r="Y156"/>
          <cell r="Z156"/>
          <cell r="AA156"/>
          <cell r="AB156"/>
          <cell r="AC156"/>
          <cell r="AD156"/>
          <cell r="AE156"/>
        </row>
        <row r="157">
          <cell r="G157"/>
          <cell r="H157"/>
          <cell r="I157"/>
          <cell r="J157"/>
          <cell r="K157"/>
          <cell r="L157"/>
          <cell r="M157"/>
          <cell r="N157"/>
          <cell r="O157"/>
          <cell r="P157"/>
          <cell r="Q157"/>
          <cell r="R157"/>
          <cell r="S157"/>
          <cell r="T157"/>
          <cell r="U157"/>
          <cell r="V157"/>
          <cell r="W157"/>
          <cell r="X157"/>
          <cell r="Y157"/>
          <cell r="Z157"/>
          <cell r="AA157"/>
          <cell r="AB157"/>
          <cell r="AC157"/>
          <cell r="AD157"/>
          <cell r="AE157"/>
        </row>
        <row r="158">
          <cell r="G158"/>
          <cell r="H158"/>
          <cell r="I158"/>
          <cell r="J158"/>
          <cell r="K158"/>
          <cell r="L158"/>
          <cell r="M158"/>
          <cell r="N158"/>
          <cell r="O158"/>
          <cell r="P158"/>
          <cell r="Q158"/>
          <cell r="R158"/>
          <cell r="S158"/>
          <cell r="T158"/>
          <cell r="U158"/>
          <cell r="V158"/>
          <cell r="W158"/>
          <cell r="X158"/>
          <cell r="Y158"/>
          <cell r="Z158"/>
          <cell r="AA158"/>
          <cell r="AB158"/>
          <cell r="AC158"/>
          <cell r="AD158"/>
          <cell r="AE158"/>
        </row>
        <row r="159">
          <cell r="G159"/>
          <cell r="H159"/>
          <cell r="I159"/>
          <cell r="J159"/>
          <cell r="K159"/>
          <cell r="L159"/>
          <cell r="M159"/>
          <cell r="N159"/>
          <cell r="O159"/>
          <cell r="P159"/>
          <cell r="Q159"/>
          <cell r="R159"/>
          <cell r="S159"/>
          <cell r="T159"/>
          <cell r="U159"/>
          <cell r="V159"/>
          <cell r="W159"/>
          <cell r="X159"/>
          <cell r="Y159"/>
          <cell r="Z159"/>
          <cell r="AA159"/>
          <cell r="AB159"/>
          <cell r="AC159"/>
          <cell r="AD159"/>
          <cell r="AE159"/>
        </row>
        <row r="160">
          <cell r="G160"/>
          <cell r="H160"/>
          <cell r="I160"/>
          <cell r="J160"/>
          <cell r="K160"/>
          <cell r="L160"/>
          <cell r="M160"/>
          <cell r="N160"/>
          <cell r="O160"/>
          <cell r="P160"/>
          <cell r="Q160"/>
          <cell r="R160"/>
          <cell r="S160"/>
          <cell r="T160"/>
          <cell r="U160"/>
          <cell r="V160"/>
          <cell r="W160"/>
          <cell r="X160"/>
          <cell r="Y160"/>
          <cell r="Z160"/>
          <cell r="AA160"/>
          <cell r="AB160"/>
          <cell r="AC160"/>
          <cell r="AD160"/>
          <cell r="AE160"/>
        </row>
        <row r="161">
          <cell r="G161"/>
          <cell r="H161"/>
          <cell r="I161"/>
          <cell r="J161"/>
          <cell r="K161"/>
          <cell r="L161"/>
          <cell r="M161"/>
          <cell r="N161"/>
          <cell r="O161"/>
          <cell r="P161"/>
          <cell r="Q161"/>
          <cell r="R161"/>
          <cell r="S161"/>
          <cell r="T161"/>
          <cell r="U161"/>
          <cell r="V161"/>
          <cell r="W161"/>
          <cell r="X161"/>
          <cell r="Y161"/>
          <cell r="Z161"/>
          <cell r="AA161"/>
          <cell r="AB161"/>
          <cell r="AC161"/>
          <cell r="AD161"/>
          <cell r="AE161"/>
        </row>
        <row r="162">
          <cell r="G162"/>
          <cell r="H162"/>
          <cell r="I162"/>
          <cell r="J162"/>
          <cell r="K162"/>
          <cell r="L162"/>
          <cell r="M162"/>
          <cell r="N162"/>
          <cell r="O162"/>
          <cell r="P162"/>
          <cell r="Q162"/>
          <cell r="R162"/>
          <cell r="S162"/>
          <cell r="T162"/>
          <cell r="U162"/>
          <cell r="V162"/>
          <cell r="W162"/>
          <cell r="X162"/>
          <cell r="Y162"/>
          <cell r="Z162"/>
          <cell r="AA162"/>
          <cell r="AB162"/>
          <cell r="AC162"/>
          <cell r="AD162"/>
          <cell r="AE162"/>
        </row>
        <row r="163">
          <cell r="G163"/>
          <cell r="H163"/>
          <cell r="I163"/>
          <cell r="J163"/>
          <cell r="K163"/>
          <cell r="L163"/>
          <cell r="M163"/>
          <cell r="N163"/>
          <cell r="O163"/>
          <cell r="P163"/>
          <cell r="Q163"/>
          <cell r="R163"/>
          <cell r="S163"/>
          <cell r="T163"/>
          <cell r="U163"/>
          <cell r="V163"/>
          <cell r="W163"/>
          <cell r="X163"/>
          <cell r="Y163"/>
          <cell r="Z163"/>
          <cell r="AA163"/>
          <cell r="AB163"/>
          <cell r="AC163"/>
          <cell r="AD163"/>
          <cell r="AE163"/>
        </row>
        <row r="164">
          <cell r="G164"/>
          <cell r="H164"/>
          <cell r="I164"/>
          <cell r="J164"/>
          <cell r="K164"/>
          <cell r="L164"/>
          <cell r="M164"/>
          <cell r="N164"/>
          <cell r="O164"/>
          <cell r="P164"/>
          <cell r="Q164"/>
          <cell r="R164"/>
          <cell r="S164"/>
          <cell r="T164"/>
          <cell r="U164"/>
          <cell r="V164"/>
          <cell r="W164"/>
          <cell r="X164"/>
          <cell r="Y164"/>
          <cell r="Z164"/>
          <cell r="AA164"/>
          <cell r="AB164"/>
          <cell r="AC164"/>
          <cell r="AD164"/>
          <cell r="AE164"/>
        </row>
        <row r="165">
          <cell r="G165"/>
          <cell r="H165"/>
          <cell r="I165"/>
          <cell r="J165"/>
          <cell r="K165"/>
          <cell r="L165"/>
          <cell r="M165"/>
          <cell r="N165"/>
          <cell r="O165"/>
          <cell r="P165"/>
          <cell r="Q165"/>
          <cell r="R165"/>
          <cell r="S165"/>
          <cell r="T165"/>
          <cell r="U165"/>
          <cell r="V165"/>
          <cell r="W165"/>
          <cell r="X165"/>
          <cell r="Y165"/>
          <cell r="Z165"/>
          <cell r="AA165"/>
          <cell r="AB165"/>
          <cell r="AC165"/>
          <cell r="AD165"/>
          <cell r="AE165"/>
        </row>
        <row r="166">
          <cell r="G166"/>
          <cell r="H166"/>
          <cell r="I166"/>
          <cell r="J166"/>
          <cell r="K166"/>
          <cell r="L166"/>
          <cell r="M166"/>
          <cell r="N166"/>
          <cell r="O166"/>
          <cell r="P166"/>
          <cell r="Q166"/>
          <cell r="R166"/>
          <cell r="S166"/>
          <cell r="T166"/>
          <cell r="U166"/>
          <cell r="V166"/>
          <cell r="W166"/>
          <cell r="X166"/>
          <cell r="Y166"/>
          <cell r="Z166"/>
          <cell r="AA166"/>
          <cell r="AB166"/>
          <cell r="AC166"/>
          <cell r="AD166"/>
          <cell r="AE166"/>
        </row>
        <row r="167">
          <cell r="G167"/>
          <cell r="H167"/>
          <cell r="I167"/>
          <cell r="J167"/>
          <cell r="K167"/>
          <cell r="L167"/>
          <cell r="M167"/>
          <cell r="N167"/>
          <cell r="O167"/>
          <cell r="P167"/>
          <cell r="Q167"/>
          <cell r="R167"/>
          <cell r="S167"/>
          <cell r="T167"/>
          <cell r="U167"/>
          <cell r="V167"/>
          <cell r="W167"/>
          <cell r="X167"/>
          <cell r="Y167"/>
          <cell r="Z167"/>
          <cell r="AA167"/>
          <cell r="AB167"/>
          <cell r="AC167"/>
          <cell r="AD167"/>
          <cell r="AE167"/>
        </row>
        <row r="168">
          <cell r="G168"/>
          <cell r="H168"/>
          <cell r="I168"/>
          <cell r="J168"/>
          <cell r="K168"/>
          <cell r="L168"/>
          <cell r="M168"/>
          <cell r="N168"/>
          <cell r="O168"/>
          <cell r="P168"/>
          <cell r="Q168"/>
          <cell r="R168"/>
          <cell r="S168"/>
          <cell r="T168"/>
          <cell r="U168"/>
          <cell r="V168"/>
          <cell r="W168"/>
          <cell r="X168"/>
          <cell r="Y168"/>
          <cell r="Z168"/>
          <cell r="AA168"/>
          <cell r="AB168"/>
          <cell r="AC168"/>
          <cell r="AD168"/>
          <cell r="AE168"/>
        </row>
        <row r="169">
          <cell r="G169"/>
          <cell r="H169"/>
          <cell r="I169"/>
          <cell r="J169"/>
          <cell r="K169"/>
          <cell r="L169"/>
          <cell r="M169"/>
          <cell r="N169"/>
          <cell r="O169"/>
          <cell r="P169"/>
          <cell r="Q169"/>
          <cell r="R169"/>
          <cell r="S169"/>
          <cell r="T169"/>
          <cell r="U169"/>
          <cell r="V169"/>
          <cell r="W169"/>
          <cell r="X169"/>
          <cell r="Y169"/>
          <cell r="Z169"/>
          <cell r="AA169"/>
          <cell r="AB169"/>
          <cell r="AC169"/>
          <cell r="AD169"/>
          <cell r="AE169"/>
        </row>
        <row r="170">
          <cell r="G170"/>
          <cell r="H170"/>
          <cell r="I170"/>
          <cell r="J170"/>
          <cell r="K170"/>
          <cell r="L170"/>
          <cell r="M170"/>
          <cell r="N170"/>
          <cell r="O170"/>
          <cell r="P170"/>
          <cell r="Q170"/>
          <cell r="R170"/>
          <cell r="S170"/>
          <cell r="T170"/>
          <cell r="U170"/>
          <cell r="V170"/>
          <cell r="W170"/>
          <cell r="X170"/>
          <cell r="Y170"/>
          <cell r="Z170"/>
          <cell r="AA170"/>
          <cell r="AB170"/>
          <cell r="AC170"/>
          <cell r="AD170"/>
          <cell r="AE170"/>
        </row>
        <row r="171">
          <cell r="G171"/>
          <cell r="H171"/>
          <cell r="I171"/>
          <cell r="J171"/>
          <cell r="K171"/>
          <cell r="L171"/>
          <cell r="M171"/>
          <cell r="N171"/>
          <cell r="O171"/>
          <cell r="P171"/>
          <cell r="Q171"/>
          <cell r="R171"/>
          <cell r="S171"/>
          <cell r="T171"/>
          <cell r="U171"/>
          <cell r="V171"/>
          <cell r="W171"/>
          <cell r="X171"/>
          <cell r="Y171"/>
          <cell r="Z171"/>
          <cell r="AA171"/>
          <cell r="AB171"/>
          <cell r="AC171"/>
          <cell r="AD171"/>
          <cell r="AE171"/>
        </row>
        <row r="172">
          <cell r="G172"/>
          <cell r="H172"/>
          <cell r="I172"/>
          <cell r="J172"/>
          <cell r="K172"/>
          <cell r="L172"/>
          <cell r="M172"/>
          <cell r="N172"/>
          <cell r="O172"/>
          <cell r="P172"/>
          <cell r="Q172"/>
          <cell r="R172"/>
          <cell r="S172"/>
          <cell r="T172"/>
          <cell r="U172"/>
          <cell r="V172"/>
          <cell r="W172"/>
          <cell r="X172"/>
          <cell r="Y172"/>
          <cell r="Z172"/>
          <cell r="AA172"/>
          <cell r="AB172"/>
          <cell r="AC172"/>
          <cell r="AD172"/>
          <cell r="AE172"/>
        </row>
        <row r="173">
          <cell r="G173"/>
          <cell r="H173"/>
          <cell r="I173"/>
          <cell r="J173"/>
          <cell r="K173"/>
          <cell r="L173"/>
          <cell r="M173"/>
          <cell r="N173"/>
          <cell r="O173"/>
          <cell r="P173"/>
          <cell r="Q173"/>
          <cell r="R173"/>
          <cell r="S173"/>
          <cell r="T173"/>
          <cell r="U173"/>
          <cell r="V173"/>
          <cell r="W173"/>
          <cell r="X173"/>
          <cell r="Y173"/>
          <cell r="Z173"/>
          <cell r="AA173"/>
          <cell r="AB173"/>
          <cell r="AC173"/>
          <cell r="AD173"/>
          <cell r="AE173"/>
        </row>
        <row r="174">
          <cell r="G174"/>
          <cell r="H174"/>
          <cell r="I174"/>
          <cell r="J174"/>
          <cell r="K174"/>
          <cell r="L174"/>
          <cell r="M174"/>
          <cell r="N174"/>
          <cell r="O174"/>
          <cell r="P174"/>
          <cell r="Q174"/>
          <cell r="R174"/>
          <cell r="S174"/>
          <cell r="T174"/>
          <cell r="U174"/>
          <cell r="V174"/>
          <cell r="W174"/>
          <cell r="X174"/>
          <cell r="Y174"/>
          <cell r="Z174"/>
          <cell r="AA174"/>
          <cell r="AB174"/>
          <cell r="AC174"/>
          <cell r="AD174"/>
          <cell r="AE174"/>
        </row>
        <row r="175">
          <cell r="G175"/>
          <cell r="H175"/>
          <cell r="I175"/>
          <cell r="J175"/>
          <cell r="K175"/>
          <cell r="L175"/>
          <cell r="M175"/>
          <cell r="N175"/>
          <cell r="O175"/>
          <cell r="P175"/>
          <cell r="Q175"/>
          <cell r="R175"/>
          <cell r="S175"/>
          <cell r="T175"/>
          <cell r="U175"/>
          <cell r="V175"/>
          <cell r="W175"/>
          <cell r="X175"/>
          <cell r="Y175"/>
          <cell r="Z175"/>
          <cell r="AA175"/>
          <cell r="AB175"/>
          <cell r="AC175"/>
          <cell r="AD175"/>
          <cell r="AE175"/>
        </row>
        <row r="176">
          <cell r="G176"/>
          <cell r="H176"/>
          <cell r="I176"/>
          <cell r="J176"/>
          <cell r="K176"/>
          <cell r="L176"/>
          <cell r="M176"/>
          <cell r="N176"/>
          <cell r="O176"/>
          <cell r="P176"/>
          <cell r="Q176"/>
          <cell r="R176"/>
          <cell r="S176"/>
          <cell r="T176"/>
          <cell r="U176"/>
          <cell r="V176"/>
          <cell r="W176"/>
          <cell r="X176"/>
          <cell r="Y176"/>
          <cell r="Z176"/>
          <cell r="AA176"/>
          <cell r="AB176"/>
          <cell r="AC176"/>
          <cell r="AD176"/>
          <cell r="AE176"/>
        </row>
        <row r="177">
          <cell r="G177"/>
          <cell r="H177"/>
          <cell r="I177"/>
          <cell r="J177"/>
          <cell r="K177"/>
          <cell r="L177"/>
          <cell r="M177"/>
          <cell r="N177"/>
          <cell r="O177"/>
          <cell r="P177"/>
          <cell r="Q177"/>
          <cell r="R177"/>
          <cell r="S177"/>
          <cell r="T177"/>
          <cell r="U177"/>
          <cell r="V177"/>
          <cell r="W177"/>
          <cell r="X177"/>
          <cell r="Y177"/>
          <cell r="Z177"/>
          <cell r="AA177"/>
          <cell r="AB177"/>
          <cell r="AC177"/>
          <cell r="AD177"/>
          <cell r="AE177"/>
        </row>
        <row r="178">
          <cell r="G178"/>
          <cell r="H178"/>
          <cell r="I178"/>
          <cell r="J178"/>
          <cell r="K178"/>
          <cell r="L178"/>
          <cell r="M178"/>
          <cell r="N178"/>
          <cell r="O178"/>
          <cell r="P178"/>
          <cell r="Q178"/>
          <cell r="R178"/>
          <cell r="S178"/>
          <cell r="T178"/>
          <cell r="U178"/>
          <cell r="V178"/>
          <cell r="W178"/>
          <cell r="X178"/>
          <cell r="Y178"/>
          <cell r="Z178"/>
          <cell r="AA178"/>
          <cell r="AB178"/>
          <cell r="AC178"/>
          <cell r="AD178"/>
          <cell r="AE178"/>
        </row>
        <row r="179">
          <cell r="G179"/>
          <cell r="H179"/>
          <cell r="I179"/>
          <cell r="J179"/>
          <cell r="K179"/>
          <cell r="L179"/>
          <cell r="M179"/>
          <cell r="N179"/>
          <cell r="O179"/>
          <cell r="P179"/>
          <cell r="Q179"/>
          <cell r="R179"/>
          <cell r="S179"/>
          <cell r="T179"/>
          <cell r="U179"/>
          <cell r="V179"/>
          <cell r="W179"/>
          <cell r="X179"/>
          <cell r="Y179"/>
          <cell r="Z179"/>
          <cell r="AA179"/>
          <cell r="AB179"/>
          <cell r="AC179"/>
          <cell r="AD179"/>
          <cell r="AE179"/>
        </row>
        <row r="180">
          <cell r="G180"/>
          <cell r="H180"/>
          <cell r="I180"/>
          <cell r="J180"/>
          <cell r="K180"/>
          <cell r="L180"/>
          <cell r="M180"/>
          <cell r="N180"/>
          <cell r="O180"/>
          <cell r="P180"/>
          <cell r="Q180"/>
          <cell r="R180"/>
          <cell r="S180"/>
          <cell r="T180"/>
          <cell r="U180"/>
          <cell r="V180"/>
          <cell r="W180"/>
          <cell r="X180"/>
          <cell r="Y180"/>
          <cell r="Z180"/>
          <cell r="AA180"/>
          <cell r="AB180"/>
          <cell r="AC180"/>
          <cell r="AD180"/>
          <cell r="AE180"/>
        </row>
        <row r="181">
          <cell r="G181"/>
          <cell r="H181"/>
          <cell r="I181"/>
          <cell r="J181"/>
          <cell r="K181"/>
          <cell r="L181"/>
          <cell r="M181"/>
          <cell r="N181"/>
          <cell r="O181"/>
          <cell r="P181"/>
          <cell r="Q181"/>
          <cell r="R181"/>
          <cell r="S181"/>
          <cell r="T181"/>
          <cell r="U181"/>
          <cell r="V181"/>
          <cell r="W181"/>
          <cell r="X181"/>
          <cell r="Y181"/>
          <cell r="Z181"/>
          <cell r="AA181"/>
          <cell r="AB181"/>
          <cell r="AC181"/>
          <cell r="AD181"/>
          <cell r="AE181"/>
        </row>
        <row r="182">
          <cell r="G182"/>
          <cell r="H182"/>
          <cell r="I182"/>
          <cell r="J182"/>
          <cell r="K182"/>
          <cell r="L182"/>
          <cell r="M182"/>
          <cell r="N182"/>
          <cell r="O182"/>
          <cell r="P182"/>
          <cell r="Q182"/>
          <cell r="R182"/>
          <cell r="S182"/>
          <cell r="T182"/>
          <cell r="U182"/>
          <cell r="V182"/>
          <cell r="W182"/>
          <cell r="X182"/>
          <cell r="Y182"/>
          <cell r="Z182"/>
          <cell r="AA182"/>
          <cell r="AB182"/>
          <cell r="AC182"/>
          <cell r="AD182"/>
          <cell r="AE182"/>
        </row>
        <row r="183">
          <cell r="G183"/>
          <cell r="H183"/>
          <cell r="I183"/>
          <cell r="J183"/>
          <cell r="K183"/>
          <cell r="L183"/>
          <cell r="M183"/>
          <cell r="N183"/>
          <cell r="O183"/>
          <cell r="P183"/>
          <cell r="Q183"/>
          <cell r="R183"/>
          <cell r="S183"/>
          <cell r="T183"/>
          <cell r="U183"/>
          <cell r="V183"/>
          <cell r="W183"/>
          <cell r="X183"/>
          <cell r="Y183"/>
          <cell r="Z183"/>
          <cell r="AA183"/>
          <cell r="AB183"/>
          <cell r="AC183"/>
          <cell r="AD183"/>
          <cell r="AE183"/>
        </row>
        <row r="184">
          <cell r="G184"/>
          <cell r="H184"/>
          <cell r="I184"/>
          <cell r="J184"/>
          <cell r="K184"/>
          <cell r="L184"/>
          <cell r="M184"/>
          <cell r="N184"/>
          <cell r="O184"/>
          <cell r="P184"/>
          <cell r="Q184"/>
          <cell r="R184"/>
          <cell r="S184"/>
          <cell r="T184"/>
          <cell r="U184"/>
          <cell r="V184"/>
          <cell r="W184"/>
          <cell r="X184"/>
          <cell r="Y184"/>
          <cell r="Z184"/>
          <cell r="AA184"/>
          <cell r="AB184"/>
          <cell r="AC184"/>
          <cell r="AD184"/>
          <cell r="AE184"/>
        </row>
        <row r="185">
          <cell r="G185"/>
          <cell r="H185"/>
          <cell r="I185"/>
          <cell r="J185"/>
          <cell r="K185"/>
          <cell r="L185"/>
          <cell r="M185"/>
          <cell r="N185"/>
          <cell r="O185"/>
          <cell r="P185"/>
          <cell r="Q185"/>
          <cell r="R185"/>
          <cell r="S185"/>
          <cell r="T185"/>
          <cell r="U185"/>
          <cell r="V185"/>
          <cell r="W185"/>
          <cell r="X185"/>
          <cell r="Y185"/>
          <cell r="Z185"/>
          <cell r="AA185"/>
          <cell r="AB185"/>
          <cell r="AC185"/>
          <cell r="AD185"/>
          <cell r="AE185"/>
        </row>
        <row r="186">
          <cell r="G186"/>
          <cell r="H186"/>
          <cell r="I186"/>
          <cell r="J186"/>
          <cell r="K186"/>
          <cell r="L186"/>
          <cell r="M186"/>
          <cell r="N186"/>
          <cell r="O186"/>
          <cell r="P186"/>
          <cell r="Q186"/>
          <cell r="R186"/>
          <cell r="S186"/>
          <cell r="T186"/>
          <cell r="U186"/>
          <cell r="V186"/>
          <cell r="W186"/>
          <cell r="X186"/>
          <cell r="Y186"/>
          <cell r="Z186"/>
          <cell r="AA186"/>
          <cell r="AB186"/>
          <cell r="AC186"/>
          <cell r="AD186"/>
          <cell r="AE186"/>
        </row>
        <row r="187">
          <cell r="G187"/>
          <cell r="H187"/>
          <cell r="I187"/>
          <cell r="J187"/>
          <cell r="K187"/>
          <cell r="L187"/>
          <cell r="M187"/>
          <cell r="N187"/>
          <cell r="O187"/>
          <cell r="P187"/>
          <cell r="Q187"/>
          <cell r="R187"/>
          <cell r="S187"/>
          <cell r="T187"/>
          <cell r="U187"/>
          <cell r="V187"/>
          <cell r="W187"/>
          <cell r="X187"/>
          <cell r="Y187"/>
          <cell r="Z187"/>
          <cell r="AA187"/>
          <cell r="AB187"/>
          <cell r="AC187"/>
          <cell r="AD187"/>
          <cell r="AE187"/>
        </row>
        <row r="188">
          <cell r="G188"/>
          <cell r="H188"/>
          <cell r="I188"/>
          <cell r="J188"/>
          <cell r="K188"/>
          <cell r="L188"/>
          <cell r="M188"/>
          <cell r="N188"/>
          <cell r="O188"/>
          <cell r="P188"/>
          <cell r="Q188"/>
          <cell r="R188"/>
          <cell r="S188"/>
          <cell r="T188"/>
          <cell r="U188"/>
          <cell r="V188"/>
          <cell r="W188"/>
          <cell r="X188"/>
          <cell r="Y188"/>
          <cell r="Z188"/>
          <cell r="AA188"/>
          <cell r="AB188"/>
          <cell r="AC188"/>
          <cell r="AD188"/>
          <cell r="AE188"/>
        </row>
        <row r="189">
          <cell r="G189"/>
          <cell r="H189"/>
          <cell r="I189"/>
          <cell r="J189"/>
          <cell r="K189"/>
          <cell r="L189"/>
          <cell r="M189"/>
          <cell r="N189"/>
          <cell r="O189"/>
          <cell r="P189"/>
          <cell r="Q189"/>
          <cell r="R189"/>
          <cell r="S189"/>
          <cell r="T189"/>
          <cell r="U189"/>
          <cell r="V189"/>
          <cell r="W189"/>
          <cell r="X189"/>
          <cell r="Y189"/>
          <cell r="Z189"/>
          <cell r="AA189"/>
          <cell r="AB189"/>
          <cell r="AC189"/>
          <cell r="AD189"/>
          <cell r="AE189"/>
        </row>
        <row r="190">
          <cell r="G190"/>
          <cell r="H190"/>
          <cell r="I190"/>
          <cell r="J190"/>
          <cell r="K190"/>
          <cell r="L190"/>
          <cell r="M190"/>
          <cell r="N190"/>
          <cell r="O190"/>
          <cell r="P190"/>
          <cell r="Q190"/>
          <cell r="R190"/>
          <cell r="S190"/>
          <cell r="T190"/>
          <cell r="U190"/>
          <cell r="V190"/>
          <cell r="W190"/>
          <cell r="X190"/>
          <cell r="Y190"/>
          <cell r="Z190"/>
          <cell r="AA190"/>
          <cell r="AB190"/>
          <cell r="AC190"/>
          <cell r="AD190"/>
          <cell r="AE190"/>
        </row>
        <row r="191">
          <cell r="G191"/>
          <cell r="H191"/>
          <cell r="I191"/>
          <cell r="J191"/>
          <cell r="K191"/>
          <cell r="L191"/>
          <cell r="M191"/>
          <cell r="N191"/>
          <cell r="O191"/>
          <cell r="P191"/>
          <cell r="Q191"/>
          <cell r="R191"/>
          <cell r="S191"/>
          <cell r="T191"/>
          <cell r="U191"/>
          <cell r="V191"/>
          <cell r="W191"/>
          <cell r="X191"/>
          <cell r="Y191"/>
          <cell r="Z191"/>
          <cell r="AA191"/>
          <cell r="AB191"/>
          <cell r="AC191"/>
          <cell r="AD191"/>
          <cell r="AE191"/>
        </row>
        <row r="192">
          <cell r="G192"/>
          <cell r="H192"/>
          <cell r="I192"/>
          <cell r="J192"/>
          <cell r="K192"/>
          <cell r="L192"/>
          <cell r="M192"/>
          <cell r="N192"/>
          <cell r="O192"/>
          <cell r="P192"/>
          <cell r="Q192"/>
          <cell r="R192"/>
          <cell r="S192"/>
          <cell r="T192"/>
          <cell r="U192"/>
          <cell r="V192"/>
          <cell r="W192"/>
          <cell r="X192"/>
          <cell r="Y192"/>
          <cell r="Z192"/>
          <cell r="AA192"/>
          <cell r="AB192"/>
          <cell r="AC192"/>
          <cell r="AD192"/>
          <cell r="AE192"/>
        </row>
        <row r="193">
          <cell r="G193"/>
          <cell r="H193"/>
          <cell r="I193"/>
          <cell r="J193"/>
          <cell r="K193"/>
          <cell r="L193"/>
          <cell r="M193"/>
          <cell r="N193"/>
          <cell r="O193"/>
          <cell r="P193"/>
          <cell r="Q193"/>
          <cell r="R193"/>
          <cell r="S193"/>
          <cell r="T193"/>
          <cell r="U193"/>
          <cell r="V193"/>
          <cell r="W193"/>
          <cell r="X193"/>
          <cell r="Y193"/>
          <cell r="Z193"/>
          <cell r="AA193"/>
          <cell r="AB193"/>
          <cell r="AC193"/>
          <cell r="AD193"/>
          <cell r="AE193"/>
        </row>
        <row r="194">
          <cell r="G194"/>
          <cell r="H194"/>
          <cell r="I194"/>
          <cell r="J194"/>
          <cell r="K194"/>
          <cell r="L194"/>
          <cell r="M194"/>
          <cell r="N194"/>
          <cell r="O194"/>
          <cell r="P194"/>
          <cell r="Q194"/>
          <cell r="R194"/>
          <cell r="S194"/>
          <cell r="T194"/>
          <cell r="U194"/>
          <cell r="V194"/>
          <cell r="W194"/>
          <cell r="X194"/>
          <cell r="Y194"/>
          <cell r="Z194"/>
          <cell r="AA194"/>
          <cell r="AB194"/>
          <cell r="AC194"/>
          <cell r="AD194"/>
          <cell r="AE194"/>
        </row>
        <row r="195">
          <cell r="G195"/>
          <cell r="H195"/>
          <cell r="I195"/>
          <cell r="J195"/>
          <cell r="K195"/>
          <cell r="L195"/>
          <cell r="M195"/>
          <cell r="N195"/>
          <cell r="O195"/>
          <cell r="P195"/>
          <cell r="Q195"/>
          <cell r="R195"/>
          <cell r="S195"/>
          <cell r="T195"/>
          <cell r="U195"/>
          <cell r="V195"/>
          <cell r="W195"/>
          <cell r="X195"/>
          <cell r="Y195"/>
          <cell r="Z195"/>
          <cell r="AA195"/>
          <cell r="AB195"/>
          <cell r="AC195"/>
          <cell r="AD195"/>
          <cell r="AE195"/>
        </row>
        <row r="196">
          <cell r="G196"/>
          <cell r="H196"/>
          <cell r="I196"/>
          <cell r="J196"/>
          <cell r="K196"/>
          <cell r="L196"/>
          <cell r="M196"/>
          <cell r="N196"/>
          <cell r="O196"/>
          <cell r="P196"/>
          <cell r="Q196"/>
          <cell r="R196"/>
          <cell r="S196"/>
          <cell r="T196"/>
          <cell r="U196"/>
          <cell r="V196"/>
          <cell r="W196"/>
          <cell r="X196"/>
          <cell r="Y196"/>
          <cell r="Z196"/>
          <cell r="AA196"/>
          <cell r="AB196"/>
          <cell r="AC196"/>
          <cell r="AD196"/>
          <cell r="AE196"/>
        </row>
        <row r="197">
          <cell r="G197"/>
          <cell r="H197"/>
          <cell r="I197"/>
          <cell r="J197"/>
          <cell r="K197"/>
          <cell r="L197"/>
          <cell r="M197"/>
          <cell r="N197"/>
          <cell r="O197"/>
          <cell r="P197"/>
          <cell r="Q197"/>
          <cell r="R197"/>
          <cell r="S197"/>
          <cell r="T197"/>
          <cell r="U197"/>
          <cell r="V197"/>
          <cell r="W197"/>
          <cell r="X197"/>
          <cell r="Y197"/>
          <cell r="Z197"/>
          <cell r="AA197"/>
          <cell r="AB197"/>
          <cell r="AC197"/>
          <cell r="AD197"/>
          <cell r="AE197"/>
        </row>
        <row r="198">
          <cell r="G198"/>
          <cell r="H198"/>
          <cell r="I198"/>
          <cell r="J198"/>
          <cell r="K198"/>
          <cell r="L198"/>
          <cell r="M198"/>
          <cell r="N198"/>
          <cell r="O198"/>
          <cell r="P198"/>
          <cell r="Q198"/>
          <cell r="R198"/>
          <cell r="S198"/>
          <cell r="T198"/>
          <cell r="U198"/>
          <cell r="V198"/>
          <cell r="W198"/>
          <cell r="X198"/>
          <cell r="Y198"/>
          <cell r="Z198"/>
          <cell r="AA198"/>
          <cell r="AB198"/>
          <cell r="AC198"/>
          <cell r="AD198"/>
          <cell r="AE198"/>
        </row>
        <row r="199">
          <cell r="G199"/>
          <cell r="H199"/>
          <cell r="I199"/>
          <cell r="J199"/>
          <cell r="K199"/>
          <cell r="L199"/>
          <cell r="M199"/>
          <cell r="N199"/>
          <cell r="O199"/>
          <cell r="P199"/>
          <cell r="Q199"/>
          <cell r="R199"/>
          <cell r="S199"/>
          <cell r="T199"/>
          <cell r="U199"/>
          <cell r="V199"/>
          <cell r="W199"/>
          <cell r="X199"/>
          <cell r="Y199"/>
          <cell r="Z199"/>
          <cell r="AA199"/>
          <cell r="AB199"/>
          <cell r="AC199"/>
          <cell r="AD199"/>
          <cell r="AE199"/>
        </row>
        <row r="200">
          <cell r="G200"/>
          <cell r="H200"/>
          <cell r="I200"/>
          <cell r="J200"/>
          <cell r="K200"/>
          <cell r="L200"/>
          <cell r="M200"/>
          <cell r="N200"/>
          <cell r="O200"/>
          <cell r="P200"/>
          <cell r="Q200"/>
          <cell r="R200"/>
          <cell r="S200"/>
          <cell r="T200"/>
          <cell r="U200"/>
          <cell r="V200"/>
          <cell r="W200"/>
          <cell r="X200"/>
          <cell r="Y200"/>
          <cell r="Z200"/>
          <cell r="AA200"/>
          <cell r="AB200"/>
          <cell r="AC200"/>
          <cell r="AD200"/>
          <cell r="AE200"/>
        </row>
        <row r="201">
          <cell r="G201"/>
          <cell r="H201"/>
          <cell r="I201"/>
          <cell r="J201"/>
          <cell r="K201"/>
          <cell r="L201"/>
          <cell r="M201"/>
          <cell r="N201"/>
          <cell r="O201"/>
          <cell r="P201"/>
          <cell r="Q201"/>
          <cell r="R201"/>
          <cell r="S201"/>
          <cell r="T201"/>
          <cell r="U201"/>
          <cell r="V201"/>
          <cell r="W201"/>
          <cell r="X201"/>
          <cell r="Y201"/>
          <cell r="Z201"/>
          <cell r="AA201"/>
          <cell r="AB201"/>
          <cell r="AC201"/>
          <cell r="AD201"/>
          <cell r="AE201"/>
        </row>
        <row r="202">
          <cell r="G202"/>
          <cell r="H202"/>
          <cell r="I202"/>
          <cell r="J202"/>
          <cell r="K202"/>
          <cell r="L202"/>
          <cell r="M202"/>
          <cell r="N202"/>
          <cell r="O202"/>
          <cell r="P202"/>
          <cell r="Q202"/>
          <cell r="R202"/>
          <cell r="S202"/>
          <cell r="T202"/>
          <cell r="U202"/>
          <cell r="V202"/>
          <cell r="W202"/>
          <cell r="X202"/>
          <cell r="Y202"/>
          <cell r="Z202"/>
          <cell r="AA202"/>
          <cell r="AB202"/>
          <cell r="AC202"/>
          <cell r="AD202"/>
          <cell r="AE202"/>
        </row>
        <row r="203">
          <cell r="G203"/>
          <cell r="H203"/>
          <cell r="I203"/>
          <cell r="J203"/>
          <cell r="K203"/>
          <cell r="L203"/>
          <cell r="M203"/>
          <cell r="N203"/>
          <cell r="O203"/>
          <cell r="P203"/>
          <cell r="Q203"/>
          <cell r="R203"/>
          <cell r="S203"/>
          <cell r="T203"/>
          <cell r="U203"/>
          <cell r="V203"/>
          <cell r="W203"/>
          <cell r="X203"/>
          <cell r="Y203"/>
          <cell r="Z203"/>
          <cell r="AA203"/>
          <cell r="AB203"/>
          <cell r="AC203"/>
          <cell r="AD203"/>
          <cell r="AE203"/>
        </row>
        <row r="204">
          <cell r="G204"/>
          <cell r="H204"/>
          <cell r="I204"/>
          <cell r="J204"/>
          <cell r="K204"/>
          <cell r="L204"/>
          <cell r="M204"/>
          <cell r="N204"/>
          <cell r="O204"/>
          <cell r="P204"/>
          <cell r="Q204"/>
          <cell r="R204"/>
          <cell r="S204"/>
          <cell r="T204"/>
          <cell r="U204"/>
          <cell r="V204"/>
          <cell r="W204"/>
          <cell r="X204"/>
          <cell r="Y204"/>
          <cell r="Z204"/>
          <cell r="AA204"/>
          <cell r="AB204"/>
          <cell r="AC204"/>
          <cell r="AD204"/>
          <cell r="AE204"/>
        </row>
        <row r="205">
          <cell r="G205"/>
          <cell r="H205"/>
          <cell r="I205"/>
          <cell r="J205"/>
          <cell r="K205"/>
          <cell r="L205"/>
          <cell r="M205"/>
          <cell r="N205"/>
          <cell r="O205"/>
          <cell r="P205"/>
          <cell r="Q205"/>
          <cell r="R205"/>
          <cell r="S205"/>
          <cell r="T205"/>
          <cell r="U205"/>
          <cell r="V205"/>
          <cell r="W205"/>
          <cell r="X205"/>
          <cell r="Y205"/>
          <cell r="Z205"/>
          <cell r="AA205"/>
          <cell r="AB205"/>
          <cell r="AC205"/>
          <cell r="AD205"/>
          <cell r="AE205"/>
        </row>
        <row r="206">
          <cell r="G206"/>
          <cell r="H206"/>
          <cell r="I206"/>
          <cell r="J206"/>
          <cell r="K206"/>
          <cell r="L206"/>
          <cell r="M206"/>
          <cell r="N206"/>
          <cell r="O206"/>
          <cell r="P206"/>
          <cell r="Q206"/>
          <cell r="R206"/>
          <cell r="S206"/>
          <cell r="T206"/>
          <cell r="U206"/>
          <cell r="V206"/>
          <cell r="W206"/>
          <cell r="X206"/>
          <cell r="Y206"/>
          <cell r="Z206"/>
          <cell r="AA206"/>
          <cell r="AB206"/>
          <cell r="AC206"/>
          <cell r="AD206"/>
          <cell r="AE206"/>
        </row>
        <row r="207">
          <cell r="G207"/>
          <cell r="H207"/>
          <cell r="I207"/>
          <cell r="J207"/>
          <cell r="K207"/>
          <cell r="L207"/>
          <cell r="M207"/>
          <cell r="N207"/>
          <cell r="O207"/>
          <cell r="P207"/>
          <cell r="Q207"/>
          <cell r="R207"/>
          <cell r="S207"/>
          <cell r="T207"/>
          <cell r="U207"/>
          <cell r="V207"/>
          <cell r="W207"/>
          <cell r="X207"/>
          <cell r="Y207"/>
          <cell r="Z207"/>
          <cell r="AA207"/>
          <cell r="AB207"/>
          <cell r="AC207"/>
          <cell r="AD207"/>
          <cell r="AE207"/>
        </row>
        <row r="208">
          <cell r="G208"/>
          <cell r="H208"/>
          <cell r="I208"/>
          <cell r="J208"/>
          <cell r="K208"/>
          <cell r="L208"/>
          <cell r="M208"/>
          <cell r="N208"/>
          <cell r="O208"/>
          <cell r="P208"/>
          <cell r="Q208"/>
          <cell r="R208"/>
          <cell r="S208"/>
          <cell r="T208"/>
          <cell r="U208"/>
          <cell r="V208"/>
          <cell r="W208"/>
          <cell r="X208"/>
          <cell r="Y208"/>
          <cell r="Z208"/>
          <cell r="AA208"/>
          <cell r="AB208"/>
          <cell r="AC208"/>
          <cell r="AD208"/>
          <cell r="AE208"/>
        </row>
        <row r="209">
          <cell r="G209"/>
          <cell r="H209"/>
          <cell r="I209"/>
          <cell r="J209"/>
          <cell r="K209"/>
          <cell r="L209"/>
          <cell r="M209"/>
          <cell r="N209"/>
          <cell r="O209"/>
          <cell r="P209"/>
          <cell r="Q209"/>
          <cell r="R209"/>
          <cell r="S209"/>
          <cell r="T209"/>
          <cell r="U209"/>
          <cell r="V209"/>
          <cell r="W209"/>
          <cell r="X209"/>
          <cell r="Y209"/>
          <cell r="Z209"/>
          <cell r="AA209"/>
          <cell r="AB209"/>
          <cell r="AC209"/>
          <cell r="AD209"/>
          <cell r="AE209"/>
        </row>
        <row r="210">
          <cell r="G210"/>
          <cell r="H210"/>
          <cell r="I210"/>
          <cell r="J210"/>
          <cell r="K210"/>
          <cell r="L210"/>
          <cell r="M210"/>
          <cell r="N210"/>
          <cell r="O210"/>
          <cell r="P210"/>
          <cell r="Q210"/>
          <cell r="R210"/>
          <cell r="S210"/>
          <cell r="T210"/>
          <cell r="U210"/>
          <cell r="V210"/>
          <cell r="W210"/>
          <cell r="X210"/>
          <cell r="Y210"/>
          <cell r="Z210"/>
          <cell r="AA210"/>
          <cell r="AB210"/>
          <cell r="AC210"/>
          <cell r="AD210"/>
          <cell r="AE210"/>
        </row>
        <row r="211">
          <cell r="G211"/>
          <cell r="H211"/>
          <cell r="I211"/>
          <cell r="J211"/>
          <cell r="K211"/>
          <cell r="L211"/>
          <cell r="M211"/>
          <cell r="N211"/>
          <cell r="O211"/>
          <cell r="P211"/>
          <cell r="Q211"/>
          <cell r="R211"/>
          <cell r="S211"/>
          <cell r="T211"/>
          <cell r="U211"/>
          <cell r="V211"/>
          <cell r="W211"/>
          <cell r="X211"/>
          <cell r="Y211"/>
          <cell r="Z211"/>
          <cell r="AA211"/>
          <cell r="AB211"/>
          <cell r="AC211"/>
          <cell r="AD211"/>
          <cell r="AE211"/>
        </row>
        <row r="212">
          <cell r="G212"/>
          <cell r="H212"/>
          <cell r="I212"/>
          <cell r="J212"/>
          <cell r="K212"/>
          <cell r="L212"/>
          <cell r="M212"/>
          <cell r="N212"/>
          <cell r="O212"/>
          <cell r="P212"/>
          <cell r="Q212"/>
          <cell r="R212"/>
          <cell r="S212"/>
          <cell r="T212"/>
          <cell r="U212"/>
          <cell r="V212"/>
          <cell r="W212"/>
          <cell r="X212"/>
          <cell r="Y212"/>
          <cell r="Z212"/>
          <cell r="AA212"/>
          <cell r="AB212"/>
          <cell r="AC212"/>
          <cell r="AD212"/>
          <cell r="AE212"/>
        </row>
        <row r="213">
          <cell r="G213"/>
          <cell r="H213"/>
          <cell r="I213"/>
          <cell r="J213"/>
          <cell r="K213"/>
          <cell r="L213"/>
          <cell r="M213"/>
          <cell r="N213"/>
          <cell r="O213"/>
          <cell r="P213"/>
          <cell r="Q213"/>
          <cell r="R213"/>
          <cell r="S213"/>
          <cell r="T213"/>
          <cell r="U213"/>
          <cell r="V213"/>
          <cell r="W213"/>
          <cell r="X213"/>
          <cell r="Y213"/>
          <cell r="Z213"/>
          <cell r="AA213"/>
          <cell r="AB213"/>
          <cell r="AC213"/>
          <cell r="AD213"/>
          <cell r="AE213"/>
        </row>
        <row r="214">
          <cell r="G214"/>
          <cell r="H214"/>
          <cell r="I214"/>
          <cell r="J214"/>
          <cell r="K214"/>
          <cell r="L214"/>
          <cell r="M214"/>
          <cell r="N214"/>
          <cell r="O214"/>
          <cell r="P214"/>
          <cell r="Q214"/>
          <cell r="R214"/>
          <cell r="S214"/>
          <cell r="T214"/>
          <cell r="U214"/>
          <cell r="V214"/>
          <cell r="W214"/>
          <cell r="X214"/>
          <cell r="Y214"/>
          <cell r="Z214"/>
          <cell r="AA214"/>
          <cell r="AB214"/>
          <cell r="AC214"/>
          <cell r="AD214"/>
          <cell r="AE214"/>
        </row>
        <row r="215">
          <cell r="G215"/>
          <cell r="H215"/>
          <cell r="I215"/>
          <cell r="J215"/>
          <cell r="K215"/>
          <cell r="L215"/>
          <cell r="M215"/>
          <cell r="N215"/>
          <cell r="O215"/>
          <cell r="P215"/>
          <cell r="Q215"/>
          <cell r="R215"/>
          <cell r="S215"/>
          <cell r="T215"/>
          <cell r="U215"/>
          <cell r="V215"/>
          <cell r="W215"/>
          <cell r="X215"/>
          <cell r="Y215"/>
          <cell r="Z215"/>
          <cell r="AA215"/>
          <cell r="AB215"/>
          <cell r="AC215"/>
          <cell r="AD215"/>
          <cell r="AE215"/>
        </row>
        <row r="216">
          <cell r="G216"/>
          <cell r="H216"/>
          <cell r="I216"/>
          <cell r="J216"/>
          <cell r="K216"/>
          <cell r="L216"/>
          <cell r="M216"/>
          <cell r="N216"/>
          <cell r="O216"/>
          <cell r="P216"/>
          <cell r="Q216"/>
          <cell r="R216"/>
          <cell r="S216"/>
          <cell r="T216"/>
          <cell r="U216"/>
          <cell r="V216"/>
          <cell r="W216"/>
          <cell r="X216"/>
          <cell r="Y216"/>
          <cell r="Z216"/>
          <cell r="AA216"/>
          <cell r="AB216"/>
          <cell r="AC216"/>
          <cell r="AD216"/>
          <cell r="AE216"/>
        </row>
        <row r="217">
          <cell r="G217"/>
          <cell r="H217"/>
          <cell r="I217"/>
          <cell r="J217"/>
          <cell r="K217"/>
          <cell r="L217"/>
          <cell r="M217"/>
          <cell r="N217"/>
          <cell r="O217"/>
          <cell r="P217"/>
          <cell r="Q217"/>
          <cell r="R217"/>
          <cell r="S217"/>
          <cell r="T217"/>
          <cell r="U217"/>
          <cell r="V217"/>
          <cell r="W217"/>
          <cell r="X217"/>
          <cell r="Y217"/>
          <cell r="Z217"/>
          <cell r="AA217"/>
          <cell r="AB217"/>
          <cell r="AC217"/>
          <cell r="AD217"/>
          <cell r="AE217"/>
        </row>
        <row r="218">
          <cell r="G218"/>
          <cell r="H218"/>
          <cell r="I218"/>
          <cell r="J218"/>
          <cell r="K218"/>
          <cell r="L218"/>
          <cell r="M218"/>
          <cell r="N218"/>
          <cell r="O218"/>
          <cell r="P218"/>
          <cell r="Q218"/>
          <cell r="R218"/>
          <cell r="S218"/>
          <cell r="T218"/>
          <cell r="U218"/>
          <cell r="V218"/>
          <cell r="W218"/>
          <cell r="X218"/>
          <cell r="Y218"/>
          <cell r="Z218"/>
          <cell r="AA218"/>
          <cell r="AB218"/>
          <cell r="AC218"/>
          <cell r="AD218"/>
          <cell r="AE218"/>
        </row>
        <row r="219">
          <cell r="G219"/>
          <cell r="H219"/>
          <cell r="I219"/>
          <cell r="J219"/>
          <cell r="K219"/>
          <cell r="L219"/>
          <cell r="M219"/>
          <cell r="N219"/>
          <cell r="O219"/>
          <cell r="P219"/>
          <cell r="Q219"/>
          <cell r="R219"/>
          <cell r="S219"/>
          <cell r="T219"/>
          <cell r="U219"/>
          <cell r="V219"/>
          <cell r="W219"/>
          <cell r="X219"/>
          <cell r="Y219"/>
          <cell r="Z219"/>
          <cell r="AA219"/>
          <cell r="AB219"/>
          <cell r="AC219"/>
          <cell r="AD219"/>
          <cell r="AE219"/>
        </row>
        <row r="220">
          <cell r="G220"/>
          <cell r="H220"/>
          <cell r="I220"/>
          <cell r="J220"/>
          <cell r="K220"/>
          <cell r="L220"/>
          <cell r="M220"/>
          <cell r="N220"/>
          <cell r="O220"/>
          <cell r="P220"/>
          <cell r="Q220"/>
          <cell r="R220"/>
          <cell r="S220"/>
          <cell r="T220"/>
          <cell r="U220"/>
          <cell r="V220"/>
          <cell r="W220"/>
          <cell r="X220"/>
          <cell r="Y220"/>
          <cell r="Z220"/>
          <cell r="AA220"/>
          <cell r="AB220"/>
          <cell r="AC220"/>
          <cell r="AD220"/>
          <cell r="AE220"/>
        </row>
        <row r="221">
          <cell r="G221"/>
          <cell r="H221"/>
          <cell r="I221"/>
          <cell r="J221"/>
          <cell r="K221"/>
          <cell r="L221"/>
          <cell r="M221"/>
          <cell r="N221"/>
          <cell r="O221"/>
          <cell r="P221"/>
          <cell r="Q221"/>
          <cell r="R221"/>
          <cell r="S221"/>
          <cell r="T221"/>
          <cell r="U221"/>
          <cell r="V221"/>
          <cell r="W221"/>
          <cell r="X221"/>
          <cell r="Y221"/>
          <cell r="Z221"/>
          <cell r="AA221"/>
          <cell r="AB221"/>
          <cell r="AC221"/>
          <cell r="AD221"/>
          <cell r="AE221"/>
        </row>
        <row r="222">
          <cell r="G222"/>
          <cell r="H222"/>
          <cell r="I222"/>
          <cell r="J222"/>
          <cell r="K222"/>
          <cell r="L222"/>
          <cell r="M222"/>
          <cell r="N222"/>
          <cell r="O222"/>
          <cell r="P222"/>
          <cell r="Q222"/>
          <cell r="R222"/>
          <cell r="S222"/>
          <cell r="T222"/>
          <cell r="U222"/>
          <cell r="V222"/>
          <cell r="W222"/>
          <cell r="X222"/>
          <cell r="Y222"/>
          <cell r="Z222"/>
          <cell r="AA222"/>
          <cell r="AB222"/>
          <cell r="AC222"/>
          <cell r="AD222"/>
          <cell r="AE222"/>
        </row>
        <row r="223">
          <cell r="G223"/>
          <cell r="H223"/>
          <cell r="I223"/>
          <cell r="J223"/>
          <cell r="K223"/>
          <cell r="L223"/>
          <cell r="M223"/>
          <cell r="N223"/>
          <cell r="O223"/>
          <cell r="P223"/>
          <cell r="Q223"/>
          <cell r="R223"/>
          <cell r="S223"/>
          <cell r="T223"/>
          <cell r="U223"/>
          <cell r="V223"/>
          <cell r="W223"/>
          <cell r="X223"/>
          <cell r="Y223"/>
          <cell r="Z223"/>
          <cell r="AA223"/>
          <cell r="AB223"/>
          <cell r="AC223"/>
          <cell r="AD223"/>
          <cell r="AE223"/>
        </row>
        <row r="224">
          <cell r="G224"/>
          <cell r="H224"/>
          <cell r="I224"/>
          <cell r="J224"/>
          <cell r="K224"/>
          <cell r="L224"/>
          <cell r="M224"/>
          <cell r="N224"/>
          <cell r="O224"/>
          <cell r="P224"/>
          <cell r="Q224"/>
          <cell r="R224"/>
          <cell r="S224"/>
          <cell r="T224"/>
          <cell r="U224"/>
          <cell r="V224"/>
          <cell r="W224"/>
          <cell r="X224"/>
          <cell r="Y224"/>
          <cell r="Z224"/>
          <cell r="AA224"/>
          <cell r="AB224"/>
          <cell r="AC224"/>
          <cell r="AD224"/>
          <cell r="AE224"/>
        </row>
        <row r="225">
          <cell r="G225"/>
          <cell r="H225"/>
          <cell r="I225"/>
          <cell r="J225"/>
          <cell r="K225"/>
          <cell r="L225"/>
          <cell r="M225"/>
          <cell r="N225"/>
          <cell r="O225"/>
          <cell r="P225"/>
          <cell r="Q225"/>
          <cell r="R225"/>
          <cell r="S225"/>
          <cell r="T225"/>
          <cell r="U225"/>
          <cell r="V225"/>
          <cell r="W225"/>
          <cell r="X225"/>
          <cell r="Y225"/>
          <cell r="Z225"/>
          <cell r="AA225"/>
          <cell r="AB225"/>
          <cell r="AC225"/>
          <cell r="AD225"/>
          <cell r="AE225"/>
        </row>
        <row r="226">
          <cell r="G226"/>
          <cell r="H226"/>
          <cell r="I226"/>
          <cell r="J226"/>
          <cell r="K226"/>
          <cell r="L226"/>
          <cell r="M226"/>
          <cell r="N226"/>
          <cell r="O226"/>
          <cell r="P226"/>
          <cell r="Q226"/>
          <cell r="R226"/>
          <cell r="S226"/>
          <cell r="T226"/>
          <cell r="U226"/>
          <cell r="V226"/>
          <cell r="W226"/>
          <cell r="X226"/>
          <cell r="Y226"/>
          <cell r="Z226"/>
          <cell r="AA226"/>
          <cell r="AB226"/>
          <cell r="AC226"/>
          <cell r="AD226"/>
          <cell r="AE226"/>
        </row>
        <row r="227">
          <cell r="G227"/>
          <cell r="H227"/>
          <cell r="I227"/>
          <cell r="J227"/>
          <cell r="K227"/>
          <cell r="L227"/>
          <cell r="M227"/>
          <cell r="N227"/>
          <cell r="O227"/>
          <cell r="P227"/>
          <cell r="Q227"/>
          <cell r="R227"/>
          <cell r="S227"/>
          <cell r="T227"/>
          <cell r="U227"/>
          <cell r="V227"/>
          <cell r="W227"/>
          <cell r="X227"/>
          <cell r="Y227"/>
          <cell r="Z227"/>
          <cell r="AA227"/>
          <cell r="AB227"/>
          <cell r="AC227"/>
          <cell r="AD227"/>
          <cell r="AE227"/>
        </row>
        <row r="228">
          <cell r="G228"/>
          <cell r="H228"/>
          <cell r="I228"/>
          <cell r="J228"/>
          <cell r="K228"/>
          <cell r="L228"/>
          <cell r="M228"/>
          <cell r="N228"/>
          <cell r="O228"/>
          <cell r="P228"/>
          <cell r="Q228"/>
          <cell r="R228"/>
          <cell r="S228"/>
          <cell r="T228"/>
          <cell r="U228"/>
          <cell r="V228"/>
          <cell r="W228"/>
          <cell r="X228"/>
          <cell r="Y228"/>
          <cell r="Z228"/>
          <cell r="AA228"/>
          <cell r="AB228"/>
          <cell r="AC228"/>
          <cell r="AD228"/>
          <cell r="AE228"/>
        </row>
        <row r="229">
          <cell r="G229"/>
          <cell r="H229"/>
          <cell r="I229"/>
          <cell r="J229"/>
          <cell r="K229"/>
          <cell r="L229"/>
          <cell r="M229"/>
          <cell r="N229"/>
          <cell r="O229"/>
          <cell r="P229"/>
          <cell r="Q229"/>
          <cell r="R229"/>
          <cell r="S229"/>
          <cell r="T229"/>
          <cell r="U229"/>
          <cell r="V229"/>
          <cell r="W229"/>
          <cell r="X229"/>
          <cell r="Y229"/>
          <cell r="Z229"/>
          <cell r="AA229"/>
          <cell r="AB229"/>
          <cell r="AC229"/>
          <cell r="AD229"/>
          <cell r="AE229"/>
        </row>
        <row r="230">
          <cell r="G230"/>
          <cell r="H230"/>
          <cell r="I230"/>
          <cell r="J230"/>
          <cell r="K230"/>
          <cell r="L230"/>
          <cell r="M230"/>
          <cell r="N230"/>
          <cell r="O230"/>
          <cell r="P230"/>
          <cell r="Q230"/>
          <cell r="R230"/>
          <cell r="S230"/>
          <cell r="T230"/>
          <cell r="U230"/>
          <cell r="V230"/>
          <cell r="W230"/>
          <cell r="X230"/>
          <cell r="Y230"/>
          <cell r="Z230"/>
          <cell r="AA230"/>
          <cell r="AB230"/>
          <cell r="AC230"/>
          <cell r="AD230"/>
          <cell r="AE230"/>
        </row>
        <row r="231">
          <cell r="G231"/>
          <cell r="H231"/>
          <cell r="I231"/>
          <cell r="J231"/>
          <cell r="K231"/>
          <cell r="L231"/>
          <cell r="M231"/>
          <cell r="N231"/>
          <cell r="O231"/>
          <cell r="P231"/>
          <cell r="Q231"/>
          <cell r="R231"/>
          <cell r="S231"/>
          <cell r="T231"/>
          <cell r="U231"/>
          <cell r="V231"/>
          <cell r="W231"/>
          <cell r="X231"/>
          <cell r="Y231"/>
          <cell r="Z231"/>
          <cell r="AA231"/>
          <cell r="AB231"/>
          <cell r="AC231"/>
          <cell r="AD231"/>
          <cell r="AE231"/>
        </row>
        <row r="232">
          <cell r="G232"/>
          <cell r="H232"/>
          <cell r="I232"/>
          <cell r="J232"/>
          <cell r="K232"/>
          <cell r="L232"/>
          <cell r="M232"/>
          <cell r="N232"/>
          <cell r="O232"/>
          <cell r="P232"/>
          <cell r="Q232"/>
          <cell r="R232"/>
          <cell r="S232"/>
          <cell r="T232"/>
          <cell r="U232"/>
          <cell r="V232"/>
          <cell r="W232"/>
          <cell r="X232"/>
          <cell r="Y232"/>
          <cell r="Z232"/>
          <cell r="AA232"/>
          <cell r="AB232"/>
          <cell r="AC232"/>
          <cell r="AD232"/>
          <cell r="AE232"/>
        </row>
        <row r="233">
          <cell r="G233"/>
          <cell r="H233"/>
          <cell r="I233"/>
          <cell r="J233"/>
          <cell r="K233"/>
          <cell r="L233"/>
          <cell r="M233"/>
          <cell r="N233"/>
          <cell r="O233"/>
          <cell r="P233"/>
          <cell r="Q233"/>
          <cell r="R233"/>
          <cell r="S233"/>
          <cell r="T233"/>
          <cell r="U233"/>
          <cell r="V233"/>
          <cell r="W233"/>
          <cell r="X233"/>
          <cell r="Y233"/>
          <cell r="Z233"/>
          <cell r="AA233"/>
          <cell r="AB233"/>
          <cell r="AC233"/>
          <cell r="AD233"/>
          <cell r="AE233"/>
        </row>
        <row r="234">
          <cell r="G234"/>
          <cell r="H234"/>
          <cell r="I234"/>
          <cell r="J234"/>
          <cell r="K234"/>
          <cell r="L234"/>
          <cell r="M234"/>
          <cell r="N234"/>
          <cell r="O234"/>
          <cell r="P234"/>
          <cell r="Q234"/>
          <cell r="R234"/>
          <cell r="S234"/>
          <cell r="T234"/>
          <cell r="U234"/>
          <cell r="V234"/>
          <cell r="W234"/>
          <cell r="X234"/>
          <cell r="Y234"/>
          <cell r="Z234"/>
          <cell r="AA234"/>
          <cell r="AB234"/>
          <cell r="AC234"/>
          <cell r="AD234"/>
          <cell r="AE234"/>
        </row>
        <row r="235">
          <cell r="G235"/>
          <cell r="H235"/>
          <cell r="I235"/>
          <cell r="J235"/>
          <cell r="K235"/>
          <cell r="L235"/>
          <cell r="M235"/>
          <cell r="N235"/>
          <cell r="O235"/>
          <cell r="P235"/>
          <cell r="Q235"/>
          <cell r="R235"/>
          <cell r="S235"/>
          <cell r="T235"/>
          <cell r="U235"/>
          <cell r="V235"/>
          <cell r="W235"/>
          <cell r="X235"/>
          <cell r="Y235"/>
          <cell r="Z235"/>
          <cell r="AA235"/>
          <cell r="AB235"/>
          <cell r="AC235"/>
          <cell r="AD235"/>
          <cell r="AE235"/>
        </row>
        <row r="236">
          <cell r="G236"/>
          <cell r="H236"/>
          <cell r="I236"/>
          <cell r="J236"/>
          <cell r="K236"/>
          <cell r="L236"/>
          <cell r="M236"/>
          <cell r="N236"/>
          <cell r="O236"/>
          <cell r="P236"/>
          <cell r="Q236"/>
          <cell r="R236"/>
          <cell r="S236"/>
          <cell r="T236"/>
          <cell r="U236"/>
          <cell r="V236"/>
          <cell r="W236"/>
          <cell r="X236"/>
          <cell r="Y236"/>
          <cell r="Z236"/>
          <cell r="AA236"/>
          <cell r="AB236"/>
          <cell r="AC236"/>
          <cell r="AD236"/>
          <cell r="AE236"/>
        </row>
        <row r="237">
          <cell r="G237"/>
          <cell r="H237"/>
          <cell r="I237"/>
          <cell r="J237"/>
          <cell r="K237"/>
          <cell r="L237"/>
          <cell r="M237"/>
          <cell r="N237"/>
          <cell r="O237"/>
          <cell r="P237"/>
          <cell r="Q237"/>
          <cell r="R237"/>
          <cell r="S237"/>
          <cell r="T237"/>
          <cell r="U237"/>
          <cell r="V237"/>
          <cell r="W237"/>
          <cell r="X237"/>
          <cell r="Y237"/>
          <cell r="Z237"/>
          <cell r="AA237"/>
          <cell r="AB237"/>
          <cell r="AC237"/>
          <cell r="AD237"/>
          <cell r="AE237"/>
        </row>
        <row r="238">
          <cell r="G238"/>
          <cell r="H238"/>
          <cell r="I238"/>
          <cell r="J238"/>
          <cell r="K238"/>
          <cell r="L238"/>
          <cell r="M238"/>
          <cell r="N238"/>
          <cell r="O238"/>
          <cell r="P238"/>
          <cell r="Q238"/>
          <cell r="R238"/>
          <cell r="S238"/>
          <cell r="T238"/>
          <cell r="U238"/>
          <cell r="V238"/>
          <cell r="W238"/>
          <cell r="X238"/>
          <cell r="Y238"/>
          <cell r="Z238"/>
          <cell r="AA238"/>
          <cell r="AB238"/>
          <cell r="AC238"/>
          <cell r="AD238"/>
          <cell r="AE238"/>
        </row>
        <row r="239">
          <cell r="G239"/>
          <cell r="H239"/>
          <cell r="I239"/>
          <cell r="J239"/>
          <cell r="K239"/>
          <cell r="L239"/>
          <cell r="M239"/>
          <cell r="N239"/>
          <cell r="O239"/>
          <cell r="P239"/>
          <cell r="Q239"/>
          <cell r="R239"/>
          <cell r="S239"/>
          <cell r="T239"/>
          <cell r="U239"/>
          <cell r="V239"/>
          <cell r="W239"/>
          <cell r="X239"/>
          <cell r="Y239"/>
          <cell r="Z239"/>
          <cell r="AA239"/>
          <cell r="AB239"/>
          <cell r="AC239"/>
          <cell r="AD239"/>
          <cell r="AE239"/>
        </row>
        <row r="240">
          <cell r="G240"/>
          <cell r="H240"/>
          <cell r="I240"/>
          <cell r="J240"/>
          <cell r="K240"/>
          <cell r="L240"/>
          <cell r="M240"/>
          <cell r="N240"/>
          <cell r="O240"/>
          <cell r="P240"/>
          <cell r="Q240"/>
          <cell r="R240"/>
          <cell r="S240"/>
          <cell r="T240"/>
          <cell r="U240"/>
          <cell r="V240"/>
          <cell r="W240"/>
          <cell r="X240"/>
          <cell r="Y240"/>
          <cell r="Z240"/>
          <cell r="AA240"/>
          <cell r="AB240"/>
          <cell r="AC240"/>
          <cell r="AD240"/>
          <cell r="AE240"/>
        </row>
        <row r="241">
          <cell r="G241"/>
          <cell r="H241"/>
          <cell r="I241"/>
          <cell r="J241"/>
          <cell r="K241"/>
          <cell r="L241"/>
          <cell r="M241"/>
          <cell r="N241"/>
          <cell r="O241"/>
          <cell r="P241"/>
          <cell r="Q241"/>
          <cell r="R241"/>
          <cell r="S241"/>
          <cell r="T241"/>
          <cell r="U241"/>
          <cell r="V241"/>
          <cell r="W241"/>
          <cell r="X241"/>
          <cell r="Y241"/>
          <cell r="Z241"/>
          <cell r="AA241"/>
          <cell r="AB241"/>
          <cell r="AC241"/>
          <cell r="AD241"/>
          <cell r="AE241"/>
        </row>
        <row r="242">
          <cell r="G242"/>
          <cell r="H242"/>
          <cell r="I242"/>
          <cell r="J242"/>
          <cell r="K242"/>
          <cell r="L242"/>
          <cell r="M242"/>
          <cell r="N242"/>
          <cell r="O242"/>
          <cell r="P242"/>
          <cell r="Q242"/>
          <cell r="R242"/>
          <cell r="S242"/>
          <cell r="T242"/>
          <cell r="U242"/>
          <cell r="V242"/>
          <cell r="W242"/>
          <cell r="X242"/>
          <cell r="Y242"/>
          <cell r="Z242"/>
          <cell r="AA242"/>
          <cell r="AB242"/>
          <cell r="AC242"/>
          <cell r="AD242"/>
          <cell r="AE242"/>
        </row>
        <row r="243">
          <cell r="G243"/>
          <cell r="H243"/>
          <cell r="I243"/>
          <cell r="J243"/>
          <cell r="K243"/>
          <cell r="L243"/>
          <cell r="M243"/>
          <cell r="N243"/>
          <cell r="O243"/>
          <cell r="P243"/>
          <cell r="Q243"/>
          <cell r="R243"/>
          <cell r="S243"/>
          <cell r="T243"/>
          <cell r="U243"/>
          <cell r="V243"/>
          <cell r="W243"/>
          <cell r="X243"/>
          <cell r="Y243"/>
          <cell r="Z243"/>
          <cell r="AA243"/>
          <cell r="AB243"/>
          <cell r="AC243"/>
          <cell r="AD243"/>
          <cell r="AE243"/>
        </row>
        <row r="244">
          <cell r="G244"/>
          <cell r="H244"/>
          <cell r="I244"/>
          <cell r="J244"/>
          <cell r="K244"/>
          <cell r="L244"/>
          <cell r="M244"/>
          <cell r="N244"/>
          <cell r="O244"/>
          <cell r="P244"/>
          <cell r="Q244"/>
          <cell r="R244"/>
          <cell r="S244"/>
          <cell r="T244"/>
          <cell r="U244"/>
          <cell r="V244"/>
          <cell r="W244"/>
          <cell r="X244"/>
          <cell r="Y244"/>
          <cell r="Z244"/>
          <cell r="AA244"/>
          <cell r="AB244"/>
          <cell r="AC244"/>
          <cell r="AD244"/>
          <cell r="AE244"/>
        </row>
        <row r="245">
          <cell r="G245"/>
          <cell r="H245"/>
          <cell r="I245"/>
          <cell r="J245"/>
          <cell r="K245"/>
          <cell r="L245"/>
          <cell r="M245"/>
          <cell r="N245"/>
          <cell r="O245"/>
          <cell r="P245"/>
          <cell r="Q245"/>
          <cell r="R245"/>
          <cell r="S245"/>
          <cell r="T245"/>
          <cell r="U245"/>
          <cell r="V245"/>
          <cell r="W245"/>
          <cell r="X245"/>
          <cell r="Y245"/>
          <cell r="Z245"/>
          <cell r="AA245"/>
          <cell r="AB245"/>
          <cell r="AC245"/>
          <cell r="AD245"/>
          <cell r="AE245"/>
        </row>
        <row r="246">
          <cell r="G246"/>
          <cell r="H246"/>
          <cell r="I246"/>
          <cell r="J246"/>
          <cell r="K246"/>
          <cell r="L246"/>
          <cell r="M246"/>
          <cell r="N246"/>
          <cell r="O246"/>
          <cell r="P246"/>
          <cell r="Q246"/>
          <cell r="R246"/>
          <cell r="S246"/>
          <cell r="T246"/>
          <cell r="U246"/>
          <cell r="V246"/>
          <cell r="W246"/>
          <cell r="X246"/>
          <cell r="Y246"/>
          <cell r="Z246"/>
          <cell r="AA246"/>
          <cell r="AB246"/>
          <cell r="AC246"/>
          <cell r="AD246"/>
          <cell r="AE246"/>
        </row>
        <row r="247">
          <cell r="G247"/>
          <cell r="H247"/>
          <cell r="I247"/>
          <cell r="J247"/>
          <cell r="K247"/>
          <cell r="L247"/>
          <cell r="M247"/>
          <cell r="N247"/>
          <cell r="O247"/>
          <cell r="P247"/>
          <cell r="Q247"/>
          <cell r="R247"/>
          <cell r="S247"/>
          <cell r="T247"/>
          <cell r="U247"/>
          <cell r="V247"/>
          <cell r="W247"/>
          <cell r="X247"/>
          <cell r="Y247"/>
          <cell r="Z247"/>
          <cell r="AA247"/>
          <cell r="AB247"/>
          <cell r="AC247"/>
          <cell r="AD247"/>
          <cell r="AE247"/>
        </row>
        <row r="248">
          <cell r="G248"/>
          <cell r="H248"/>
          <cell r="I248"/>
          <cell r="J248"/>
          <cell r="K248"/>
          <cell r="L248"/>
          <cell r="M248"/>
          <cell r="N248"/>
          <cell r="O248"/>
          <cell r="P248"/>
          <cell r="Q248"/>
          <cell r="R248"/>
          <cell r="S248"/>
          <cell r="T248"/>
          <cell r="U248"/>
          <cell r="V248"/>
          <cell r="W248"/>
          <cell r="X248"/>
          <cell r="Y248"/>
          <cell r="Z248"/>
          <cell r="AA248"/>
          <cell r="AB248"/>
          <cell r="AC248"/>
          <cell r="AD248"/>
          <cell r="AE248"/>
        </row>
        <row r="249">
          <cell r="G249"/>
          <cell r="H249"/>
          <cell r="I249"/>
          <cell r="J249"/>
          <cell r="K249"/>
          <cell r="L249"/>
          <cell r="M249"/>
          <cell r="N249"/>
          <cell r="O249"/>
          <cell r="P249"/>
          <cell r="Q249"/>
          <cell r="R249"/>
          <cell r="S249"/>
          <cell r="T249"/>
          <cell r="U249"/>
          <cell r="V249"/>
          <cell r="W249"/>
          <cell r="X249"/>
          <cell r="Y249"/>
          <cell r="Z249"/>
          <cell r="AA249"/>
          <cell r="AB249"/>
          <cell r="AC249"/>
          <cell r="AD249"/>
          <cell r="AE249"/>
        </row>
        <row r="250">
          <cell r="G250"/>
          <cell r="H250"/>
          <cell r="I250"/>
          <cell r="J250"/>
          <cell r="K250"/>
          <cell r="L250"/>
          <cell r="M250"/>
          <cell r="N250"/>
          <cell r="O250"/>
          <cell r="P250"/>
          <cell r="Q250"/>
          <cell r="R250"/>
          <cell r="S250"/>
          <cell r="T250"/>
          <cell r="U250"/>
          <cell r="V250"/>
          <cell r="W250"/>
          <cell r="X250"/>
          <cell r="Y250"/>
          <cell r="Z250"/>
          <cell r="AA250"/>
          <cell r="AB250"/>
          <cell r="AC250"/>
          <cell r="AD250"/>
          <cell r="AE250"/>
        </row>
        <row r="251">
          <cell r="G251"/>
          <cell r="H251"/>
          <cell r="I251"/>
          <cell r="J251"/>
          <cell r="K251"/>
          <cell r="L251"/>
          <cell r="M251"/>
          <cell r="N251"/>
          <cell r="O251"/>
          <cell r="P251"/>
          <cell r="Q251"/>
          <cell r="R251"/>
          <cell r="S251"/>
          <cell r="T251"/>
          <cell r="U251"/>
          <cell r="V251"/>
          <cell r="W251"/>
          <cell r="X251"/>
          <cell r="Y251"/>
          <cell r="Z251"/>
          <cell r="AA251"/>
          <cell r="AB251"/>
          <cell r="AC251"/>
          <cell r="AD251"/>
          <cell r="AE251"/>
        </row>
        <row r="252">
          <cell r="G252"/>
          <cell r="H252"/>
          <cell r="I252"/>
          <cell r="J252"/>
          <cell r="K252"/>
          <cell r="L252"/>
          <cell r="M252"/>
          <cell r="N252"/>
          <cell r="O252"/>
          <cell r="P252"/>
          <cell r="Q252"/>
          <cell r="R252"/>
          <cell r="S252"/>
          <cell r="T252"/>
          <cell r="U252"/>
          <cell r="V252"/>
          <cell r="W252"/>
          <cell r="X252"/>
          <cell r="Y252"/>
          <cell r="Z252"/>
          <cell r="AA252"/>
          <cell r="AB252"/>
          <cell r="AC252"/>
          <cell r="AD252"/>
          <cell r="AE252"/>
        </row>
        <row r="253">
          <cell r="G253"/>
          <cell r="H253"/>
          <cell r="I253"/>
          <cell r="J253"/>
          <cell r="K253"/>
          <cell r="L253"/>
          <cell r="M253"/>
          <cell r="N253"/>
          <cell r="O253"/>
          <cell r="P253"/>
          <cell r="Q253"/>
          <cell r="R253"/>
          <cell r="S253"/>
          <cell r="T253"/>
          <cell r="U253"/>
          <cell r="V253"/>
          <cell r="W253"/>
          <cell r="X253"/>
          <cell r="Y253"/>
          <cell r="Z253"/>
          <cell r="AA253"/>
          <cell r="AB253"/>
          <cell r="AC253"/>
          <cell r="AD253"/>
          <cell r="AE253"/>
        </row>
        <row r="254">
          <cell r="G254"/>
          <cell r="H254"/>
          <cell r="I254"/>
          <cell r="J254"/>
          <cell r="K254"/>
          <cell r="L254"/>
          <cell r="M254"/>
          <cell r="N254"/>
          <cell r="O254"/>
          <cell r="P254"/>
          <cell r="Q254"/>
          <cell r="R254"/>
          <cell r="S254"/>
          <cell r="T254"/>
          <cell r="U254"/>
          <cell r="V254"/>
          <cell r="W254"/>
          <cell r="X254"/>
          <cell r="Y254"/>
          <cell r="Z254"/>
          <cell r="AA254"/>
          <cell r="AB254"/>
          <cell r="AC254"/>
          <cell r="AD254"/>
          <cell r="AE254"/>
        </row>
        <row r="255">
          <cell r="G255"/>
          <cell r="H255"/>
          <cell r="I255"/>
          <cell r="J255"/>
          <cell r="K255"/>
          <cell r="L255"/>
          <cell r="M255"/>
          <cell r="N255"/>
          <cell r="O255"/>
          <cell r="P255"/>
          <cell r="Q255"/>
          <cell r="R255"/>
          <cell r="S255"/>
          <cell r="T255"/>
          <cell r="U255"/>
          <cell r="V255"/>
          <cell r="W255"/>
          <cell r="X255"/>
          <cell r="Y255"/>
          <cell r="Z255"/>
          <cell r="AA255"/>
          <cell r="AB255"/>
          <cell r="AC255"/>
          <cell r="AD255"/>
          <cell r="AE255"/>
        </row>
        <row r="256">
          <cell r="G256"/>
          <cell r="H256"/>
          <cell r="I256"/>
          <cell r="J256"/>
          <cell r="K256"/>
          <cell r="L256"/>
          <cell r="M256"/>
          <cell r="N256"/>
          <cell r="O256"/>
          <cell r="P256"/>
          <cell r="Q256"/>
          <cell r="R256"/>
          <cell r="S256"/>
          <cell r="T256"/>
          <cell r="U256"/>
          <cell r="V256"/>
          <cell r="W256"/>
          <cell r="X256"/>
          <cell r="Y256"/>
          <cell r="Z256"/>
          <cell r="AA256"/>
          <cell r="AB256"/>
          <cell r="AC256"/>
          <cell r="AD256"/>
          <cell r="AE256"/>
        </row>
        <row r="257">
          <cell r="G257"/>
          <cell r="H257"/>
          <cell r="I257"/>
          <cell r="J257"/>
          <cell r="K257"/>
          <cell r="L257"/>
          <cell r="M257"/>
          <cell r="N257"/>
          <cell r="O257"/>
          <cell r="P257"/>
          <cell r="Q257"/>
          <cell r="R257"/>
          <cell r="S257"/>
          <cell r="T257"/>
          <cell r="U257"/>
          <cell r="V257"/>
          <cell r="W257"/>
          <cell r="X257"/>
          <cell r="Y257"/>
          <cell r="Z257"/>
          <cell r="AA257"/>
          <cell r="AB257"/>
          <cell r="AC257"/>
          <cell r="AD257"/>
          <cell r="AE257"/>
        </row>
        <row r="258">
          <cell r="G258"/>
          <cell r="H258"/>
          <cell r="I258"/>
          <cell r="J258"/>
          <cell r="K258"/>
          <cell r="L258"/>
          <cell r="M258"/>
          <cell r="N258"/>
          <cell r="O258"/>
          <cell r="P258"/>
          <cell r="Q258"/>
          <cell r="R258"/>
          <cell r="S258"/>
          <cell r="T258"/>
          <cell r="U258"/>
          <cell r="V258"/>
          <cell r="W258"/>
          <cell r="X258"/>
          <cell r="Y258"/>
          <cell r="Z258"/>
          <cell r="AA258"/>
          <cell r="AB258"/>
          <cell r="AC258"/>
          <cell r="AD258"/>
          <cell r="AE258"/>
        </row>
        <row r="259">
          <cell r="G259"/>
          <cell r="H259"/>
          <cell r="I259"/>
          <cell r="J259"/>
          <cell r="K259"/>
          <cell r="L259"/>
          <cell r="M259"/>
          <cell r="N259"/>
          <cell r="O259"/>
          <cell r="P259"/>
          <cell r="Q259"/>
          <cell r="R259"/>
          <cell r="S259"/>
          <cell r="T259"/>
          <cell r="U259"/>
          <cell r="V259"/>
          <cell r="W259"/>
          <cell r="X259"/>
          <cell r="Y259"/>
          <cell r="Z259"/>
          <cell r="AA259"/>
          <cell r="AB259"/>
          <cell r="AC259"/>
          <cell r="AD259"/>
          <cell r="AE259"/>
        </row>
        <row r="260">
          <cell r="G260"/>
          <cell r="H260"/>
          <cell r="I260"/>
          <cell r="J260"/>
          <cell r="K260"/>
          <cell r="L260"/>
          <cell r="M260"/>
          <cell r="N260"/>
          <cell r="O260"/>
          <cell r="P260"/>
          <cell r="Q260"/>
          <cell r="R260"/>
          <cell r="S260"/>
          <cell r="T260"/>
          <cell r="U260"/>
          <cell r="V260"/>
          <cell r="W260"/>
          <cell r="X260"/>
          <cell r="Y260"/>
          <cell r="Z260"/>
          <cell r="AA260"/>
          <cell r="AB260"/>
          <cell r="AC260"/>
          <cell r="AD260"/>
          <cell r="AE260"/>
        </row>
        <row r="261">
          <cell r="G261"/>
          <cell r="H261"/>
          <cell r="I261"/>
          <cell r="J261"/>
          <cell r="K261"/>
          <cell r="L261"/>
          <cell r="M261"/>
          <cell r="N261"/>
          <cell r="O261"/>
          <cell r="P261"/>
          <cell r="Q261"/>
          <cell r="R261"/>
          <cell r="S261"/>
          <cell r="T261"/>
          <cell r="U261"/>
          <cell r="V261"/>
          <cell r="W261"/>
          <cell r="X261"/>
          <cell r="Y261"/>
          <cell r="Z261"/>
          <cell r="AA261"/>
          <cell r="AB261"/>
          <cell r="AC261"/>
          <cell r="AD261"/>
          <cell r="AE261"/>
        </row>
        <row r="262">
          <cell r="G262"/>
          <cell r="H262"/>
          <cell r="I262"/>
          <cell r="J262"/>
          <cell r="K262"/>
          <cell r="L262"/>
          <cell r="M262"/>
          <cell r="N262"/>
          <cell r="O262"/>
          <cell r="P262"/>
          <cell r="Q262"/>
          <cell r="R262"/>
          <cell r="S262"/>
          <cell r="T262"/>
          <cell r="U262"/>
          <cell r="V262"/>
          <cell r="W262"/>
          <cell r="X262"/>
          <cell r="Y262"/>
          <cell r="Z262"/>
          <cell r="AA262"/>
          <cell r="AB262"/>
          <cell r="AC262"/>
          <cell r="AD262"/>
          <cell r="AE262"/>
        </row>
        <row r="263">
          <cell r="G263"/>
          <cell r="H263"/>
          <cell r="I263"/>
          <cell r="J263"/>
          <cell r="K263"/>
          <cell r="L263"/>
          <cell r="M263"/>
          <cell r="N263"/>
          <cell r="O263"/>
          <cell r="P263"/>
          <cell r="Q263"/>
          <cell r="R263"/>
          <cell r="S263"/>
          <cell r="T263"/>
          <cell r="U263"/>
          <cell r="V263"/>
          <cell r="W263"/>
          <cell r="X263"/>
          <cell r="Y263"/>
          <cell r="Z263"/>
          <cell r="AA263"/>
          <cell r="AB263"/>
          <cell r="AC263"/>
          <cell r="AD263"/>
          <cell r="AE263"/>
        </row>
        <row r="264">
          <cell r="G264"/>
          <cell r="H264"/>
          <cell r="I264"/>
          <cell r="J264"/>
          <cell r="K264"/>
          <cell r="L264"/>
          <cell r="M264"/>
          <cell r="N264"/>
          <cell r="O264"/>
          <cell r="P264"/>
          <cell r="Q264"/>
          <cell r="R264"/>
          <cell r="S264"/>
          <cell r="T264"/>
          <cell r="U264"/>
          <cell r="V264"/>
          <cell r="W264"/>
          <cell r="X264"/>
          <cell r="Y264"/>
          <cell r="Z264"/>
          <cell r="AA264"/>
          <cell r="AB264"/>
          <cell r="AC264"/>
          <cell r="AD264"/>
          <cell r="AE264"/>
        </row>
        <row r="265">
          <cell r="G265"/>
          <cell r="H265"/>
          <cell r="I265"/>
          <cell r="J265"/>
          <cell r="K265"/>
          <cell r="L265"/>
          <cell r="M265"/>
          <cell r="N265"/>
          <cell r="O265"/>
          <cell r="P265"/>
          <cell r="Q265"/>
          <cell r="R265"/>
          <cell r="S265"/>
          <cell r="T265"/>
          <cell r="U265"/>
          <cell r="V265"/>
          <cell r="W265"/>
          <cell r="X265"/>
          <cell r="Y265"/>
          <cell r="Z265"/>
          <cell r="AA265"/>
          <cell r="AB265"/>
          <cell r="AC265"/>
          <cell r="AD265"/>
          <cell r="AE265"/>
        </row>
        <row r="266">
          <cell r="G266"/>
          <cell r="H266"/>
          <cell r="I266"/>
          <cell r="J266"/>
          <cell r="K266"/>
          <cell r="L266"/>
          <cell r="M266"/>
          <cell r="N266"/>
          <cell r="O266"/>
          <cell r="P266"/>
          <cell r="Q266"/>
          <cell r="R266"/>
          <cell r="S266"/>
          <cell r="T266"/>
          <cell r="U266"/>
          <cell r="V266"/>
          <cell r="W266"/>
          <cell r="X266"/>
          <cell r="Y266"/>
          <cell r="Z266"/>
          <cell r="AA266"/>
          <cell r="AB266"/>
          <cell r="AC266"/>
          <cell r="AD266"/>
          <cell r="AE266"/>
        </row>
        <row r="267">
          <cell r="G267"/>
          <cell r="H267"/>
          <cell r="I267"/>
          <cell r="J267"/>
          <cell r="K267"/>
          <cell r="L267"/>
          <cell r="M267"/>
          <cell r="N267"/>
          <cell r="O267"/>
          <cell r="P267"/>
          <cell r="Q267"/>
          <cell r="R267"/>
          <cell r="S267"/>
          <cell r="T267"/>
          <cell r="U267"/>
          <cell r="V267"/>
          <cell r="W267"/>
          <cell r="X267"/>
          <cell r="Y267"/>
          <cell r="Z267"/>
          <cell r="AA267"/>
          <cell r="AB267"/>
          <cell r="AC267"/>
          <cell r="AD267"/>
          <cell r="AE267"/>
        </row>
        <row r="268">
          <cell r="G268"/>
          <cell r="H268"/>
          <cell r="I268"/>
          <cell r="J268"/>
          <cell r="K268"/>
          <cell r="L268"/>
          <cell r="M268"/>
          <cell r="N268"/>
          <cell r="O268"/>
          <cell r="P268"/>
          <cell r="Q268"/>
          <cell r="R268"/>
          <cell r="S268"/>
          <cell r="T268"/>
          <cell r="U268"/>
          <cell r="V268"/>
          <cell r="W268"/>
          <cell r="X268"/>
          <cell r="Y268"/>
          <cell r="Z268"/>
          <cell r="AA268"/>
          <cell r="AB268"/>
          <cell r="AC268"/>
          <cell r="AD268"/>
          <cell r="AE268"/>
        </row>
        <row r="269">
          <cell r="G269"/>
          <cell r="H269"/>
          <cell r="I269"/>
          <cell r="J269"/>
          <cell r="K269"/>
          <cell r="L269"/>
          <cell r="M269"/>
          <cell r="N269"/>
          <cell r="O269"/>
          <cell r="P269"/>
          <cell r="Q269"/>
          <cell r="R269"/>
          <cell r="S269"/>
          <cell r="T269"/>
          <cell r="U269"/>
          <cell r="V269"/>
          <cell r="W269"/>
          <cell r="X269"/>
          <cell r="Y269"/>
          <cell r="Z269"/>
          <cell r="AA269"/>
          <cell r="AB269"/>
          <cell r="AC269"/>
          <cell r="AD269"/>
          <cell r="AE269"/>
        </row>
        <row r="270">
          <cell r="G270"/>
          <cell r="H270"/>
          <cell r="I270"/>
          <cell r="J270"/>
          <cell r="K270"/>
          <cell r="L270"/>
          <cell r="M270"/>
          <cell r="N270"/>
          <cell r="O270"/>
          <cell r="P270"/>
          <cell r="Q270"/>
          <cell r="R270"/>
          <cell r="S270"/>
          <cell r="T270"/>
          <cell r="U270"/>
          <cell r="V270"/>
          <cell r="W270"/>
          <cell r="X270"/>
          <cell r="Y270"/>
          <cell r="Z270"/>
          <cell r="AA270"/>
          <cell r="AB270"/>
          <cell r="AC270"/>
          <cell r="AD270"/>
          <cell r="AE270"/>
        </row>
        <row r="271">
          <cell r="G271"/>
          <cell r="H271"/>
          <cell r="I271"/>
          <cell r="J271"/>
          <cell r="K271"/>
          <cell r="L271"/>
          <cell r="M271"/>
          <cell r="N271"/>
          <cell r="O271"/>
          <cell r="P271"/>
          <cell r="Q271"/>
          <cell r="R271"/>
          <cell r="S271"/>
          <cell r="T271"/>
          <cell r="U271"/>
          <cell r="V271"/>
          <cell r="W271"/>
          <cell r="X271"/>
          <cell r="Y271"/>
          <cell r="Z271"/>
          <cell r="AA271"/>
          <cell r="AB271"/>
          <cell r="AC271"/>
          <cell r="AD271"/>
          <cell r="AE271"/>
        </row>
        <row r="272">
          <cell r="G272"/>
          <cell r="H272"/>
          <cell r="I272"/>
          <cell r="J272"/>
          <cell r="K272"/>
          <cell r="L272"/>
          <cell r="M272"/>
          <cell r="N272"/>
          <cell r="O272"/>
          <cell r="P272"/>
          <cell r="Q272"/>
          <cell r="R272"/>
          <cell r="S272"/>
          <cell r="T272"/>
          <cell r="U272"/>
          <cell r="V272"/>
          <cell r="W272"/>
          <cell r="X272"/>
          <cell r="Y272"/>
          <cell r="Z272"/>
          <cell r="AA272"/>
          <cell r="AB272"/>
          <cell r="AC272"/>
          <cell r="AD272"/>
          <cell r="AE272"/>
        </row>
        <row r="273">
          <cell r="G273"/>
          <cell r="H273"/>
          <cell r="I273"/>
          <cell r="J273"/>
          <cell r="K273"/>
          <cell r="L273"/>
          <cell r="M273"/>
          <cell r="N273"/>
          <cell r="O273"/>
          <cell r="P273"/>
          <cell r="Q273"/>
          <cell r="R273"/>
          <cell r="S273"/>
          <cell r="T273"/>
          <cell r="U273"/>
          <cell r="V273"/>
          <cell r="W273"/>
          <cell r="X273"/>
          <cell r="Y273"/>
          <cell r="Z273"/>
          <cell r="AA273"/>
          <cell r="AB273"/>
          <cell r="AC273"/>
          <cell r="AD273"/>
          <cell r="AE273"/>
        </row>
        <row r="274">
          <cell r="G274"/>
          <cell r="H274"/>
          <cell r="I274"/>
          <cell r="J274"/>
          <cell r="K274"/>
          <cell r="L274"/>
          <cell r="M274"/>
          <cell r="N274"/>
          <cell r="O274"/>
          <cell r="P274"/>
          <cell r="Q274"/>
          <cell r="R274"/>
          <cell r="S274"/>
          <cell r="T274"/>
          <cell r="U274"/>
          <cell r="V274"/>
          <cell r="W274"/>
          <cell r="X274"/>
          <cell r="Y274"/>
          <cell r="Z274"/>
          <cell r="AA274"/>
          <cell r="AB274"/>
          <cell r="AC274"/>
          <cell r="AD274"/>
          <cell r="AE274"/>
        </row>
        <row r="275">
          <cell r="G275"/>
          <cell r="H275"/>
          <cell r="I275"/>
          <cell r="J275"/>
          <cell r="K275"/>
          <cell r="L275"/>
          <cell r="M275"/>
          <cell r="N275"/>
          <cell r="O275"/>
          <cell r="P275"/>
          <cell r="Q275"/>
          <cell r="R275"/>
          <cell r="S275"/>
          <cell r="T275"/>
          <cell r="U275"/>
          <cell r="V275"/>
          <cell r="W275"/>
          <cell r="X275"/>
          <cell r="Y275"/>
          <cell r="Z275"/>
          <cell r="AA275"/>
          <cell r="AB275"/>
          <cell r="AC275"/>
          <cell r="AD275"/>
          <cell r="AE275"/>
        </row>
        <row r="276">
          <cell r="G276"/>
          <cell r="H276"/>
          <cell r="I276"/>
          <cell r="J276"/>
          <cell r="K276"/>
          <cell r="L276"/>
          <cell r="M276"/>
          <cell r="N276"/>
          <cell r="O276"/>
          <cell r="P276"/>
          <cell r="Q276"/>
          <cell r="R276"/>
          <cell r="S276"/>
          <cell r="T276"/>
          <cell r="U276"/>
          <cell r="V276"/>
          <cell r="W276"/>
          <cell r="X276"/>
          <cell r="Y276"/>
          <cell r="Z276"/>
          <cell r="AA276"/>
          <cell r="AB276"/>
          <cell r="AC276"/>
          <cell r="AD276"/>
          <cell r="AE276"/>
        </row>
        <row r="277">
          <cell r="G277"/>
          <cell r="H277"/>
          <cell r="I277"/>
          <cell r="J277"/>
          <cell r="K277"/>
          <cell r="L277"/>
          <cell r="M277"/>
          <cell r="N277"/>
          <cell r="O277"/>
          <cell r="P277"/>
          <cell r="Q277"/>
          <cell r="R277"/>
          <cell r="S277"/>
          <cell r="T277"/>
          <cell r="U277"/>
          <cell r="V277"/>
          <cell r="W277"/>
          <cell r="X277"/>
          <cell r="Y277"/>
          <cell r="Z277"/>
          <cell r="AA277"/>
          <cell r="AB277"/>
          <cell r="AC277"/>
          <cell r="AD277"/>
          <cell r="AE277"/>
        </row>
        <row r="278">
          <cell r="G278"/>
          <cell r="H278"/>
          <cell r="I278"/>
          <cell r="J278"/>
          <cell r="K278"/>
          <cell r="L278"/>
          <cell r="M278"/>
          <cell r="N278"/>
          <cell r="O278"/>
          <cell r="P278"/>
          <cell r="Q278"/>
          <cell r="R278"/>
          <cell r="S278"/>
          <cell r="T278"/>
          <cell r="U278"/>
          <cell r="V278"/>
          <cell r="W278"/>
          <cell r="X278"/>
          <cell r="Y278"/>
          <cell r="Z278"/>
          <cell r="AA278"/>
          <cell r="AB278"/>
          <cell r="AC278"/>
          <cell r="AD278"/>
          <cell r="AE278"/>
        </row>
        <row r="279">
          <cell r="G279"/>
          <cell r="H279"/>
          <cell r="I279"/>
          <cell r="J279"/>
          <cell r="K279"/>
          <cell r="L279"/>
          <cell r="M279"/>
          <cell r="N279"/>
          <cell r="O279"/>
          <cell r="P279"/>
          <cell r="Q279"/>
          <cell r="R279"/>
          <cell r="S279"/>
          <cell r="T279"/>
          <cell r="U279"/>
          <cell r="V279"/>
          <cell r="W279"/>
          <cell r="X279"/>
          <cell r="Y279"/>
          <cell r="Z279"/>
          <cell r="AA279"/>
          <cell r="AB279"/>
          <cell r="AC279"/>
          <cell r="AD279"/>
          <cell r="AE279"/>
        </row>
        <row r="280">
          <cell r="G280"/>
          <cell r="H280"/>
          <cell r="I280"/>
          <cell r="J280"/>
          <cell r="K280"/>
          <cell r="L280"/>
          <cell r="M280"/>
          <cell r="N280"/>
          <cell r="O280"/>
          <cell r="P280"/>
          <cell r="Q280"/>
          <cell r="R280"/>
          <cell r="S280"/>
          <cell r="T280"/>
          <cell r="U280"/>
          <cell r="V280"/>
          <cell r="W280"/>
          <cell r="X280"/>
          <cell r="Y280"/>
          <cell r="Z280"/>
          <cell r="AA280"/>
          <cell r="AB280"/>
          <cell r="AC280"/>
          <cell r="AD280"/>
          <cell r="AE280"/>
        </row>
        <row r="281">
          <cell r="G281"/>
          <cell r="H281"/>
          <cell r="I281"/>
          <cell r="J281"/>
          <cell r="K281"/>
          <cell r="L281"/>
          <cell r="M281"/>
          <cell r="N281"/>
          <cell r="O281"/>
          <cell r="P281"/>
          <cell r="Q281"/>
          <cell r="R281"/>
          <cell r="S281"/>
          <cell r="T281"/>
          <cell r="U281"/>
          <cell r="V281"/>
          <cell r="W281"/>
          <cell r="X281"/>
          <cell r="Y281"/>
          <cell r="Z281"/>
          <cell r="AA281"/>
          <cell r="AB281"/>
          <cell r="AC281"/>
          <cell r="AD281"/>
          <cell r="AE281"/>
        </row>
        <row r="282">
          <cell r="G282"/>
          <cell r="H282"/>
          <cell r="I282"/>
          <cell r="J282"/>
          <cell r="K282"/>
          <cell r="L282"/>
          <cell r="M282"/>
          <cell r="N282"/>
          <cell r="O282"/>
          <cell r="P282"/>
          <cell r="Q282"/>
          <cell r="R282"/>
          <cell r="S282"/>
          <cell r="T282"/>
          <cell r="U282"/>
          <cell r="V282"/>
          <cell r="W282"/>
          <cell r="X282"/>
          <cell r="Y282"/>
          <cell r="Z282"/>
          <cell r="AA282"/>
          <cell r="AB282"/>
          <cell r="AC282"/>
          <cell r="AD282"/>
          <cell r="AE282"/>
        </row>
        <row r="283">
          <cell r="G283"/>
          <cell r="H283"/>
          <cell r="I283"/>
          <cell r="J283"/>
          <cell r="K283"/>
          <cell r="L283"/>
          <cell r="M283"/>
          <cell r="N283"/>
          <cell r="O283"/>
          <cell r="P283"/>
          <cell r="Q283"/>
          <cell r="R283"/>
          <cell r="S283"/>
          <cell r="T283"/>
          <cell r="U283"/>
          <cell r="V283"/>
          <cell r="W283"/>
          <cell r="X283"/>
          <cell r="Y283"/>
          <cell r="Z283"/>
          <cell r="AA283"/>
          <cell r="AB283"/>
          <cell r="AC283"/>
          <cell r="AD283"/>
          <cell r="AE283"/>
        </row>
        <row r="284">
          <cell r="G284"/>
          <cell r="H284"/>
          <cell r="I284"/>
          <cell r="J284"/>
          <cell r="K284"/>
          <cell r="L284"/>
          <cell r="M284"/>
          <cell r="N284"/>
          <cell r="O284"/>
          <cell r="P284"/>
          <cell r="Q284"/>
          <cell r="R284"/>
          <cell r="S284"/>
          <cell r="T284"/>
          <cell r="U284"/>
          <cell r="V284"/>
          <cell r="W284"/>
          <cell r="X284"/>
          <cell r="Y284"/>
          <cell r="Z284"/>
          <cell r="AA284"/>
          <cell r="AB284"/>
          <cell r="AC284"/>
          <cell r="AD284"/>
          <cell r="AE284"/>
        </row>
        <row r="285">
          <cell r="G285"/>
          <cell r="H285"/>
          <cell r="I285"/>
          <cell r="J285"/>
          <cell r="K285"/>
          <cell r="L285"/>
          <cell r="M285"/>
          <cell r="N285"/>
          <cell r="O285"/>
          <cell r="P285"/>
          <cell r="Q285"/>
          <cell r="R285"/>
          <cell r="S285"/>
          <cell r="T285"/>
          <cell r="U285"/>
          <cell r="V285"/>
          <cell r="W285"/>
          <cell r="X285"/>
          <cell r="Y285"/>
          <cell r="Z285"/>
          <cell r="AA285"/>
          <cell r="AB285"/>
          <cell r="AC285"/>
          <cell r="AD285"/>
          <cell r="AE285"/>
        </row>
        <row r="286">
          <cell r="G286"/>
          <cell r="H286"/>
          <cell r="I286"/>
          <cell r="J286"/>
          <cell r="K286"/>
          <cell r="L286"/>
          <cell r="M286"/>
          <cell r="N286"/>
          <cell r="O286"/>
          <cell r="P286"/>
          <cell r="Q286"/>
          <cell r="R286"/>
          <cell r="S286"/>
          <cell r="T286"/>
          <cell r="U286"/>
          <cell r="V286"/>
          <cell r="W286"/>
          <cell r="X286"/>
          <cell r="Y286"/>
          <cell r="Z286"/>
          <cell r="AA286"/>
          <cell r="AB286"/>
          <cell r="AC286"/>
          <cell r="AD286"/>
          <cell r="AE286"/>
        </row>
        <row r="287">
          <cell r="G287"/>
          <cell r="H287"/>
          <cell r="I287"/>
          <cell r="J287"/>
          <cell r="K287"/>
          <cell r="L287"/>
          <cell r="M287"/>
          <cell r="N287"/>
          <cell r="O287"/>
          <cell r="P287"/>
          <cell r="Q287"/>
          <cell r="R287"/>
          <cell r="S287"/>
          <cell r="T287"/>
          <cell r="U287"/>
          <cell r="V287"/>
          <cell r="W287"/>
          <cell r="X287"/>
          <cell r="Y287"/>
          <cell r="Z287"/>
          <cell r="AA287"/>
          <cell r="AB287"/>
          <cell r="AC287"/>
          <cell r="AD287"/>
          <cell r="AE287"/>
        </row>
        <row r="288">
          <cell r="G288"/>
          <cell r="H288"/>
          <cell r="I288"/>
          <cell r="J288"/>
          <cell r="K288"/>
          <cell r="L288"/>
          <cell r="M288"/>
          <cell r="N288"/>
          <cell r="O288"/>
          <cell r="P288"/>
          <cell r="Q288"/>
          <cell r="R288"/>
          <cell r="S288"/>
          <cell r="T288"/>
          <cell r="U288"/>
          <cell r="V288"/>
          <cell r="W288"/>
          <cell r="X288"/>
          <cell r="Y288"/>
          <cell r="Z288"/>
          <cell r="AA288"/>
          <cell r="AB288"/>
          <cell r="AC288"/>
          <cell r="AD288"/>
          <cell r="AE288"/>
        </row>
        <row r="289">
          <cell r="G289"/>
          <cell r="H289"/>
          <cell r="I289"/>
          <cell r="J289"/>
          <cell r="K289"/>
          <cell r="L289"/>
          <cell r="M289"/>
          <cell r="N289"/>
          <cell r="O289"/>
          <cell r="P289"/>
          <cell r="Q289"/>
          <cell r="R289"/>
          <cell r="S289"/>
          <cell r="T289"/>
          <cell r="U289"/>
          <cell r="V289"/>
          <cell r="W289"/>
          <cell r="X289"/>
          <cell r="Y289"/>
          <cell r="Z289"/>
          <cell r="AA289"/>
          <cell r="AB289"/>
          <cell r="AC289"/>
          <cell r="AD289"/>
          <cell r="AE289"/>
        </row>
        <row r="290">
          <cell r="G290"/>
          <cell r="H290"/>
          <cell r="I290"/>
          <cell r="J290"/>
          <cell r="K290"/>
          <cell r="L290"/>
          <cell r="M290"/>
          <cell r="N290"/>
          <cell r="O290"/>
          <cell r="P290"/>
          <cell r="Q290"/>
          <cell r="R290"/>
          <cell r="S290"/>
          <cell r="T290"/>
          <cell r="U290"/>
          <cell r="V290"/>
          <cell r="W290"/>
          <cell r="X290"/>
          <cell r="Y290"/>
          <cell r="Z290"/>
          <cell r="AA290"/>
          <cell r="AB290"/>
          <cell r="AC290"/>
          <cell r="AD290"/>
          <cell r="AE290"/>
        </row>
        <row r="291">
          <cell r="G291"/>
          <cell r="H291"/>
          <cell r="I291"/>
          <cell r="J291"/>
          <cell r="K291"/>
          <cell r="L291"/>
          <cell r="M291"/>
          <cell r="N291"/>
          <cell r="O291"/>
          <cell r="P291"/>
          <cell r="Q291"/>
          <cell r="R291"/>
          <cell r="S291"/>
          <cell r="T291"/>
          <cell r="U291"/>
          <cell r="V291"/>
          <cell r="W291"/>
          <cell r="X291"/>
          <cell r="Y291"/>
          <cell r="Z291"/>
          <cell r="AA291"/>
          <cell r="AB291"/>
          <cell r="AC291"/>
          <cell r="AD291"/>
          <cell r="AE291"/>
        </row>
        <row r="292">
          <cell r="G292"/>
          <cell r="H292"/>
          <cell r="I292"/>
          <cell r="J292"/>
          <cell r="K292"/>
          <cell r="L292"/>
          <cell r="M292"/>
          <cell r="N292"/>
          <cell r="O292"/>
          <cell r="P292"/>
          <cell r="Q292"/>
          <cell r="R292"/>
          <cell r="S292"/>
          <cell r="T292"/>
          <cell r="U292"/>
          <cell r="V292"/>
          <cell r="W292"/>
          <cell r="X292"/>
          <cell r="Y292"/>
          <cell r="Z292"/>
          <cell r="AA292"/>
          <cell r="AB292"/>
          <cell r="AC292"/>
          <cell r="AD292"/>
          <cell r="AE292"/>
        </row>
        <row r="293">
          <cell r="G293"/>
          <cell r="H293"/>
          <cell r="I293"/>
          <cell r="J293"/>
          <cell r="K293"/>
          <cell r="L293"/>
          <cell r="M293"/>
          <cell r="N293"/>
          <cell r="O293"/>
          <cell r="P293"/>
          <cell r="Q293"/>
          <cell r="R293"/>
          <cell r="S293"/>
          <cell r="T293"/>
          <cell r="U293"/>
          <cell r="V293"/>
          <cell r="W293"/>
          <cell r="X293"/>
          <cell r="Y293"/>
          <cell r="Z293"/>
          <cell r="AA293"/>
          <cell r="AB293"/>
          <cell r="AC293"/>
          <cell r="AD293"/>
          <cell r="AE293"/>
        </row>
        <row r="294">
          <cell r="G294"/>
          <cell r="H294"/>
          <cell r="I294"/>
          <cell r="J294"/>
          <cell r="K294"/>
          <cell r="L294"/>
          <cell r="M294"/>
          <cell r="N294"/>
          <cell r="O294"/>
          <cell r="P294"/>
          <cell r="Q294"/>
          <cell r="R294"/>
          <cell r="S294"/>
          <cell r="T294"/>
          <cell r="U294"/>
          <cell r="V294"/>
          <cell r="W294"/>
          <cell r="X294"/>
          <cell r="Y294"/>
          <cell r="Z294"/>
          <cell r="AA294"/>
          <cell r="AB294"/>
          <cell r="AC294"/>
          <cell r="AD294"/>
          <cell r="AE294"/>
        </row>
        <row r="295">
          <cell r="G295"/>
          <cell r="H295"/>
          <cell r="I295"/>
          <cell r="J295"/>
          <cell r="K295"/>
          <cell r="L295"/>
          <cell r="M295"/>
          <cell r="N295"/>
          <cell r="O295"/>
          <cell r="P295"/>
          <cell r="Q295"/>
          <cell r="R295"/>
          <cell r="S295"/>
          <cell r="T295"/>
          <cell r="U295"/>
          <cell r="V295"/>
          <cell r="W295"/>
          <cell r="X295"/>
          <cell r="Y295"/>
          <cell r="Z295"/>
          <cell r="AA295"/>
          <cell r="AB295"/>
          <cell r="AC295"/>
          <cell r="AD295"/>
          <cell r="AE295"/>
        </row>
        <row r="296">
          <cell r="G296"/>
          <cell r="H296"/>
          <cell r="I296"/>
          <cell r="J296"/>
          <cell r="K296"/>
          <cell r="L296"/>
          <cell r="M296"/>
          <cell r="N296"/>
          <cell r="O296"/>
          <cell r="P296"/>
          <cell r="Q296"/>
          <cell r="R296"/>
          <cell r="S296"/>
          <cell r="T296"/>
          <cell r="U296"/>
          <cell r="V296"/>
          <cell r="W296"/>
          <cell r="X296"/>
          <cell r="Y296"/>
          <cell r="Z296"/>
          <cell r="AA296"/>
          <cell r="AB296"/>
          <cell r="AC296"/>
          <cell r="AD296"/>
          <cell r="AE296"/>
        </row>
        <row r="297">
          <cell r="G297"/>
          <cell r="H297"/>
          <cell r="I297"/>
          <cell r="J297"/>
          <cell r="K297"/>
          <cell r="L297"/>
          <cell r="M297"/>
          <cell r="N297"/>
          <cell r="O297"/>
          <cell r="P297"/>
          <cell r="Q297"/>
          <cell r="R297"/>
          <cell r="S297"/>
          <cell r="T297"/>
          <cell r="U297"/>
          <cell r="V297"/>
          <cell r="W297"/>
          <cell r="X297"/>
          <cell r="Y297"/>
          <cell r="Z297"/>
          <cell r="AA297"/>
          <cell r="AB297"/>
          <cell r="AC297"/>
          <cell r="AD297"/>
          <cell r="AE297"/>
        </row>
        <row r="298">
          <cell r="G298"/>
          <cell r="H298"/>
          <cell r="I298"/>
          <cell r="J298"/>
          <cell r="K298"/>
          <cell r="L298"/>
          <cell r="M298"/>
          <cell r="N298"/>
          <cell r="O298"/>
          <cell r="P298"/>
          <cell r="Q298"/>
          <cell r="R298"/>
          <cell r="S298"/>
          <cell r="T298"/>
          <cell r="U298"/>
          <cell r="V298"/>
          <cell r="W298"/>
          <cell r="X298"/>
          <cell r="Y298"/>
          <cell r="Z298"/>
          <cell r="AA298"/>
          <cell r="AB298"/>
          <cell r="AC298"/>
          <cell r="AD298"/>
          <cell r="AE298"/>
        </row>
        <row r="299">
          <cell r="G299"/>
          <cell r="H299"/>
          <cell r="I299"/>
          <cell r="J299"/>
          <cell r="K299"/>
          <cell r="L299"/>
          <cell r="M299"/>
          <cell r="N299"/>
          <cell r="O299"/>
          <cell r="P299"/>
          <cell r="Q299"/>
          <cell r="R299"/>
          <cell r="S299"/>
          <cell r="T299"/>
          <cell r="U299"/>
          <cell r="V299"/>
          <cell r="W299"/>
          <cell r="X299"/>
          <cell r="Y299"/>
          <cell r="Z299"/>
          <cell r="AA299"/>
          <cell r="AB299"/>
          <cell r="AC299"/>
          <cell r="AD299"/>
          <cell r="AE299"/>
        </row>
        <row r="300">
          <cell r="G300"/>
          <cell r="H300"/>
          <cell r="I300"/>
          <cell r="J300"/>
          <cell r="K300"/>
          <cell r="L300"/>
          <cell r="M300"/>
          <cell r="N300"/>
          <cell r="O300"/>
          <cell r="P300"/>
          <cell r="Q300"/>
          <cell r="R300"/>
          <cell r="S300"/>
          <cell r="T300"/>
          <cell r="U300"/>
          <cell r="V300"/>
          <cell r="W300"/>
          <cell r="X300"/>
          <cell r="Y300"/>
          <cell r="Z300"/>
          <cell r="AA300"/>
          <cell r="AB300"/>
          <cell r="AC300"/>
          <cell r="AD300"/>
          <cell r="AE300"/>
        </row>
        <row r="301">
          <cell r="G301"/>
          <cell r="H301"/>
          <cell r="I301"/>
          <cell r="J301"/>
          <cell r="K301"/>
          <cell r="L301"/>
          <cell r="M301"/>
          <cell r="N301"/>
          <cell r="O301"/>
          <cell r="P301"/>
          <cell r="Q301"/>
          <cell r="R301"/>
          <cell r="S301"/>
          <cell r="T301"/>
          <cell r="U301"/>
          <cell r="V301"/>
          <cell r="W301"/>
          <cell r="X301"/>
          <cell r="Y301"/>
          <cell r="Z301"/>
          <cell r="AA301"/>
          <cell r="AB301"/>
          <cell r="AC301"/>
          <cell r="AD301"/>
          <cell r="AE301"/>
        </row>
        <row r="302">
          <cell r="G302"/>
          <cell r="H302"/>
          <cell r="I302"/>
          <cell r="J302"/>
          <cell r="K302"/>
          <cell r="L302"/>
          <cell r="M302"/>
          <cell r="N302"/>
          <cell r="O302"/>
          <cell r="P302"/>
          <cell r="Q302"/>
          <cell r="R302"/>
          <cell r="S302"/>
          <cell r="T302"/>
          <cell r="U302"/>
          <cell r="V302"/>
          <cell r="W302"/>
          <cell r="X302"/>
          <cell r="Y302"/>
          <cell r="Z302"/>
          <cell r="AA302"/>
          <cell r="AB302"/>
          <cell r="AC302"/>
          <cell r="AD302"/>
          <cell r="AE302"/>
        </row>
        <row r="303">
          <cell r="G303"/>
          <cell r="H303"/>
          <cell r="I303"/>
          <cell r="J303"/>
          <cell r="K303"/>
          <cell r="L303"/>
          <cell r="M303"/>
          <cell r="N303"/>
          <cell r="O303"/>
          <cell r="P303"/>
          <cell r="Q303"/>
          <cell r="R303"/>
          <cell r="S303"/>
          <cell r="T303"/>
          <cell r="U303"/>
          <cell r="V303"/>
          <cell r="W303"/>
          <cell r="X303"/>
          <cell r="Y303"/>
          <cell r="Z303"/>
          <cell r="AA303"/>
          <cell r="AB303"/>
          <cell r="AC303"/>
          <cell r="AD303"/>
          <cell r="AE303"/>
        </row>
        <row r="304">
          <cell r="G304"/>
          <cell r="H304"/>
          <cell r="I304"/>
          <cell r="J304"/>
          <cell r="K304"/>
          <cell r="L304"/>
          <cell r="M304"/>
          <cell r="N304"/>
          <cell r="O304"/>
          <cell r="P304"/>
          <cell r="Q304"/>
          <cell r="R304"/>
          <cell r="S304"/>
          <cell r="T304"/>
          <cell r="U304"/>
          <cell r="V304"/>
          <cell r="W304"/>
          <cell r="X304"/>
          <cell r="Y304"/>
          <cell r="Z304"/>
          <cell r="AA304"/>
          <cell r="AB304"/>
          <cell r="AC304"/>
          <cell r="AD304"/>
          <cell r="AE304"/>
        </row>
        <row r="305">
          <cell r="G305"/>
          <cell r="H305"/>
          <cell r="I305"/>
          <cell r="J305"/>
          <cell r="K305"/>
          <cell r="L305"/>
          <cell r="M305"/>
          <cell r="N305"/>
          <cell r="O305"/>
          <cell r="P305"/>
          <cell r="Q305"/>
          <cell r="R305"/>
          <cell r="S305"/>
          <cell r="T305"/>
          <cell r="U305"/>
          <cell r="V305"/>
          <cell r="W305"/>
          <cell r="X305"/>
          <cell r="Y305"/>
          <cell r="Z305"/>
          <cell r="AA305"/>
          <cell r="AB305"/>
          <cell r="AC305"/>
          <cell r="AD305"/>
          <cell r="AE305"/>
        </row>
        <row r="306">
          <cell r="G306"/>
          <cell r="H306"/>
          <cell r="I306"/>
          <cell r="J306"/>
          <cell r="K306"/>
          <cell r="L306"/>
          <cell r="M306"/>
          <cell r="N306"/>
          <cell r="O306"/>
          <cell r="P306"/>
          <cell r="Q306"/>
          <cell r="R306"/>
          <cell r="S306"/>
          <cell r="T306"/>
          <cell r="U306"/>
          <cell r="V306"/>
          <cell r="W306"/>
          <cell r="X306"/>
          <cell r="Y306"/>
          <cell r="Z306"/>
          <cell r="AA306"/>
          <cell r="AB306"/>
          <cell r="AC306"/>
          <cell r="AD306"/>
          <cell r="AE306"/>
        </row>
        <row r="307">
          <cell r="G307"/>
          <cell r="H307"/>
          <cell r="I307"/>
          <cell r="J307"/>
          <cell r="K307"/>
          <cell r="L307"/>
          <cell r="M307"/>
          <cell r="N307"/>
          <cell r="O307"/>
          <cell r="P307"/>
          <cell r="Q307"/>
          <cell r="R307"/>
          <cell r="S307"/>
          <cell r="T307"/>
          <cell r="U307"/>
          <cell r="V307"/>
          <cell r="W307"/>
          <cell r="X307"/>
          <cell r="Y307"/>
          <cell r="Z307"/>
          <cell r="AA307"/>
          <cell r="AB307"/>
          <cell r="AC307"/>
          <cell r="AD307"/>
          <cell r="AE307"/>
        </row>
        <row r="308">
          <cell r="G308"/>
          <cell r="H308"/>
          <cell r="I308"/>
          <cell r="J308"/>
          <cell r="K308"/>
          <cell r="L308"/>
          <cell r="M308"/>
          <cell r="N308"/>
          <cell r="O308"/>
          <cell r="P308"/>
          <cell r="Q308"/>
          <cell r="R308"/>
          <cell r="S308"/>
          <cell r="T308"/>
          <cell r="U308"/>
          <cell r="V308"/>
          <cell r="W308"/>
          <cell r="X308"/>
          <cell r="Y308"/>
          <cell r="Z308"/>
          <cell r="AA308"/>
          <cell r="AB308"/>
          <cell r="AC308"/>
          <cell r="AD308"/>
          <cell r="AE308"/>
        </row>
        <row r="309">
          <cell r="G309"/>
          <cell r="H309"/>
          <cell r="I309"/>
          <cell r="J309"/>
          <cell r="K309"/>
          <cell r="L309"/>
          <cell r="M309"/>
          <cell r="N309"/>
          <cell r="O309"/>
          <cell r="P309"/>
          <cell r="Q309"/>
          <cell r="R309"/>
          <cell r="S309"/>
          <cell r="T309"/>
          <cell r="U309"/>
          <cell r="V309"/>
          <cell r="W309"/>
          <cell r="X309"/>
          <cell r="Y309"/>
          <cell r="Z309"/>
          <cell r="AA309"/>
          <cell r="AB309"/>
          <cell r="AC309"/>
          <cell r="AD309"/>
          <cell r="AE309"/>
        </row>
        <row r="310">
          <cell r="G310"/>
          <cell r="H310"/>
          <cell r="I310"/>
          <cell r="J310"/>
          <cell r="K310"/>
          <cell r="L310"/>
          <cell r="M310"/>
          <cell r="N310"/>
          <cell r="O310"/>
          <cell r="P310"/>
          <cell r="Q310"/>
          <cell r="R310"/>
          <cell r="S310"/>
          <cell r="T310"/>
          <cell r="U310"/>
          <cell r="V310"/>
          <cell r="W310"/>
          <cell r="X310"/>
          <cell r="Y310"/>
          <cell r="Z310"/>
          <cell r="AA310"/>
          <cell r="AB310"/>
          <cell r="AC310"/>
          <cell r="AD310"/>
          <cell r="AE310"/>
        </row>
        <row r="311">
          <cell r="G311"/>
          <cell r="H311"/>
          <cell r="I311"/>
          <cell r="J311"/>
          <cell r="K311"/>
          <cell r="L311"/>
          <cell r="M311"/>
          <cell r="N311"/>
          <cell r="O311"/>
          <cell r="P311"/>
          <cell r="Q311"/>
          <cell r="R311"/>
          <cell r="S311"/>
          <cell r="T311"/>
          <cell r="U311"/>
          <cell r="V311"/>
          <cell r="W311"/>
          <cell r="X311"/>
          <cell r="Y311"/>
          <cell r="Z311"/>
          <cell r="AA311"/>
          <cell r="AB311"/>
          <cell r="AC311"/>
          <cell r="AD311"/>
          <cell r="AE311"/>
        </row>
        <row r="312">
          <cell r="G312"/>
          <cell r="H312"/>
          <cell r="I312"/>
          <cell r="J312"/>
          <cell r="K312"/>
          <cell r="L312"/>
          <cell r="M312"/>
          <cell r="N312"/>
          <cell r="O312"/>
          <cell r="P312"/>
          <cell r="Q312"/>
          <cell r="R312"/>
          <cell r="S312"/>
          <cell r="T312"/>
          <cell r="U312"/>
          <cell r="V312"/>
          <cell r="W312"/>
          <cell r="X312"/>
          <cell r="Y312"/>
          <cell r="Z312"/>
          <cell r="AA312"/>
          <cell r="AB312"/>
          <cell r="AC312"/>
          <cell r="AD312"/>
          <cell r="AE312"/>
        </row>
        <row r="313">
          <cell r="G313"/>
          <cell r="H313"/>
          <cell r="I313"/>
          <cell r="J313"/>
          <cell r="K313"/>
          <cell r="L313"/>
          <cell r="M313"/>
          <cell r="N313"/>
          <cell r="O313"/>
          <cell r="P313"/>
          <cell r="Q313"/>
          <cell r="R313"/>
          <cell r="S313"/>
          <cell r="T313"/>
          <cell r="U313"/>
          <cell r="V313"/>
          <cell r="W313"/>
          <cell r="X313"/>
          <cell r="Y313"/>
          <cell r="Z313"/>
          <cell r="AA313"/>
          <cell r="AB313"/>
          <cell r="AC313"/>
          <cell r="AD313"/>
          <cell r="AE313"/>
        </row>
        <row r="314">
          <cell r="G314"/>
          <cell r="H314"/>
          <cell r="I314"/>
          <cell r="J314"/>
          <cell r="K314"/>
          <cell r="L314"/>
          <cell r="M314"/>
          <cell r="N314"/>
          <cell r="O314"/>
          <cell r="P314"/>
          <cell r="Q314"/>
          <cell r="R314"/>
          <cell r="S314"/>
          <cell r="T314"/>
          <cell r="U314"/>
          <cell r="V314"/>
          <cell r="W314"/>
          <cell r="X314"/>
          <cell r="Y314"/>
          <cell r="Z314"/>
          <cell r="AA314"/>
          <cell r="AB314"/>
          <cell r="AC314"/>
          <cell r="AD314"/>
          <cell r="AE314"/>
        </row>
        <row r="315">
          <cell r="G315"/>
          <cell r="H315"/>
          <cell r="I315"/>
          <cell r="J315"/>
          <cell r="K315"/>
          <cell r="L315"/>
          <cell r="M315"/>
          <cell r="N315"/>
          <cell r="O315"/>
          <cell r="P315"/>
          <cell r="Q315"/>
          <cell r="R315"/>
          <cell r="S315"/>
          <cell r="T315"/>
          <cell r="U315"/>
          <cell r="V315"/>
          <cell r="W315"/>
          <cell r="X315"/>
          <cell r="Y315"/>
          <cell r="Z315"/>
          <cell r="AA315"/>
          <cell r="AB315"/>
          <cell r="AC315"/>
          <cell r="AD315"/>
          <cell r="AE315"/>
        </row>
        <row r="316">
          <cell r="G316"/>
          <cell r="H316"/>
          <cell r="I316"/>
          <cell r="J316"/>
          <cell r="K316"/>
          <cell r="L316"/>
          <cell r="M316"/>
          <cell r="N316"/>
          <cell r="O316"/>
          <cell r="P316"/>
          <cell r="Q316"/>
          <cell r="R316"/>
          <cell r="S316"/>
          <cell r="T316"/>
          <cell r="U316"/>
          <cell r="V316"/>
          <cell r="W316"/>
          <cell r="X316"/>
          <cell r="Y316"/>
          <cell r="Z316"/>
          <cell r="AA316"/>
          <cell r="AB316"/>
          <cell r="AC316"/>
          <cell r="AD316"/>
          <cell r="AE316"/>
        </row>
        <row r="317">
          <cell r="G317"/>
          <cell r="H317"/>
          <cell r="I317"/>
          <cell r="J317"/>
          <cell r="K317"/>
          <cell r="L317"/>
          <cell r="M317"/>
          <cell r="N317"/>
          <cell r="O317"/>
          <cell r="P317"/>
          <cell r="Q317"/>
          <cell r="R317"/>
          <cell r="S317"/>
          <cell r="T317"/>
          <cell r="U317"/>
          <cell r="V317"/>
          <cell r="W317"/>
          <cell r="X317"/>
          <cell r="Y317"/>
          <cell r="Z317"/>
          <cell r="AA317"/>
          <cell r="AB317"/>
          <cell r="AC317"/>
          <cell r="AD317"/>
          <cell r="AE317"/>
        </row>
        <row r="318">
          <cell r="G318"/>
          <cell r="H318"/>
          <cell r="I318"/>
          <cell r="J318"/>
          <cell r="K318"/>
          <cell r="L318"/>
          <cell r="M318"/>
          <cell r="N318"/>
          <cell r="O318"/>
          <cell r="P318"/>
          <cell r="Q318"/>
          <cell r="R318"/>
          <cell r="S318"/>
          <cell r="T318"/>
          <cell r="U318"/>
          <cell r="V318"/>
          <cell r="W318"/>
          <cell r="X318"/>
          <cell r="Y318"/>
          <cell r="Z318"/>
          <cell r="AA318"/>
          <cell r="AB318"/>
          <cell r="AC318"/>
          <cell r="AD318"/>
          <cell r="AE318"/>
        </row>
        <row r="319">
          <cell r="G319"/>
          <cell r="H319"/>
          <cell r="I319"/>
          <cell r="J319"/>
          <cell r="K319"/>
          <cell r="L319"/>
          <cell r="M319"/>
          <cell r="N319"/>
          <cell r="O319"/>
          <cell r="P319"/>
          <cell r="Q319"/>
          <cell r="R319"/>
          <cell r="S319"/>
          <cell r="T319"/>
          <cell r="U319"/>
          <cell r="V319"/>
          <cell r="W319"/>
          <cell r="X319"/>
          <cell r="Y319"/>
          <cell r="Z319"/>
          <cell r="AA319"/>
          <cell r="AB319"/>
          <cell r="AC319"/>
          <cell r="AD319"/>
          <cell r="AE319"/>
        </row>
        <row r="320">
          <cell r="G320"/>
          <cell r="H320"/>
          <cell r="I320"/>
          <cell r="J320"/>
          <cell r="K320"/>
          <cell r="L320"/>
          <cell r="M320"/>
          <cell r="N320"/>
          <cell r="O320"/>
          <cell r="P320"/>
          <cell r="Q320"/>
          <cell r="R320"/>
          <cell r="S320"/>
          <cell r="T320"/>
          <cell r="U320"/>
          <cell r="V320"/>
          <cell r="W320"/>
          <cell r="X320"/>
          <cell r="Y320"/>
          <cell r="Z320"/>
          <cell r="AA320"/>
          <cell r="AB320"/>
          <cell r="AC320"/>
          <cell r="AD320"/>
          <cell r="AE320"/>
        </row>
        <row r="321">
          <cell r="G321"/>
          <cell r="H321"/>
          <cell r="I321"/>
          <cell r="J321"/>
          <cell r="K321"/>
          <cell r="L321"/>
          <cell r="M321"/>
          <cell r="N321"/>
          <cell r="O321"/>
          <cell r="P321"/>
          <cell r="Q321"/>
          <cell r="R321"/>
          <cell r="S321"/>
          <cell r="T321"/>
          <cell r="U321"/>
          <cell r="V321"/>
          <cell r="W321"/>
          <cell r="X321"/>
          <cell r="Y321"/>
          <cell r="Z321"/>
          <cell r="AA321"/>
          <cell r="AB321"/>
          <cell r="AC321"/>
          <cell r="AD321"/>
          <cell r="AE321"/>
        </row>
        <row r="322">
          <cell r="G322"/>
          <cell r="H322"/>
          <cell r="I322"/>
          <cell r="J322"/>
          <cell r="K322"/>
          <cell r="L322"/>
          <cell r="M322"/>
          <cell r="N322"/>
          <cell r="O322"/>
          <cell r="P322"/>
          <cell r="Q322"/>
          <cell r="R322"/>
          <cell r="S322"/>
          <cell r="T322"/>
          <cell r="U322"/>
          <cell r="V322"/>
          <cell r="W322"/>
          <cell r="X322"/>
          <cell r="Y322"/>
          <cell r="Z322"/>
          <cell r="AA322"/>
          <cell r="AB322"/>
          <cell r="AC322"/>
          <cell r="AD322"/>
          <cell r="AE322"/>
        </row>
        <row r="323">
          <cell r="G323"/>
          <cell r="H323"/>
          <cell r="I323"/>
          <cell r="J323"/>
          <cell r="K323"/>
          <cell r="L323"/>
          <cell r="M323"/>
          <cell r="N323"/>
          <cell r="O323"/>
          <cell r="P323"/>
          <cell r="Q323"/>
          <cell r="R323"/>
          <cell r="S323"/>
          <cell r="T323"/>
          <cell r="U323"/>
          <cell r="V323"/>
          <cell r="W323"/>
          <cell r="X323"/>
          <cell r="Y323"/>
          <cell r="Z323"/>
          <cell r="AA323"/>
          <cell r="AB323"/>
          <cell r="AC323"/>
          <cell r="AD323"/>
          <cell r="AE323"/>
        </row>
        <row r="324">
          <cell r="G324"/>
          <cell r="H324"/>
          <cell r="I324"/>
          <cell r="J324"/>
          <cell r="K324"/>
          <cell r="L324"/>
          <cell r="M324"/>
          <cell r="N324"/>
          <cell r="O324"/>
          <cell r="P324"/>
          <cell r="Q324"/>
          <cell r="R324"/>
          <cell r="S324"/>
          <cell r="T324"/>
          <cell r="U324"/>
          <cell r="V324"/>
          <cell r="W324"/>
          <cell r="X324"/>
          <cell r="Y324"/>
          <cell r="Z324"/>
          <cell r="AA324"/>
          <cell r="AB324"/>
          <cell r="AC324"/>
          <cell r="AD324"/>
          <cell r="AE324"/>
        </row>
        <row r="325">
          <cell r="G325"/>
          <cell r="H325"/>
          <cell r="I325"/>
          <cell r="J325"/>
          <cell r="K325"/>
          <cell r="L325"/>
          <cell r="M325"/>
          <cell r="N325"/>
          <cell r="O325"/>
          <cell r="P325"/>
          <cell r="Q325"/>
          <cell r="R325"/>
          <cell r="S325"/>
          <cell r="T325"/>
          <cell r="U325"/>
          <cell r="V325"/>
          <cell r="W325"/>
          <cell r="X325"/>
          <cell r="Y325"/>
          <cell r="Z325"/>
          <cell r="AA325"/>
          <cell r="AB325"/>
          <cell r="AC325"/>
          <cell r="AD325"/>
          <cell r="AE325"/>
        </row>
        <row r="326">
          <cell r="G326"/>
          <cell r="H326"/>
          <cell r="I326"/>
          <cell r="J326"/>
          <cell r="K326"/>
          <cell r="L326"/>
          <cell r="M326"/>
          <cell r="N326"/>
          <cell r="O326"/>
          <cell r="P326"/>
          <cell r="Q326"/>
          <cell r="R326"/>
          <cell r="S326"/>
          <cell r="T326"/>
          <cell r="U326"/>
          <cell r="V326"/>
          <cell r="W326"/>
          <cell r="X326"/>
          <cell r="Y326"/>
          <cell r="Z326"/>
          <cell r="AA326"/>
          <cell r="AB326"/>
          <cell r="AC326"/>
          <cell r="AD326"/>
          <cell r="AE326"/>
        </row>
        <row r="327">
          <cell r="G327"/>
          <cell r="H327"/>
          <cell r="I327"/>
          <cell r="J327"/>
          <cell r="K327"/>
          <cell r="L327"/>
          <cell r="M327"/>
          <cell r="N327"/>
          <cell r="O327"/>
          <cell r="P327"/>
          <cell r="Q327"/>
          <cell r="R327"/>
          <cell r="S327"/>
          <cell r="T327"/>
          <cell r="U327"/>
          <cell r="V327"/>
          <cell r="W327"/>
          <cell r="X327"/>
          <cell r="Y327"/>
          <cell r="Z327"/>
          <cell r="AA327"/>
          <cell r="AB327"/>
          <cell r="AC327"/>
          <cell r="AD327"/>
          <cell r="AE327"/>
        </row>
        <row r="328">
          <cell r="G328"/>
          <cell r="H328"/>
          <cell r="I328"/>
          <cell r="J328"/>
          <cell r="K328"/>
          <cell r="L328"/>
          <cell r="M328"/>
          <cell r="N328"/>
          <cell r="O328"/>
          <cell r="P328"/>
          <cell r="Q328"/>
          <cell r="R328"/>
          <cell r="S328"/>
          <cell r="T328"/>
          <cell r="U328"/>
          <cell r="V328"/>
          <cell r="W328"/>
          <cell r="X328"/>
          <cell r="Y328"/>
          <cell r="Z328"/>
          <cell r="AA328"/>
          <cell r="AB328"/>
          <cell r="AC328"/>
          <cell r="AD328"/>
          <cell r="AE328"/>
        </row>
        <row r="329">
          <cell r="G329"/>
          <cell r="H329"/>
          <cell r="I329"/>
          <cell r="J329"/>
          <cell r="K329"/>
          <cell r="L329"/>
          <cell r="M329"/>
          <cell r="N329"/>
          <cell r="O329"/>
          <cell r="P329"/>
          <cell r="Q329"/>
          <cell r="R329"/>
          <cell r="S329"/>
          <cell r="T329"/>
          <cell r="U329"/>
          <cell r="V329"/>
          <cell r="W329"/>
          <cell r="X329"/>
          <cell r="Y329"/>
          <cell r="Z329"/>
          <cell r="AA329"/>
          <cell r="AB329"/>
          <cell r="AC329"/>
          <cell r="AD329"/>
          <cell r="AE329"/>
        </row>
        <row r="330">
          <cell r="G330"/>
          <cell r="H330"/>
          <cell r="I330"/>
          <cell r="J330"/>
          <cell r="K330"/>
          <cell r="L330"/>
          <cell r="M330"/>
          <cell r="N330"/>
          <cell r="O330"/>
          <cell r="P330"/>
          <cell r="Q330"/>
          <cell r="R330"/>
          <cell r="S330"/>
          <cell r="T330"/>
          <cell r="U330"/>
          <cell r="V330"/>
          <cell r="W330"/>
          <cell r="X330"/>
          <cell r="Y330"/>
          <cell r="Z330"/>
          <cell r="AA330"/>
          <cell r="AB330"/>
          <cell r="AC330"/>
          <cell r="AD330"/>
          <cell r="AE330"/>
        </row>
        <row r="331">
          <cell r="G331"/>
          <cell r="H331"/>
          <cell r="I331"/>
          <cell r="J331"/>
          <cell r="K331"/>
          <cell r="L331"/>
          <cell r="M331"/>
          <cell r="N331"/>
          <cell r="O331"/>
          <cell r="P331"/>
          <cell r="Q331"/>
          <cell r="R331"/>
          <cell r="S331"/>
          <cell r="T331"/>
          <cell r="U331"/>
          <cell r="V331"/>
          <cell r="W331"/>
          <cell r="X331"/>
          <cell r="Y331"/>
          <cell r="Z331"/>
          <cell r="AA331"/>
          <cell r="AB331"/>
          <cell r="AC331"/>
          <cell r="AD331"/>
          <cell r="AE331"/>
        </row>
        <row r="332">
          <cell r="G332"/>
          <cell r="H332"/>
          <cell r="I332"/>
          <cell r="J332"/>
          <cell r="K332"/>
          <cell r="L332"/>
          <cell r="M332"/>
          <cell r="N332"/>
          <cell r="O332"/>
          <cell r="P332"/>
          <cell r="Q332"/>
          <cell r="R332"/>
          <cell r="S332"/>
          <cell r="T332"/>
          <cell r="U332"/>
          <cell r="V332"/>
          <cell r="W332"/>
          <cell r="X332"/>
          <cell r="Y332"/>
          <cell r="Z332"/>
          <cell r="AA332"/>
          <cell r="AB332"/>
          <cell r="AC332"/>
          <cell r="AD332"/>
          <cell r="AE332"/>
        </row>
        <row r="333">
          <cell r="G333"/>
          <cell r="H333"/>
          <cell r="I333"/>
          <cell r="J333"/>
          <cell r="K333"/>
          <cell r="L333"/>
          <cell r="M333"/>
          <cell r="N333"/>
          <cell r="O333"/>
          <cell r="P333"/>
          <cell r="Q333"/>
          <cell r="R333"/>
          <cell r="S333"/>
          <cell r="T333"/>
          <cell r="U333"/>
          <cell r="V333"/>
          <cell r="W333"/>
          <cell r="X333"/>
          <cell r="Y333"/>
          <cell r="Z333"/>
          <cell r="AA333"/>
          <cell r="AB333"/>
          <cell r="AC333"/>
          <cell r="AD333"/>
          <cell r="AE333"/>
        </row>
        <row r="334">
          <cell r="G334"/>
          <cell r="H334"/>
          <cell r="I334"/>
          <cell r="J334"/>
          <cell r="K334"/>
          <cell r="L334"/>
          <cell r="M334"/>
          <cell r="N334"/>
          <cell r="O334"/>
          <cell r="P334"/>
          <cell r="Q334"/>
          <cell r="R334"/>
          <cell r="S334"/>
          <cell r="T334"/>
          <cell r="U334"/>
          <cell r="V334"/>
          <cell r="W334"/>
          <cell r="X334"/>
          <cell r="Y334"/>
          <cell r="Z334"/>
          <cell r="AA334"/>
          <cell r="AB334"/>
          <cell r="AC334"/>
          <cell r="AD334"/>
          <cell r="AE334"/>
        </row>
        <row r="335">
          <cell r="G335"/>
          <cell r="H335"/>
          <cell r="I335"/>
          <cell r="J335"/>
          <cell r="K335"/>
          <cell r="L335"/>
          <cell r="M335"/>
          <cell r="N335"/>
          <cell r="O335"/>
          <cell r="P335"/>
          <cell r="Q335"/>
          <cell r="R335"/>
          <cell r="S335"/>
          <cell r="T335"/>
          <cell r="U335"/>
          <cell r="V335"/>
          <cell r="W335"/>
          <cell r="X335"/>
          <cell r="Y335"/>
          <cell r="Z335"/>
          <cell r="AA335"/>
          <cell r="AB335"/>
          <cell r="AC335"/>
          <cell r="AD335"/>
          <cell r="AE335"/>
        </row>
        <row r="336">
          <cell r="G336"/>
          <cell r="H336"/>
          <cell r="I336"/>
          <cell r="J336"/>
          <cell r="K336"/>
          <cell r="L336"/>
          <cell r="M336"/>
          <cell r="N336"/>
          <cell r="O336"/>
          <cell r="P336"/>
          <cell r="Q336"/>
          <cell r="R336"/>
          <cell r="S336"/>
          <cell r="T336"/>
          <cell r="U336"/>
          <cell r="V336"/>
          <cell r="W336"/>
          <cell r="X336"/>
          <cell r="Y336"/>
          <cell r="Z336"/>
          <cell r="AA336"/>
          <cell r="AB336"/>
          <cell r="AC336"/>
          <cell r="AD336"/>
          <cell r="AE336"/>
        </row>
        <row r="337">
          <cell r="G337"/>
          <cell r="H337"/>
          <cell r="I337"/>
          <cell r="J337"/>
          <cell r="K337"/>
          <cell r="L337"/>
          <cell r="M337"/>
          <cell r="N337"/>
          <cell r="O337"/>
          <cell r="P337"/>
          <cell r="Q337"/>
          <cell r="R337"/>
          <cell r="S337"/>
          <cell r="T337"/>
          <cell r="U337"/>
          <cell r="V337"/>
          <cell r="W337"/>
          <cell r="X337"/>
          <cell r="Y337"/>
          <cell r="Z337"/>
          <cell r="AA337"/>
          <cell r="AB337"/>
          <cell r="AC337"/>
          <cell r="AD337"/>
          <cell r="AE337"/>
        </row>
        <row r="338">
          <cell r="G338"/>
          <cell r="H338"/>
          <cell r="I338"/>
          <cell r="J338"/>
          <cell r="K338"/>
          <cell r="L338"/>
          <cell r="M338"/>
          <cell r="N338"/>
          <cell r="O338"/>
          <cell r="P338"/>
          <cell r="Q338"/>
          <cell r="R338"/>
          <cell r="S338"/>
          <cell r="T338"/>
          <cell r="U338"/>
          <cell r="V338"/>
          <cell r="W338"/>
          <cell r="X338"/>
          <cell r="Y338"/>
          <cell r="Z338"/>
          <cell r="AA338"/>
          <cell r="AB338"/>
          <cell r="AC338"/>
          <cell r="AD338"/>
          <cell r="AE338"/>
        </row>
        <row r="339">
          <cell r="G339"/>
          <cell r="H339"/>
          <cell r="I339"/>
          <cell r="J339"/>
          <cell r="K339"/>
          <cell r="L339"/>
          <cell r="M339"/>
          <cell r="N339"/>
          <cell r="O339"/>
          <cell r="P339"/>
          <cell r="Q339"/>
          <cell r="R339"/>
          <cell r="S339"/>
          <cell r="T339"/>
          <cell r="U339"/>
          <cell r="V339"/>
          <cell r="W339"/>
          <cell r="X339"/>
          <cell r="Y339"/>
          <cell r="Z339"/>
          <cell r="AA339"/>
          <cell r="AB339"/>
          <cell r="AC339"/>
          <cell r="AD339"/>
          <cell r="AE339"/>
        </row>
        <row r="340">
          <cell r="G340"/>
          <cell r="H340"/>
          <cell r="I340"/>
          <cell r="J340"/>
          <cell r="K340"/>
          <cell r="L340"/>
          <cell r="M340"/>
          <cell r="N340"/>
          <cell r="O340"/>
          <cell r="P340"/>
          <cell r="Q340"/>
          <cell r="R340"/>
          <cell r="S340"/>
          <cell r="T340"/>
          <cell r="U340"/>
          <cell r="V340"/>
          <cell r="W340"/>
          <cell r="X340"/>
          <cell r="Y340"/>
          <cell r="Z340"/>
          <cell r="AA340"/>
          <cell r="AB340"/>
          <cell r="AC340"/>
          <cell r="AD340"/>
          <cell r="AE340"/>
        </row>
        <row r="341">
          <cell r="G341"/>
          <cell r="H341"/>
          <cell r="I341"/>
          <cell r="J341"/>
          <cell r="K341"/>
          <cell r="L341"/>
          <cell r="M341"/>
          <cell r="N341"/>
          <cell r="O341"/>
          <cell r="P341"/>
          <cell r="Q341"/>
          <cell r="R341"/>
          <cell r="S341"/>
          <cell r="T341"/>
          <cell r="U341"/>
          <cell r="V341"/>
          <cell r="W341"/>
          <cell r="X341"/>
          <cell r="Y341"/>
          <cell r="Z341"/>
          <cell r="AA341"/>
          <cell r="AB341"/>
          <cell r="AC341"/>
          <cell r="AD341"/>
          <cell r="AE341"/>
        </row>
        <row r="342">
          <cell r="G342"/>
          <cell r="H342"/>
          <cell r="I342"/>
          <cell r="J342"/>
          <cell r="K342"/>
          <cell r="L342"/>
          <cell r="M342"/>
          <cell r="N342"/>
          <cell r="O342"/>
          <cell r="P342"/>
          <cell r="Q342"/>
          <cell r="R342"/>
          <cell r="S342"/>
          <cell r="T342"/>
          <cell r="U342"/>
          <cell r="V342"/>
          <cell r="W342"/>
          <cell r="X342"/>
          <cell r="Y342"/>
          <cell r="Z342"/>
          <cell r="AA342"/>
          <cell r="AB342"/>
          <cell r="AC342"/>
          <cell r="AD342"/>
          <cell r="AE342"/>
        </row>
        <row r="343">
          <cell r="G343"/>
          <cell r="H343"/>
          <cell r="I343"/>
          <cell r="J343"/>
          <cell r="K343"/>
          <cell r="L343"/>
          <cell r="M343"/>
          <cell r="N343"/>
          <cell r="O343"/>
          <cell r="P343"/>
          <cell r="Q343"/>
          <cell r="R343"/>
          <cell r="S343"/>
          <cell r="T343"/>
          <cell r="U343"/>
          <cell r="V343"/>
          <cell r="W343"/>
          <cell r="X343"/>
          <cell r="Y343"/>
          <cell r="Z343"/>
          <cell r="AA343"/>
          <cell r="AB343"/>
          <cell r="AC343"/>
          <cell r="AD343"/>
          <cell r="AE343"/>
        </row>
        <row r="344">
          <cell r="G344"/>
          <cell r="H344"/>
          <cell r="I344"/>
          <cell r="J344"/>
          <cell r="K344"/>
          <cell r="L344"/>
          <cell r="M344"/>
          <cell r="N344"/>
          <cell r="O344"/>
          <cell r="P344"/>
          <cell r="Q344"/>
          <cell r="R344"/>
          <cell r="S344"/>
          <cell r="T344"/>
          <cell r="U344"/>
          <cell r="V344"/>
          <cell r="W344"/>
          <cell r="X344"/>
          <cell r="Y344"/>
          <cell r="Z344"/>
          <cell r="AA344"/>
          <cell r="AB344"/>
          <cell r="AC344"/>
          <cell r="AD344"/>
          <cell r="AE344"/>
        </row>
        <row r="345">
          <cell r="G345"/>
          <cell r="H345"/>
          <cell r="I345"/>
          <cell r="J345"/>
          <cell r="K345"/>
          <cell r="L345"/>
          <cell r="M345"/>
          <cell r="N345"/>
          <cell r="O345"/>
          <cell r="P345"/>
          <cell r="Q345"/>
          <cell r="R345"/>
          <cell r="S345"/>
          <cell r="T345"/>
          <cell r="U345"/>
          <cell r="V345"/>
          <cell r="W345"/>
          <cell r="X345"/>
          <cell r="Y345"/>
          <cell r="Z345"/>
          <cell r="AA345"/>
          <cell r="AB345"/>
          <cell r="AC345"/>
          <cell r="AD345"/>
          <cell r="AE345"/>
        </row>
        <row r="346">
          <cell r="G346"/>
          <cell r="H346"/>
          <cell r="I346"/>
          <cell r="J346"/>
          <cell r="K346"/>
          <cell r="L346"/>
          <cell r="M346"/>
          <cell r="N346"/>
          <cell r="O346"/>
          <cell r="P346"/>
          <cell r="Q346"/>
          <cell r="R346"/>
          <cell r="S346"/>
          <cell r="T346"/>
          <cell r="U346"/>
          <cell r="V346"/>
          <cell r="W346"/>
          <cell r="X346"/>
          <cell r="Y346"/>
          <cell r="Z346"/>
          <cell r="AA346"/>
          <cell r="AB346"/>
          <cell r="AC346"/>
          <cell r="AD346"/>
          <cell r="AE346"/>
        </row>
        <row r="347">
          <cell r="G347"/>
          <cell r="H347"/>
          <cell r="I347"/>
          <cell r="J347"/>
          <cell r="K347"/>
          <cell r="L347"/>
          <cell r="M347"/>
          <cell r="N347"/>
          <cell r="O347"/>
          <cell r="P347"/>
          <cell r="Q347"/>
          <cell r="R347"/>
          <cell r="S347"/>
          <cell r="T347"/>
          <cell r="U347"/>
          <cell r="V347"/>
          <cell r="W347"/>
          <cell r="X347"/>
          <cell r="Y347"/>
          <cell r="Z347"/>
          <cell r="AA347"/>
          <cell r="AB347"/>
          <cell r="AC347"/>
          <cell r="AD347"/>
          <cell r="AE347"/>
        </row>
        <row r="348">
          <cell r="G348"/>
          <cell r="H348"/>
          <cell r="I348"/>
          <cell r="J348"/>
          <cell r="K348"/>
          <cell r="L348"/>
          <cell r="M348"/>
          <cell r="N348"/>
          <cell r="O348"/>
          <cell r="P348"/>
          <cell r="Q348"/>
          <cell r="R348"/>
          <cell r="S348"/>
          <cell r="T348"/>
          <cell r="U348"/>
          <cell r="V348"/>
          <cell r="W348"/>
          <cell r="X348"/>
          <cell r="Y348"/>
          <cell r="Z348"/>
          <cell r="AA348"/>
          <cell r="AB348"/>
          <cell r="AC348"/>
          <cell r="AD348"/>
          <cell r="AE348"/>
        </row>
        <row r="349">
          <cell r="G349"/>
          <cell r="H349"/>
          <cell r="I349"/>
          <cell r="J349"/>
          <cell r="K349"/>
          <cell r="L349"/>
          <cell r="M349"/>
          <cell r="N349"/>
          <cell r="O349"/>
          <cell r="P349"/>
          <cell r="Q349"/>
          <cell r="R349"/>
          <cell r="S349"/>
          <cell r="T349"/>
          <cell r="U349"/>
          <cell r="V349"/>
          <cell r="W349"/>
          <cell r="X349"/>
          <cell r="Y349"/>
          <cell r="Z349"/>
          <cell r="AA349"/>
          <cell r="AB349"/>
          <cell r="AC349"/>
          <cell r="AD349"/>
          <cell r="AE349"/>
        </row>
        <row r="350">
          <cell r="G350"/>
          <cell r="H350"/>
          <cell r="I350"/>
          <cell r="J350"/>
          <cell r="K350"/>
          <cell r="L350"/>
          <cell r="M350"/>
          <cell r="N350"/>
          <cell r="O350"/>
          <cell r="P350"/>
          <cell r="Q350"/>
          <cell r="R350"/>
          <cell r="S350"/>
          <cell r="T350"/>
          <cell r="U350"/>
          <cell r="V350"/>
          <cell r="W350"/>
          <cell r="X350"/>
          <cell r="Y350"/>
          <cell r="Z350"/>
          <cell r="AA350"/>
          <cell r="AB350"/>
          <cell r="AC350"/>
          <cell r="AD350"/>
          <cell r="AE350"/>
        </row>
        <row r="351">
          <cell r="G351"/>
          <cell r="H351"/>
          <cell r="I351"/>
          <cell r="J351"/>
          <cell r="K351"/>
          <cell r="L351"/>
          <cell r="M351"/>
          <cell r="N351"/>
          <cell r="O351"/>
          <cell r="P351"/>
          <cell r="Q351"/>
          <cell r="R351"/>
          <cell r="S351"/>
          <cell r="T351"/>
          <cell r="U351"/>
          <cell r="V351"/>
          <cell r="W351"/>
          <cell r="X351"/>
          <cell r="Y351"/>
          <cell r="Z351"/>
          <cell r="AA351"/>
          <cell r="AB351"/>
          <cell r="AC351"/>
          <cell r="AD351"/>
          <cell r="AE351"/>
        </row>
        <row r="352">
          <cell r="G352"/>
          <cell r="H352"/>
          <cell r="I352"/>
          <cell r="J352"/>
          <cell r="K352"/>
          <cell r="L352"/>
          <cell r="M352"/>
          <cell r="N352"/>
          <cell r="O352"/>
          <cell r="P352"/>
          <cell r="Q352"/>
          <cell r="R352"/>
          <cell r="S352"/>
          <cell r="T352"/>
          <cell r="U352"/>
          <cell r="V352"/>
          <cell r="W352"/>
          <cell r="X352"/>
          <cell r="Y352"/>
          <cell r="Z352"/>
          <cell r="AA352"/>
          <cell r="AB352"/>
          <cell r="AC352"/>
          <cell r="AD352"/>
          <cell r="AE352"/>
        </row>
        <row r="353">
          <cell r="G353"/>
          <cell r="H353"/>
          <cell r="I353"/>
          <cell r="J353"/>
          <cell r="K353"/>
          <cell r="L353"/>
          <cell r="M353"/>
          <cell r="N353"/>
          <cell r="O353"/>
          <cell r="P353"/>
          <cell r="Q353"/>
          <cell r="R353"/>
          <cell r="S353"/>
          <cell r="T353"/>
          <cell r="U353"/>
          <cell r="V353"/>
          <cell r="W353"/>
          <cell r="X353"/>
          <cell r="Y353"/>
          <cell r="Z353"/>
          <cell r="AA353"/>
          <cell r="AB353"/>
          <cell r="AC353"/>
          <cell r="AD353"/>
          <cell r="AE353"/>
        </row>
        <row r="354">
          <cell r="G354"/>
          <cell r="H354"/>
          <cell r="I354"/>
          <cell r="J354"/>
          <cell r="K354"/>
          <cell r="L354"/>
          <cell r="M354"/>
          <cell r="N354"/>
          <cell r="O354"/>
          <cell r="P354"/>
          <cell r="Q354"/>
          <cell r="R354"/>
          <cell r="S354"/>
          <cell r="T354"/>
          <cell r="U354"/>
          <cell r="V354"/>
          <cell r="W354"/>
          <cell r="X354"/>
          <cell r="Y354"/>
          <cell r="Z354"/>
          <cell r="AA354"/>
          <cell r="AB354"/>
          <cell r="AC354"/>
          <cell r="AD354"/>
          <cell r="AE354"/>
        </row>
        <row r="355">
          <cell r="G355"/>
          <cell r="H355"/>
          <cell r="I355"/>
          <cell r="J355"/>
          <cell r="K355"/>
          <cell r="L355"/>
          <cell r="M355"/>
          <cell r="N355"/>
          <cell r="O355"/>
          <cell r="P355"/>
          <cell r="Q355"/>
          <cell r="R355"/>
          <cell r="S355"/>
          <cell r="T355"/>
          <cell r="U355"/>
          <cell r="V355"/>
          <cell r="W355"/>
          <cell r="X355"/>
          <cell r="Y355"/>
          <cell r="Z355"/>
          <cell r="AA355"/>
          <cell r="AB355"/>
          <cell r="AC355"/>
          <cell r="AD355"/>
          <cell r="AE355"/>
        </row>
        <row r="356">
          <cell r="G356"/>
          <cell r="H356"/>
          <cell r="I356"/>
          <cell r="J356"/>
          <cell r="K356"/>
          <cell r="L356"/>
          <cell r="M356"/>
          <cell r="N356"/>
          <cell r="O356"/>
          <cell r="P356"/>
          <cell r="Q356"/>
          <cell r="R356"/>
          <cell r="S356"/>
          <cell r="T356"/>
          <cell r="U356"/>
          <cell r="V356"/>
          <cell r="W356"/>
          <cell r="X356"/>
          <cell r="Y356"/>
          <cell r="Z356"/>
          <cell r="AA356"/>
          <cell r="AB356"/>
          <cell r="AC356"/>
          <cell r="AD356"/>
          <cell r="AE356"/>
        </row>
        <row r="357">
          <cell r="G357"/>
          <cell r="H357"/>
          <cell r="I357"/>
          <cell r="J357"/>
          <cell r="K357"/>
          <cell r="L357"/>
          <cell r="M357"/>
          <cell r="N357"/>
          <cell r="O357"/>
          <cell r="P357"/>
          <cell r="Q357"/>
          <cell r="R357"/>
          <cell r="S357"/>
          <cell r="T357"/>
          <cell r="U357"/>
          <cell r="V357"/>
          <cell r="W357"/>
          <cell r="X357"/>
          <cell r="Y357"/>
          <cell r="Z357"/>
          <cell r="AA357"/>
          <cell r="AB357"/>
          <cell r="AC357"/>
          <cell r="AD357"/>
          <cell r="AE357"/>
        </row>
        <row r="358">
          <cell r="G358"/>
          <cell r="H358"/>
          <cell r="I358"/>
          <cell r="J358"/>
          <cell r="K358"/>
          <cell r="L358"/>
          <cell r="M358"/>
          <cell r="N358"/>
          <cell r="O358"/>
          <cell r="P358"/>
          <cell r="Q358"/>
          <cell r="R358"/>
          <cell r="S358"/>
          <cell r="T358"/>
          <cell r="U358"/>
          <cell r="V358"/>
          <cell r="W358"/>
          <cell r="X358"/>
          <cell r="Y358"/>
          <cell r="Z358"/>
          <cell r="AA358"/>
          <cell r="AB358"/>
          <cell r="AC358"/>
          <cell r="AD358"/>
          <cell r="AE358"/>
        </row>
        <row r="359">
          <cell r="G359"/>
          <cell r="H359"/>
          <cell r="I359"/>
          <cell r="J359"/>
          <cell r="K359"/>
          <cell r="L359"/>
          <cell r="M359"/>
          <cell r="N359"/>
          <cell r="O359"/>
          <cell r="P359"/>
          <cell r="Q359"/>
          <cell r="R359"/>
          <cell r="S359"/>
          <cell r="T359"/>
          <cell r="U359"/>
          <cell r="V359"/>
          <cell r="W359"/>
          <cell r="X359"/>
          <cell r="Y359"/>
          <cell r="Z359"/>
          <cell r="AA359"/>
          <cell r="AB359"/>
          <cell r="AC359"/>
          <cell r="AD359"/>
          <cell r="AE359"/>
        </row>
        <row r="360">
          <cell r="G360"/>
          <cell r="H360"/>
          <cell r="I360"/>
          <cell r="J360"/>
          <cell r="K360"/>
          <cell r="L360"/>
          <cell r="M360"/>
          <cell r="N360"/>
          <cell r="O360"/>
          <cell r="P360"/>
          <cell r="Q360"/>
          <cell r="R360"/>
          <cell r="S360"/>
          <cell r="T360"/>
          <cell r="U360"/>
          <cell r="V360"/>
          <cell r="W360"/>
          <cell r="X360"/>
          <cell r="Y360"/>
          <cell r="Z360"/>
          <cell r="AA360"/>
          <cell r="AB360"/>
          <cell r="AC360"/>
          <cell r="AD360"/>
          <cell r="AE360"/>
        </row>
        <row r="361">
          <cell r="G361"/>
          <cell r="H361"/>
          <cell r="I361"/>
          <cell r="J361"/>
          <cell r="K361"/>
          <cell r="L361"/>
          <cell r="M361"/>
          <cell r="N361"/>
          <cell r="O361"/>
          <cell r="P361"/>
          <cell r="Q361"/>
          <cell r="R361"/>
          <cell r="S361"/>
          <cell r="T361"/>
          <cell r="U361"/>
          <cell r="V361"/>
          <cell r="W361"/>
          <cell r="X361"/>
          <cell r="Y361"/>
          <cell r="Z361"/>
          <cell r="AA361"/>
          <cell r="AB361"/>
          <cell r="AC361"/>
          <cell r="AD361"/>
          <cell r="AE361"/>
        </row>
        <row r="362">
          <cell r="G362"/>
          <cell r="H362"/>
          <cell r="I362"/>
          <cell r="J362"/>
          <cell r="K362"/>
          <cell r="L362"/>
          <cell r="M362"/>
          <cell r="N362"/>
          <cell r="O362"/>
          <cell r="P362"/>
          <cell r="Q362"/>
          <cell r="R362"/>
          <cell r="S362"/>
          <cell r="T362"/>
          <cell r="U362"/>
          <cell r="V362"/>
          <cell r="W362"/>
          <cell r="X362"/>
          <cell r="Y362"/>
          <cell r="Z362"/>
          <cell r="AA362"/>
          <cell r="AB362"/>
          <cell r="AC362"/>
          <cell r="AD362"/>
          <cell r="AE362"/>
        </row>
        <row r="363">
          <cell r="G363"/>
          <cell r="H363"/>
          <cell r="I363"/>
          <cell r="J363"/>
          <cell r="K363"/>
          <cell r="L363"/>
          <cell r="M363"/>
          <cell r="N363"/>
          <cell r="O363"/>
          <cell r="P363"/>
          <cell r="Q363"/>
          <cell r="R363"/>
          <cell r="S363"/>
          <cell r="T363"/>
          <cell r="U363"/>
          <cell r="V363"/>
          <cell r="W363"/>
          <cell r="X363"/>
          <cell r="Y363"/>
          <cell r="Z363"/>
          <cell r="AA363"/>
          <cell r="AB363"/>
          <cell r="AC363"/>
          <cell r="AD363"/>
          <cell r="AE363"/>
        </row>
        <row r="364">
          <cell r="G364"/>
          <cell r="H364"/>
          <cell r="I364"/>
          <cell r="J364"/>
          <cell r="K364"/>
          <cell r="L364"/>
          <cell r="M364"/>
          <cell r="N364"/>
          <cell r="O364"/>
          <cell r="P364"/>
          <cell r="Q364"/>
          <cell r="R364"/>
          <cell r="S364"/>
          <cell r="T364"/>
          <cell r="U364"/>
          <cell r="V364"/>
          <cell r="W364"/>
          <cell r="X364"/>
          <cell r="Y364"/>
          <cell r="Z364"/>
          <cell r="AA364"/>
          <cell r="AB364"/>
          <cell r="AC364"/>
          <cell r="AD364"/>
          <cell r="AE364"/>
        </row>
        <row r="365">
          <cell r="G365"/>
          <cell r="H365"/>
          <cell r="I365"/>
          <cell r="J365"/>
          <cell r="K365"/>
          <cell r="L365"/>
          <cell r="M365"/>
          <cell r="N365"/>
          <cell r="O365"/>
          <cell r="P365"/>
          <cell r="Q365"/>
          <cell r="R365"/>
          <cell r="S365"/>
          <cell r="T365"/>
          <cell r="U365"/>
          <cell r="V365"/>
          <cell r="W365"/>
          <cell r="X365"/>
          <cell r="Y365"/>
          <cell r="Z365"/>
          <cell r="AA365"/>
          <cell r="AB365"/>
          <cell r="AC365"/>
          <cell r="AD365"/>
          <cell r="AE365"/>
        </row>
        <row r="366">
          <cell r="G366"/>
          <cell r="H366"/>
          <cell r="I366"/>
          <cell r="J366"/>
          <cell r="K366"/>
          <cell r="L366"/>
          <cell r="M366"/>
          <cell r="N366"/>
          <cell r="O366"/>
          <cell r="P366"/>
          <cell r="Q366"/>
          <cell r="R366"/>
          <cell r="S366"/>
          <cell r="T366"/>
          <cell r="U366"/>
          <cell r="V366"/>
          <cell r="W366"/>
          <cell r="X366"/>
          <cell r="Y366"/>
          <cell r="Z366"/>
          <cell r="AA366"/>
          <cell r="AB366"/>
          <cell r="AC366"/>
          <cell r="AD366"/>
          <cell r="AE366"/>
        </row>
        <row r="367">
          <cell r="G367"/>
          <cell r="H367"/>
          <cell r="I367"/>
          <cell r="J367"/>
          <cell r="K367"/>
          <cell r="L367"/>
          <cell r="M367"/>
          <cell r="N367"/>
          <cell r="O367"/>
          <cell r="P367"/>
          <cell r="Q367"/>
          <cell r="R367"/>
          <cell r="S367"/>
          <cell r="T367"/>
          <cell r="U367"/>
          <cell r="V367"/>
          <cell r="W367"/>
          <cell r="X367"/>
          <cell r="Y367"/>
          <cell r="Z367"/>
          <cell r="AA367"/>
          <cell r="AB367"/>
          <cell r="AC367"/>
          <cell r="AD367"/>
          <cell r="AE367"/>
        </row>
        <row r="368">
          <cell r="G368"/>
          <cell r="H368"/>
          <cell r="I368"/>
          <cell r="J368"/>
          <cell r="K368"/>
          <cell r="L368"/>
          <cell r="M368"/>
          <cell r="N368"/>
          <cell r="O368"/>
          <cell r="P368"/>
          <cell r="Q368"/>
          <cell r="R368"/>
          <cell r="S368"/>
          <cell r="T368"/>
          <cell r="U368"/>
          <cell r="V368"/>
          <cell r="W368"/>
          <cell r="X368"/>
          <cell r="Y368"/>
          <cell r="Z368"/>
          <cell r="AA368"/>
          <cell r="AB368"/>
          <cell r="AC368"/>
          <cell r="AD368"/>
          <cell r="AE368"/>
        </row>
        <row r="369">
          <cell r="G369"/>
          <cell r="H369"/>
          <cell r="I369"/>
          <cell r="J369"/>
          <cell r="K369"/>
          <cell r="L369"/>
          <cell r="M369"/>
          <cell r="N369"/>
          <cell r="O369"/>
          <cell r="P369"/>
          <cell r="Q369"/>
          <cell r="R369"/>
          <cell r="S369"/>
          <cell r="T369"/>
          <cell r="U369"/>
          <cell r="V369"/>
          <cell r="W369"/>
          <cell r="X369"/>
          <cell r="Y369"/>
          <cell r="Z369"/>
          <cell r="AA369"/>
          <cell r="AB369"/>
          <cell r="AC369"/>
          <cell r="AD369"/>
          <cell r="AE369"/>
        </row>
        <row r="370">
          <cell r="G370"/>
          <cell r="H370"/>
          <cell r="I370"/>
          <cell r="J370"/>
          <cell r="K370"/>
          <cell r="L370"/>
          <cell r="M370"/>
          <cell r="N370"/>
          <cell r="O370"/>
          <cell r="P370"/>
          <cell r="Q370"/>
          <cell r="R370"/>
          <cell r="S370"/>
          <cell r="T370"/>
          <cell r="U370"/>
          <cell r="V370"/>
          <cell r="W370"/>
          <cell r="X370"/>
          <cell r="Y370"/>
          <cell r="Z370"/>
          <cell r="AA370"/>
          <cell r="AB370"/>
          <cell r="AC370"/>
          <cell r="AD370"/>
          <cell r="AE370"/>
        </row>
        <row r="371">
          <cell r="G371"/>
          <cell r="H371"/>
          <cell r="I371"/>
          <cell r="J371"/>
          <cell r="K371"/>
          <cell r="L371"/>
          <cell r="M371"/>
          <cell r="N371"/>
          <cell r="O371"/>
          <cell r="P371"/>
          <cell r="Q371"/>
          <cell r="R371"/>
          <cell r="S371"/>
          <cell r="T371"/>
          <cell r="U371"/>
          <cell r="V371"/>
          <cell r="W371"/>
          <cell r="X371"/>
          <cell r="Y371"/>
          <cell r="Z371"/>
          <cell r="AA371"/>
          <cell r="AB371"/>
          <cell r="AC371"/>
          <cell r="AD371"/>
          <cell r="AE371"/>
        </row>
        <row r="372">
          <cell r="G372"/>
          <cell r="H372"/>
          <cell r="I372"/>
          <cell r="J372"/>
          <cell r="K372"/>
          <cell r="L372"/>
          <cell r="M372"/>
          <cell r="N372"/>
          <cell r="O372"/>
          <cell r="P372"/>
          <cell r="Q372"/>
          <cell r="R372"/>
          <cell r="S372"/>
          <cell r="T372"/>
          <cell r="U372"/>
          <cell r="V372"/>
          <cell r="W372"/>
          <cell r="X372"/>
          <cell r="Y372"/>
          <cell r="Z372"/>
          <cell r="AA372"/>
          <cell r="AB372"/>
          <cell r="AC372"/>
          <cell r="AD372"/>
          <cell r="AE372"/>
        </row>
        <row r="373">
          <cell r="G373"/>
          <cell r="H373"/>
          <cell r="I373"/>
          <cell r="J373"/>
          <cell r="K373"/>
          <cell r="L373"/>
          <cell r="M373"/>
          <cell r="N373"/>
          <cell r="O373"/>
          <cell r="P373"/>
          <cell r="Q373"/>
          <cell r="R373"/>
          <cell r="S373"/>
          <cell r="T373"/>
          <cell r="U373"/>
          <cell r="V373"/>
          <cell r="W373"/>
          <cell r="X373"/>
          <cell r="Y373"/>
          <cell r="Z373"/>
          <cell r="AA373"/>
          <cell r="AB373"/>
          <cell r="AC373"/>
          <cell r="AD373"/>
          <cell r="AE373"/>
        </row>
        <row r="374">
          <cell r="G374"/>
          <cell r="H374"/>
          <cell r="I374"/>
          <cell r="J374"/>
          <cell r="K374"/>
          <cell r="L374"/>
          <cell r="M374"/>
          <cell r="N374"/>
          <cell r="O374"/>
          <cell r="P374"/>
          <cell r="Q374"/>
          <cell r="R374"/>
          <cell r="S374"/>
          <cell r="T374"/>
          <cell r="U374"/>
          <cell r="V374"/>
          <cell r="W374"/>
          <cell r="X374"/>
          <cell r="Y374"/>
          <cell r="Z374"/>
          <cell r="AA374"/>
          <cell r="AB374"/>
          <cell r="AC374"/>
          <cell r="AD374"/>
          <cell r="AE374"/>
        </row>
        <row r="375">
          <cell r="G375"/>
          <cell r="H375"/>
          <cell r="I375"/>
          <cell r="J375"/>
          <cell r="K375"/>
          <cell r="L375"/>
          <cell r="M375"/>
          <cell r="N375"/>
          <cell r="O375"/>
          <cell r="P375"/>
          <cell r="Q375"/>
          <cell r="R375"/>
          <cell r="S375"/>
          <cell r="T375"/>
          <cell r="U375"/>
          <cell r="V375"/>
          <cell r="W375"/>
          <cell r="X375"/>
          <cell r="Y375"/>
          <cell r="Z375"/>
          <cell r="AA375"/>
          <cell r="AB375"/>
          <cell r="AC375"/>
          <cell r="AD375"/>
          <cell r="AE375"/>
        </row>
        <row r="376">
          <cell r="G376"/>
          <cell r="H376"/>
          <cell r="I376"/>
          <cell r="J376"/>
          <cell r="K376"/>
          <cell r="L376"/>
          <cell r="M376"/>
          <cell r="N376"/>
          <cell r="O376"/>
          <cell r="P376"/>
          <cell r="Q376"/>
          <cell r="R376"/>
          <cell r="S376"/>
          <cell r="T376"/>
          <cell r="U376"/>
          <cell r="V376"/>
          <cell r="W376"/>
          <cell r="X376"/>
          <cell r="Y376"/>
          <cell r="Z376"/>
          <cell r="AA376"/>
          <cell r="AB376"/>
          <cell r="AC376"/>
          <cell r="AD376"/>
          <cell r="AE376"/>
        </row>
        <row r="377">
          <cell r="G377"/>
          <cell r="H377"/>
          <cell r="I377"/>
          <cell r="J377"/>
          <cell r="K377"/>
          <cell r="L377"/>
          <cell r="M377"/>
          <cell r="N377"/>
          <cell r="O377"/>
          <cell r="P377"/>
          <cell r="Q377"/>
          <cell r="R377"/>
          <cell r="S377"/>
          <cell r="T377"/>
          <cell r="U377"/>
          <cell r="V377"/>
          <cell r="W377"/>
          <cell r="X377"/>
          <cell r="Y377"/>
          <cell r="Z377"/>
          <cell r="AA377"/>
          <cell r="AB377"/>
          <cell r="AC377"/>
          <cell r="AD377"/>
          <cell r="AE377"/>
        </row>
        <row r="378">
          <cell r="G378"/>
          <cell r="H378"/>
          <cell r="I378"/>
          <cell r="J378"/>
          <cell r="K378"/>
          <cell r="L378"/>
          <cell r="M378"/>
          <cell r="N378"/>
          <cell r="O378"/>
          <cell r="P378"/>
          <cell r="Q378"/>
          <cell r="R378"/>
          <cell r="S378"/>
          <cell r="T378"/>
          <cell r="U378"/>
          <cell r="V378"/>
          <cell r="W378"/>
          <cell r="X378"/>
          <cell r="Y378"/>
          <cell r="Z378"/>
          <cell r="AA378"/>
          <cell r="AB378"/>
          <cell r="AC378"/>
          <cell r="AD378"/>
          <cell r="AE378"/>
        </row>
        <row r="379">
          <cell r="G379"/>
          <cell r="H379"/>
          <cell r="I379"/>
          <cell r="J379"/>
          <cell r="K379"/>
          <cell r="L379"/>
          <cell r="M379"/>
          <cell r="N379"/>
          <cell r="O379"/>
          <cell r="P379"/>
          <cell r="Q379"/>
          <cell r="R379"/>
          <cell r="S379"/>
          <cell r="T379"/>
          <cell r="U379"/>
          <cell r="V379"/>
          <cell r="W379"/>
          <cell r="X379"/>
          <cell r="Y379"/>
          <cell r="Z379"/>
          <cell r="AA379"/>
          <cell r="AB379"/>
          <cell r="AC379"/>
          <cell r="AD379"/>
          <cell r="AE379"/>
        </row>
        <row r="380">
          <cell r="G380"/>
          <cell r="H380"/>
          <cell r="I380"/>
          <cell r="J380"/>
          <cell r="K380"/>
          <cell r="L380"/>
          <cell r="M380"/>
          <cell r="N380"/>
          <cell r="O380"/>
          <cell r="P380"/>
          <cell r="Q380"/>
          <cell r="R380"/>
          <cell r="S380"/>
          <cell r="T380"/>
          <cell r="U380"/>
          <cell r="V380"/>
          <cell r="W380"/>
          <cell r="X380"/>
          <cell r="Y380"/>
          <cell r="Z380"/>
          <cell r="AA380"/>
          <cell r="AB380"/>
          <cell r="AC380"/>
          <cell r="AD380"/>
          <cell r="AE380"/>
        </row>
        <row r="381">
          <cell r="G381"/>
          <cell r="H381"/>
          <cell r="I381"/>
          <cell r="J381"/>
          <cell r="K381"/>
          <cell r="L381"/>
          <cell r="M381"/>
          <cell r="N381"/>
          <cell r="O381"/>
          <cell r="P381"/>
          <cell r="Q381"/>
          <cell r="R381"/>
          <cell r="S381"/>
          <cell r="T381"/>
          <cell r="U381"/>
          <cell r="V381"/>
          <cell r="W381"/>
          <cell r="X381"/>
          <cell r="Y381"/>
          <cell r="Z381"/>
          <cell r="AA381"/>
          <cell r="AB381"/>
          <cell r="AC381"/>
          <cell r="AD381"/>
          <cell r="AE381"/>
        </row>
        <row r="382">
          <cell r="G382"/>
          <cell r="H382"/>
          <cell r="I382"/>
          <cell r="J382"/>
          <cell r="K382"/>
          <cell r="L382"/>
          <cell r="M382"/>
          <cell r="N382"/>
          <cell r="O382"/>
          <cell r="P382"/>
          <cell r="Q382"/>
          <cell r="R382"/>
          <cell r="S382"/>
          <cell r="T382"/>
          <cell r="U382"/>
          <cell r="V382"/>
          <cell r="W382"/>
          <cell r="X382"/>
          <cell r="Y382"/>
          <cell r="Z382"/>
          <cell r="AA382"/>
          <cell r="AB382"/>
          <cell r="AC382"/>
          <cell r="AD382"/>
          <cell r="AE382"/>
        </row>
        <row r="383">
          <cell r="G383"/>
          <cell r="H383"/>
          <cell r="I383"/>
          <cell r="J383"/>
          <cell r="K383"/>
          <cell r="L383"/>
          <cell r="M383"/>
          <cell r="N383"/>
          <cell r="O383"/>
          <cell r="P383"/>
          <cell r="Q383"/>
          <cell r="R383"/>
          <cell r="S383"/>
          <cell r="T383"/>
          <cell r="U383"/>
          <cell r="V383"/>
          <cell r="W383"/>
          <cell r="X383"/>
          <cell r="Y383"/>
          <cell r="Z383"/>
          <cell r="AA383"/>
          <cell r="AB383"/>
          <cell r="AC383"/>
          <cell r="AD383"/>
          <cell r="AE383"/>
        </row>
        <row r="384">
          <cell r="G384"/>
          <cell r="H384"/>
          <cell r="I384"/>
          <cell r="J384"/>
          <cell r="K384"/>
          <cell r="L384"/>
          <cell r="M384"/>
          <cell r="N384"/>
          <cell r="O384"/>
          <cell r="P384"/>
          <cell r="Q384"/>
          <cell r="R384"/>
          <cell r="S384"/>
          <cell r="T384"/>
          <cell r="U384"/>
          <cell r="V384"/>
          <cell r="W384"/>
          <cell r="X384"/>
          <cell r="Y384"/>
          <cell r="Z384"/>
          <cell r="AA384"/>
          <cell r="AB384"/>
          <cell r="AC384"/>
          <cell r="AD384"/>
          <cell r="AE384"/>
        </row>
        <row r="385">
          <cell r="G385"/>
          <cell r="H385"/>
          <cell r="I385"/>
          <cell r="J385"/>
          <cell r="K385"/>
          <cell r="L385"/>
          <cell r="M385"/>
          <cell r="N385"/>
          <cell r="O385"/>
          <cell r="P385"/>
          <cell r="Q385"/>
          <cell r="R385"/>
          <cell r="S385"/>
          <cell r="T385"/>
          <cell r="U385"/>
          <cell r="V385"/>
          <cell r="W385"/>
          <cell r="X385"/>
          <cell r="Y385"/>
          <cell r="Z385"/>
          <cell r="AA385"/>
          <cell r="AB385"/>
          <cell r="AC385"/>
          <cell r="AD385"/>
          <cell r="AE385"/>
        </row>
        <row r="386">
          <cell r="G386"/>
          <cell r="H386"/>
          <cell r="I386"/>
          <cell r="J386"/>
          <cell r="K386"/>
          <cell r="L386"/>
          <cell r="M386"/>
          <cell r="N386"/>
          <cell r="O386"/>
          <cell r="P386"/>
          <cell r="Q386"/>
          <cell r="R386"/>
          <cell r="S386"/>
          <cell r="T386"/>
          <cell r="U386"/>
          <cell r="V386"/>
          <cell r="W386"/>
          <cell r="X386"/>
          <cell r="Y386"/>
          <cell r="Z386"/>
          <cell r="AA386"/>
          <cell r="AB386"/>
          <cell r="AC386"/>
          <cell r="AD386"/>
          <cell r="AE386"/>
        </row>
        <row r="387">
          <cell r="G387"/>
          <cell r="H387"/>
          <cell r="I387"/>
          <cell r="J387"/>
          <cell r="K387"/>
          <cell r="L387"/>
          <cell r="M387"/>
          <cell r="N387"/>
          <cell r="O387"/>
          <cell r="P387"/>
          <cell r="Q387"/>
          <cell r="R387"/>
          <cell r="S387"/>
          <cell r="T387"/>
          <cell r="U387"/>
          <cell r="V387"/>
          <cell r="W387"/>
          <cell r="X387"/>
          <cell r="Y387"/>
          <cell r="Z387"/>
          <cell r="AA387"/>
          <cell r="AB387"/>
          <cell r="AC387"/>
          <cell r="AD387"/>
          <cell r="AE387"/>
        </row>
        <row r="388">
          <cell r="G388"/>
          <cell r="H388"/>
          <cell r="I388"/>
          <cell r="J388"/>
          <cell r="K388"/>
          <cell r="L388"/>
          <cell r="M388"/>
          <cell r="N388"/>
          <cell r="O388"/>
          <cell r="P388"/>
          <cell r="Q388"/>
          <cell r="R388"/>
          <cell r="S388"/>
          <cell r="T388"/>
          <cell r="U388"/>
          <cell r="V388"/>
          <cell r="W388"/>
          <cell r="X388"/>
          <cell r="Y388"/>
          <cell r="Z388"/>
          <cell r="AA388"/>
          <cell r="AB388"/>
          <cell r="AC388"/>
          <cell r="AD388"/>
          <cell r="AE388"/>
        </row>
        <row r="389">
          <cell r="G389"/>
          <cell r="H389"/>
          <cell r="I389"/>
          <cell r="J389"/>
          <cell r="K389"/>
          <cell r="L389"/>
          <cell r="M389"/>
          <cell r="N389"/>
          <cell r="O389"/>
          <cell r="P389"/>
          <cell r="Q389"/>
          <cell r="R389"/>
          <cell r="S389"/>
          <cell r="T389"/>
          <cell r="U389"/>
          <cell r="V389"/>
          <cell r="W389"/>
          <cell r="X389"/>
          <cell r="Y389"/>
          <cell r="Z389"/>
          <cell r="AA389"/>
          <cell r="AB389"/>
          <cell r="AC389"/>
          <cell r="AD389"/>
          <cell r="AE389"/>
        </row>
        <row r="390">
          <cell r="G390"/>
          <cell r="H390"/>
          <cell r="I390"/>
          <cell r="J390"/>
          <cell r="K390"/>
          <cell r="L390"/>
          <cell r="M390"/>
          <cell r="N390"/>
          <cell r="O390"/>
          <cell r="P390"/>
          <cell r="Q390"/>
          <cell r="R390"/>
          <cell r="S390"/>
          <cell r="T390"/>
          <cell r="U390"/>
          <cell r="V390"/>
          <cell r="W390"/>
          <cell r="X390"/>
          <cell r="Y390"/>
          <cell r="Z390"/>
          <cell r="AA390"/>
          <cell r="AB390"/>
          <cell r="AC390"/>
          <cell r="AD390"/>
          <cell r="AE390"/>
        </row>
        <row r="391">
          <cell r="G391"/>
          <cell r="H391"/>
          <cell r="I391"/>
          <cell r="J391"/>
          <cell r="K391"/>
          <cell r="L391"/>
          <cell r="M391"/>
          <cell r="N391"/>
          <cell r="O391"/>
          <cell r="P391"/>
          <cell r="Q391"/>
          <cell r="R391"/>
          <cell r="S391"/>
          <cell r="T391"/>
          <cell r="U391"/>
          <cell r="V391"/>
          <cell r="W391"/>
          <cell r="X391"/>
          <cell r="Y391"/>
          <cell r="Z391"/>
          <cell r="AA391"/>
          <cell r="AB391"/>
          <cell r="AC391"/>
          <cell r="AD391"/>
          <cell r="AE391"/>
        </row>
        <row r="392">
          <cell r="G392"/>
          <cell r="H392"/>
          <cell r="I392"/>
          <cell r="J392"/>
          <cell r="K392"/>
          <cell r="L392"/>
          <cell r="M392"/>
          <cell r="N392"/>
          <cell r="O392"/>
          <cell r="P392"/>
          <cell r="Q392"/>
          <cell r="R392"/>
          <cell r="S392"/>
          <cell r="T392"/>
          <cell r="U392"/>
          <cell r="V392"/>
          <cell r="W392"/>
          <cell r="X392"/>
          <cell r="Y392"/>
          <cell r="Z392"/>
          <cell r="AA392"/>
          <cell r="AB392"/>
          <cell r="AC392"/>
          <cell r="AD392"/>
          <cell r="AE392"/>
        </row>
        <row r="393">
          <cell r="G393"/>
          <cell r="H393"/>
          <cell r="I393"/>
          <cell r="J393"/>
          <cell r="K393"/>
          <cell r="L393"/>
          <cell r="M393"/>
          <cell r="N393"/>
          <cell r="O393"/>
          <cell r="P393"/>
          <cell r="Q393"/>
          <cell r="R393"/>
          <cell r="S393"/>
          <cell r="T393"/>
          <cell r="U393"/>
          <cell r="V393"/>
          <cell r="W393"/>
          <cell r="X393"/>
          <cell r="Y393"/>
          <cell r="Z393"/>
          <cell r="AA393"/>
          <cell r="AB393"/>
          <cell r="AC393"/>
          <cell r="AD393"/>
          <cell r="AE393"/>
        </row>
        <row r="394">
          <cell r="G394"/>
          <cell r="H394"/>
          <cell r="I394"/>
          <cell r="J394"/>
          <cell r="K394"/>
          <cell r="L394"/>
          <cell r="M394"/>
          <cell r="N394"/>
          <cell r="O394"/>
          <cell r="P394"/>
          <cell r="Q394"/>
          <cell r="R394"/>
          <cell r="S394"/>
          <cell r="T394"/>
          <cell r="U394"/>
          <cell r="V394"/>
          <cell r="W394"/>
          <cell r="X394"/>
          <cell r="Y394"/>
          <cell r="Z394"/>
          <cell r="AA394"/>
          <cell r="AB394"/>
          <cell r="AC394"/>
          <cell r="AD394"/>
          <cell r="AE394"/>
        </row>
        <row r="395">
          <cell r="G395"/>
          <cell r="H395"/>
          <cell r="I395"/>
          <cell r="J395"/>
          <cell r="K395"/>
          <cell r="L395"/>
          <cell r="M395"/>
          <cell r="N395"/>
          <cell r="O395"/>
          <cell r="P395"/>
          <cell r="Q395"/>
          <cell r="R395"/>
          <cell r="S395"/>
          <cell r="T395"/>
          <cell r="U395"/>
          <cell r="V395"/>
          <cell r="W395"/>
          <cell r="X395"/>
          <cell r="Y395"/>
          <cell r="Z395"/>
          <cell r="AA395"/>
          <cell r="AB395"/>
          <cell r="AC395"/>
          <cell r="AD395"/>
          <cell r="AE395"/>
        </row>
        <row r="396">
          <cell r="G396"/>
          <cell r="H396"/>
          <cell r="I396"/>
          <cell r="J396"/>
          <cell r="K396"/>
          <cell r="L396"/>
          <cell r="M396"/>
          <cell r="N396"/>
          <cell r="O396"/>
          <cell r="P396"/>
          <cell r="Q396"/>
          <cell r="R396"/>
          <cell r="S396"/>
          <cell r="T396"/>
          <cell r="U396"/>
          <cell r="V396"/>
          <cell r="W396"/>
          <cell r="X396"/>
          <cell r="Y396"/>
          <cell r="Z396"/>
          <cell r="AA396"/>
          <cell r="AB396"/>
          <cell r="AC396"/>
          <cell r="AD396"/>
          <cell r="AE396"/>
        </row>
        <row r="397">
          <cell r="G397"/>
          <cell r="H397"/>
          <cell r="I397"/>
          <cell r="J397"/>
          <cell r="K397"/>
          <cell r="L397"/>
          <cell r="M397"/>
          <cell r="N397"/>
          <cell r="O397"/>
          <cell r="P397"/>
          <cell r="Q397"/>
          <cell r="R397"/>
          <cell r="S397"/>
          <cell r="T397"/>
          <cell r="U397"/>
          <cell r="V397"/>
          <cell r="W397"/>
          <cell r="X397"/>
          <cell r="Y397"/>
          <cell r="Z397"/>
          <cell r="AA397"/>
          <cell r="AB397"/>
          <cell r="AC397"/>
          <cell r="AD397"/>
          <cell r="AE397"/>
        </row>
        <row r="398">
          <cell r="G398"/>
          <cell r="H398"/>
          <cell r="I398"/>
          <cell r="J398"/>
          <cell r="K398"/>
          <cell r="L398"/>
          <cell r="M398"/>
          <cell r="N398"/>
          <cell r="O398"/>
          <cell r="P398"/>
          <cell r="Q398"/>
          <cell r="R398"/>
          <cell r="S398"/>
          <cell r="T398"/>
          <cell r="U398"/>
          <cell r="V398"/>
          <cell r="W398"/>
          <cell r="X398"/>
          <cell r="Y398"/>
          <cell r="Z398"/>
          <cell r="AA398"/>
          <cell r="AB398"/>
          <cell r="AC398"/>
          <cell r="AD398"/>
          <cell r="AE398"/>
        </row>
        <row r="399">
          <cell r="G399"/>
          <cell r="H399"/>
          <cell r="I399"/>
          <cell r="J399"/>
          <cell r="K399"/>
          <cell r="L399"/>
          <cell r="M399"/>
          <cell r="N399"/>
          <cell r="O399"/>
          <cell r="P399"/>
          <cell r="Q399"/>
          <cell r="R399"/>
          <cell r="S399"/>
          <cell r="T399"/>
          <cell r="U399"/>
          <cell r="V399"/>
          <cell r="W399"/>
          <cell r="X399"/>
          <cell r="Y399"/>
          <cell r="Z399"/>
          <cell r="AA399"/>
          <cell r="AB399"/>
          <cell r="AC399"/>
          <cell r="AD399"/>
          <cell r="AE399"/>
        </row>
        <row r="400">
          <cell r="G400"/>
          <cell r="H400"/>
          <cell r="I400"/>
          <cell r="J400"/>
          <cell r="K400"/>
          <cell r="L400"/>
          <cell r="M400"/>
          <cell r="N400"/>
          <cell r="O400"/>
          <cell r="P400"/>
          <cell r="Q400"/>
          <cell r="R400"/>
          <cell r="S400"/>
          <cell r="T400"/>
          <cell r="U400"/>
          <cell r="V400"/>
          <cell r="W400"/>
          <cell r="X400"/>
          <cell r="Y400"/>
          <cell r="Z400"/>
          <cell r="AA400"/>
          <cell r="AB400"/>
          <cell r="AC400"/>
          <cell r="AD400"/>
          <cell r="AE400"/>
        </row>
        <row r="401">
          <cell r="G401"/>
          <cell r="H401"/>
          <cell r="I401"/>
          <cell r="J401"/>
          <cell r="K401"/>
          <cell r="L401"/>
          <cell r="M401"/>
          <cell r="N401"/>
          <cell r="O401"/>
          <cell r="P401"/>
          <cell r="Q401"/>
          <cell r="R401"/>
          <cell r="S401"/>
          <cell r="T401"/>
          <cell r="U401"/>
          <cell r="V401"/>
          <cell r="W401"/>
          <cell r="X401"/>
          <cell r="Y401"/>
          <cell r="Z401"/>
          <cell r="AA401"/>
          <cell r="AB401"/>
          <cell r="AC401"/>
          <cell r="AD401"/>
          <cell r="AE401"/>
        </row>
        <row r="402">
          <cell r="G402"/>
          <cell r="H402"/>
          <cell r="I402"/>
          <cell r="J402"/>
          <cell r="K402"/>
          <cell r="L402"/>
          <cell r="M402"/>
          <cell r="N402"/>
          <cell r="O402"/>
          <cell r="P402"/>
          <cell r="Q402"/>
          <cell r="R402"/>
          <cell r="S402"/>
          <cell r="T402"/>
          <cell r="U402"/>
          <cell r="V402"/>
          <cell r="W402"/>
          <cell r="X402"/>
          <cell r="Y402"/>
          <cell r="Z402"/>
          <cell r="AA402"/>
          <cell r="AB402"/>
          <cell r="AC402"/>
          <cell r="AD402"/>
          <cell r="AE402"/>
        </row>
        <row r="403">
          <cell r="G403"/>
          <cell r="H403"/>
          <cell r="I403"/>
          <cell r="J403"/>
          <cell r="K403"/>
          <cell r="L403"/>
          <cell r="M403"/>
          <cell r="N403"/>
          <cell r="O403"/>
          <cell r="P403"/>
          <cell r="Q403"/>
          <cell r="R403"/>
          <cell r="S403"/>
          <cell r="T403"/>
          <cell r="U403"/>
          <cell r="V403"/>
          <cell r="W403"/>
          <cell r="X403"/>
          <cell r="Y403"/>
          <cell r="Z403"/>
          <cell r="AA403"/>
          <cell r="AB403"/>
          <cell r="AC403"/>
          <cell r="AD403"/>
          <cell r="AE403"/>
        </row>
        <row r="404">
          <cell r="G404"/>
          <cell r="H404"/>
          <cell r="I404"/>
          <cell r="J404"/>
          <cell r="K404"/>
          <cell r="L404"/>
          <cell r="M404"/>
          <cell r="N404"/>
          <cell r="O404"/>
          <cell r="P404"/>
          <cell r="Q404"/>
          <cell r="R404"/>
          <cell r="S404"/>
          <cell r="T404"/>
          <cell r="U404"/>
          <cell r="V404"/>
          <cell r="W404"/>
          <cell r="X404"/>
          <cell r="Y404"/>
          <cell r="Z404"/>
          <cell r="AA404"/>
          <cell r="AB404"/>
          <cell r="AC404"/>
          <cell r="AD404"/>
          <cell r="AE404"/>
        </row>
        <row r="405">
          <cell r="G405"/>
          <cell r="H405"/>
          <cell r="I405"/>
          <cell r="J405"/>
          <cell r="K405"/>
          <cell r="L405"/>
          <cell r="M405"/>
          <cell r="N405"/>
          <cell r="O405"/>
          <cell r="P405"/>
          <cell r="Q405"/>
          <cell r="R405"/>
          <cell r="S405"/>
          <cell r="T405"/>
          <cell r="U405"/>
          <cell r="V405"/>
          <cell r="W405"/>
          <cell r="X405"/>
          <cell r="Y405"/>
          <cell r="Z405"/>
          <cell r="AA405"/>
          <cell r="AB405"/>
          <cell r="AC405"/>
          <cell r="AD405"/>
          <cell r="AE405"/>
        </row>
        <row r="406">
          <cell r="G406"/>
          <cell r="H406"/>
          <cell r="I406"/>
          <cell r="J406"/>
          <cell r="K406"/>
          <cell r="L406"/>
          <cell r="M406"/>
          <cell r="N406"/>
          <cell r="O406"/>
          <cell r="P406"/>
          <cell r="Q406"/>
          <cell r="R406"/>
          <cell r="S406"/>
          <cell r="T406"/>
          <cell r="U406"/>
          <cell r="V406"/>
          <cell r="W406"/>
          <cell r="X406"/>
          <cell r="Y406"/>
          <cell r="Z406"/>
          <cell r="AA406"/>
          <cell r="AB406"/>
          <cell r="AC406"/>
          <cell r="AD406"/>
          <cell r="AE406"/>
        </row>
        <row r="407">
          <cell r="G407"/>
          <cell r="H407"/>
          <cell r="I407"/>
          <cell r="J407"/>
          <cell r="K407"/>
          <cell r="L407"/>
          <cell r="M407"/>
          <cell r="N407"/>
          <cell r="O407"/>
          <cell r="P407"/>
          <cell r="Q407"/>
          <cell r="R407"/>
          <cell r="S407"/>
          <cell r="T407"/>
          <cell r="U407"/>
          <cell r="V407"/>
          <cell r="W407"/>
          <cell r="X407"/>
          <cell r="Y407"/>
          <cell r="Z407"/>
          <cell r="AA407"/>
          <cell r="AB407"/>
          <cell r="AC407"/>
          <cell r="AD407"/>
          <cell r="AE407"/>
        </row>
        <row r="408">
          <cell r="G408"/>
          <cell r="H408"/>
          <cell r="I408"/>
          <cell r="J408"/>
          <cell r="K408"/>
          <cell r="L408"/>
          <cell r="M408"/>
          <cell r="N408"/>
          <cell r="O408"/>
          <cell r="P408"/>
          <cell r="Q408"/>
          <cell r="R408"/>
          <cell r="S408"/>
          <cell r="T408"/>
          <cell r="U408"/>
          <cell r="V408"/>
          <cell r="W408"/>
          <cell r="X408"/>
          <cell r="Y408"/>
          <cell r="Z408"/>
          <cell r="AA408"/>
          <cell r="AB408"/>
          <cell r="AC408"/>
          <cell r="AD408"/>
          <cell r="AE408"/>
        </row>
        <row r="409">
          <cell r="G409"/>
          <cell r="H409"/>
          <cell r="I409"/>
          <cell r="J409"/>
          <cell r="K409"/>
          <cell r="L409"/>
          <cell r="M409"/>
          <cell r="N409"/>
          <cell r="O409"/>
          <cell r="P409"/>
          <cell r="Q409"/>
          <cell r="R409"/>
          <cell r="S409"/>
          <cell r="T409"/>
          <cell r="U409"/>
          <cell r="V409"/>
          <cell r="W409"/>
          <cell r="X409"/>
          <cell r="Y409"/>
          <cell r="Z409"/>
          <cell r="AA409"/>
          <cell r="AB409"/>
          <cell r="AC409"/>
          <cell r="AD409"/>
          <cell r="AE409"/>
        </row>
        <row r="410">
          <cell r="G410"/>
          <cell r="H410"/>
          <cell r="I410"/>
          <cell r="J410"/>
          <cell r="K410"/>
          <cell r="L410"/>
          <cell r="M410"/>
          <cell r="N410"/>
          <cell r="O410"/>
          <cell r="P410"/>
          <cell r="Q410"/>
          <cell r="R410"/>
          <cell r="S410"/>
          <cell r="T410"/>
          <cell r="U410"/>
          <cell r="V410"/>
          <cell r="W410"/>
          <cell r="X410"/>
          <cell r="Y410"/>
          <cell r="Z410"/>
          <cell r="AA410"/>
          <cell r="AB410"/>
          <cell r="AC410"/>
          <cell r="AD410"/>
          <cell r="AE410"/>
        </row>
        <row r="411">
          <cell r="G411"/>
          <cell r="H411"/>
          <cell r="I411"/>
          <cell r="J411"/>
          <cell r="K411"/>
          <cell r="L411"/>
          <cell r="M411"/>
          <cell r="N411"/>
          <cell r="O411"/>
          <cell r="P411"/>
          <cell r="Q411"/>
          <cell r="R411"/>
          <cell r="S411"/>
          <cell r="T411"/>
          <cell r="U411"/>
          <cell r="V411"/>
          <cell r="W411"/>
          <cell r="X411"/>
          <cell r="Y411"/>
          <cell r="Z411"/>
          <cell r="AA411"/>
          <cell r="AB411"/>
          <cell r="AC411"/>
          <cell r="AD411"/>
          <cell r="AE411"/>
        </row>
        <row r="412">
          <cell r="G412"/>
          <cell r="H412"/>
          <cell r="I412"/>
          <cell r="J412"/>
          <cell r="K412"/>
          <cell r="L412"/>
          <cell r="M412"/>
          <cell r="N412"/>
          <cell r="O412"/>
          <cell r="P412"/>
          <cell r="Q412"/>
          <cell r="R412"/>
          <cell r="S412"/>
          <cell r="T412"/>
          <cell r="U412"/>
          <cell r="V412"/>
          <cell r="W412"/>
          <cell r="X412"/>
          <cell r="Y412"/>
          <cell r="Z412"/>
          <cell r="AA412"/>
          <cell r="AB412"/>
          <cell r="AC412"/>
          <cell r="AD412"/>
          <cell r="AE412"/>
        </row>
        <row r="413">
          <cell r="G413"/>
          <cell r="H413"/>
          <cell r="I413"/>
          <cell r="J413"/>
          <cell r="K413"/>
          <cell r="L413"/>
          <cell r="M413"/>
          <cell r="N413"/>
          <cell r="O413"/>
          <cell r="P413"/>
          <cell r="Q413"/>
          <cell r="R413"/>
          <cell r="S413"/>
          <cell r="T413"/>
          <cell r="U413"/>
          <cell r="V413"/>
          <cell r="W413"/>
          <cell r="X413"/>
          <cell r="Y413"/>
          <cell r="Z413"/>
          <cell r="AA413"/>
          <cell r="AB413"/>
          <cell r="AC413"/>
          <cell r="AD413"/>
          <cell r="AE413"/>
        </row>
        <row r="414">
          <cell r="G414"/>
          <cell r="H414"/>
          <cell r="I414"/>
          <cell r="J414"/>
          <cell r="K414"/>
          <cell r="L414"/>
          <cell r="M414"/>
          <cell r="N414"/>
          <cell r="O414"/>
          <cell r="P414"/>
          <cell r="Q414"/>
          <cell r="R414"/>
          <cell r="S414"/>
          <cell r="T414"/>
          <cell r="U414"/>
          <cell r="V414"/>
          <cell r="W414"/>
          <cell r="X414"/>
          <cell r="Y414"/>
          <cell r="Z414"/>
          <cell r="AA414"/>
          <cell r="AB414"/>
          <cell r="AC414"/>
          <cell r="AD414"/>
          <cell r="AE414"/>
        </row>
        <row r="415">
          <cell r="G415"/>
          <cell r="H415"/>
          <cell r="I415"/>
          <cell r="J415"/>
          <cell r="K415"/>
          <cell r="L415"/>
          <cell r="M415"/>
          <cell r="N415"/>
          <cell r="O415"/>
          <cell r="P415"/>
          <cell r="Q415"/>
          <cell r="R415"/>
          <cell r="S415"/>
          <cell r="T415"/>
          <cell r="U415"/>
          <cell r="V415"/>
          <cell r="W415"/>
          <cell r="X415"/>
          <cell r="Y415"/>
          <cell r="Z415"/>
          <cell r="AA415"/>
          <cell r="AB415"/>
          <cell r="AC415"/>
          <cell r="AD415"/>
          <cell r="AE415"/>
        </row>
        <row r="416">
          <cell r="G416"/>
          <cell r="H416"/>
          <cell r="I416"/>
          <cell r="J416"/>
          <cell r="K416"/>
          <cell r="L416"/>
          <cell r="M416"/>
          <cell r="N416"/>
          <cell r="O416"/>
          <cell r="P416"/>
          <cell r="Q416"/>
          <cell r="R416"/>
          <cell r="S416"/>
          <cell r="T416"/>
          <cell r="U416"/>
          <cell r="V416"/>
          <cell r="W416"/>
          <cell r="X416"/>
          <cell r="Y416"/>
          <cell r="Z416"/>
          <cell r="AA416"/>
          <cell r="AB416"/>
          <cell r="AC416"/>
          <cell r="AD416"/>
          <cell r="AE416"/>
        </row>
        <row r="417">
          <cell r="G417"/>
          <cell r="H417"/>
          <cell r="I417"/>
          <cell r="J417"/>
          <cell r="K417"/>
          <cell r="L417"/>
          <cell r="M417"/>
          <cell r="N417"/>
          <cell r="O417"/>
          <cell r="P417"/>
          <cell r="Q417"/>
          <cell r="R417"/>
          <cell r="S417"/>
          <cell r="T417"/>
          <cell r="U417"/>
          <cell r="V417"/>
          <cell r="W417"/>
          <cell r="X417"/>
          <cell r="Y417"/>
          <cell r="Z417"/>
          <cell r="AA417"/>
          <cell r="AB417"/>
          <cell r="AC417"/>
          <cell r="AD417"/>
          <cell r="AE417"/>
        </row>
        <row r="418">
          <cell r="G418"/>
          <cell r="H418"/>
          <cell r="I418"/>
          <cell r="J418"/>
          <cell r="K418"/>
          <cell r="L418"/>
          <cell r="M418"/>
          <cell r="N418"/>
          <cell r="O418"/>
          <cell r="P418"/>
          <cell r="Q418"/>
          <cell r="R418"/>
          <cell r="S418"/>
          <cell r="T418"/>
          <cell r="U418"/>
          <cell r="V418"/>
          <cell r="W418"/>
          <cell r="X418"/>
          <cell r="Y418"/>
          <cell r="Z418"/>
          <cell r="AA418"/>
          <cell r="AB418"/>
          <cell r="AC418"/>
          <cell r="AD418"/>
          <cell r="AE418"/>
        </row>
        <row r="419">
          <cell r="G419"/>
          <cell r="H419"/>
          <cell r="I419"/>
          <cell r="J419"/>
          <cell r="K419"/>
          <cell r="L419"/>
          <cell r="M419"/>
          <cell r="N419"/>
          <cell r="O419"/>
          <cell r="P419"/>
          <cell r="Q419"/>
          <cell r="R419"/>
          <cell r="S419"/>
          <cell r="T419"/>
          <cell r="U419"/>
          <cell r="V419"/>
          <cell r="W419"/>
          <cell r="X419"/>
          <cell r="Y419"/>
          <cell r="Z419"/>
          <cell r="AA419"/>
          <cell r="AB419"/>
          <cell r="AC419"/>
          <cell r="AD419"/>
          <cell r="AE419"/>
        </row>
        <row r="420">
          <cell r="G420"/>
          <cell r="H420"/>
          <cell r="I420"/>
          <cell r="J420"/>
          <cell r="K420"/>
          <cell r="L420"/>
          <cell r="M420"/>
          <cell r="N420"/>
          <cell r="O420"/>
          <cell r="P420"/>
          <cell r="Q420"/>
          <cell r="R420"/>
          <cell r="S420"/>
          <cell r="T420"/>
          <cell r="U420"/>
          <cell r="V420"/>
          <cell r="W420"/>
          <cell r="X420"/>
          <cell r="Y420"/>
          <cell r="Z420"/>
          <cell r="AA420"/>
          <cell r="AB420"/>
          <cell r="AC420"/>
          <cell r="AD420"/>
          <cell r="AE420"/>
        </row>
        <row r="421">
          <cell r="G421"/>
          <cell r="H421"/>
          <cell r="I421"/>
          <cell r="J421"/>
          <cell r="K421"/>
          <cell r="L421"/>
          <cell r="M421"/>
          <cell r="N421"/>
          <cell r="O421"/>
          <cell r="P421"/>
          <cell r="Q421"/>
          <cell r="R421"/>
          <cell r="S421"/>
          <cell r="T421"/>
          <cell r="U421"/>
          <cell r="V421"/>
          <cell r="W421"/>
          <cell r="X421"/>
          <cell r="Y421"/>
          <cell r="Z421"/>
          <cell r="AA421"/>
          <cell r="AB421"/>
          <cell r="AC421"/>
          <cell r="AD421"/>
          <cell r="AE421"/>
        </row>
        <row r="422">
          <cell r="G422"/>
          <cell r="H422"/>
          <cell r="I422"/>
          <cell r="J422"/>
          <cell r="K422"/>
          <cell r="L422"/>
          <cell r="M422"/>
          <cell r="N422"/>
          <cell r="O422"/>
          <cell r="P422"/>
          <cell r="Q422"/>
          <cell r="R422"/>
          <cell r="S422"/>
          <cell r="T422"/>
          <cell r="U422"/>
          <cell r="V422"/>
          <cell r="W422"/>
          <cell r="X422"/>
          <cell r="Y422"/>
          <cell r="Z422"/>
          <cell r="AA422"/>
          <cell r="AB422"/>
          <cell r="AC422"/>
          <cell r="AD422"/>
          <cell r="AE422"/>
        </row>
        <row r="423">
          <cell r="G423"/>
          <cell r="H423"/>
          <cell r="I423"/>
          <cell r="J423"/>
          <cell r="K423"/>
          <cell r="L423"/>
          <cell r="M423"/>
          <cell r="N423"/>
          <cell r="O423"/>
          <cell r="P423"/>
          <cell r="Q423"/>
          <cell r="R423"/>
          <cell r="S423"/>
          <cell r="T423"/>
          <cell r="U423"/>
          <cell r="V423"/>
          <cell r="W423"/>
          <cell r="X423"/>
          <cell r="Y423"/>
          <cell r="Z423"/>
          <cell r="AA423"/>
          <cell r="AB423"/>
          <cell r="AC423"/>
          <cell r="AD423"/>
          <cell r="AE423"/>
        </row>
        <row r="424">
          <cell r="G424"/>
          <cell r="H424"/>
          <cell r="I424"/>
          <cell r="J424"/>
          <cell r="K424"/>
          <cell r="L424"/>
          <cell r="M424"/>
          <cell r="N424"/>
          <cell r="O424"/>
          <cell r="P424"/>
          <cell r="Q424"/>
          <cell r="R424"/>
          <cell r="S424"/>
          <cell r="T424"/>
          <cell r="U424"/>
          <cell r="V424"/>
          <cell r="W424"/>
          <cell r="X424"/>
          <cell r="Y424"/>
          <cell r="Z424"/>
          <cell r="AA424"/>
          <cell r="AB424"/>
          <cell r="AC424"/>
          <cell r="AD424"/>
          <cell r="AE424"/>
        </row>
        <row r="425">
          <cell r="G425"/>
          <cell r="H425"/>
          <cell r="I425"/>
          <cell r="J425"/>
          <cell r="K425"/>
          <cell r="L425"/>
          <cell r="M425"/>
          <cell r="N425"/>
          <cell r="O425"/>
          <cell r="P425"/>
          <cell r="Q425"/>
          <cell r="R425"/>
          <cell r="S425"/>
          <cell r="T425"/>
          <cell r="U425"/>
          <cell r="V425"/>
          <cell r="W425"/>
          <cell r="X425"/>
          <cell r="Y425"/>
          <cell r="Z425"/>
          <cell r="AA425"/>
          <cell r="AB425"/>
          <cell r="AC425"/>
          <cell r="AD425"/>
          <cell r="AE425"/>
        </row>
        <row r="426">
          <cell r="G426"/>
          <cell r="H426"/>
          <cell r="I426"/>
          <cell r="J426"/>
          <cell r="K426"/>
          <cell r="L426"/>
          <cell r="M426"/>
          <cell r="N426"/>
          <cell r="O426"/>
          <cell r="P426"/>
          <cell r="Q426"/>
          <cell r="R426"/>
          <cell r="S426"/>
          <cell r="T426"/>
          <cell r="U426"/>
          <cell r="V426"/>
          <cell r="W426"/>
          <cell r="X426"/>
          <cell r="Y426"/>
          <cell r="Z426"/>
          <cell r="AA426"/>
          <cell r="AB426"/>
          <cell r="AC426"/>
          <cell r="AD426"/>
          <cell r="AE426"/>
        </row>
        <row r="427">
          <cell r="G427"/>
          <cell r="H427"/>
          <cell r="I427"/>
          <cell r="J427"/>
          <cell r="K427"/>
          <cell r="L427"/>
          <cell r="M427"/>
          <cell r="N427"/>
          <cell r="O427"/>
          <cell r="P427"/>
          <cell r="Q427"/>
          <cell r="R427"/>
          <cell r="S427"/>
          <cell r="T427"/>
          <cell r="U427"/>
          <cell r="V427"/>
          <cell r="W427"/>
          <cell r="X427"/>
          <cell r="Y427"/>
          <cell r="Z427"/>
          <cell r="AA427"/>
          <cell r="AB427"/>
          <cell r="AC427"/>
          <cell r="AD427"/>
          <cell r="AE427"/>
        </row>
        <row r="428">
          <cell r="G428"/>
          <cell r="H428"/>
          <cell r="I428"/>
          <cell r="J428"/>
          <cell r="K428"/>
          <cell r="L428"/>
          <cell r="M428"/>
          <cell r="N428"/>
          <cell r="O428"/>
          <cell r="P428"/>
          <cell r="Q428"/>
          <cell r="R428"/>
          <cell r="S428"/>
          <cell r="T428"/>
          <cell r="U428"/>
          <cell r="V428"/>
          <cell r="W428"/>
          <cell r="X428"/>
          <cell r="Y428"/>
          <cell r="Z428"/>
          <cell r="AA428"/>
          <cell r="AB428"/>
          <cell r="AC428"/>
          <cell r="AD428"/>
          <cell r="AE428"/>
        </row>
        <row r="429">
          <cell r="G429"/>
          <cell r="H429"/>
          <cell r="I429"/>
          <cell r="J429"/>
          <cell r="K429"/>
          <cell r="L429"/>
          <cell r="M429"/>
          <cell r="N429"/>
          <cell r="O429"/>
          <cell r="P429"/>
          <cell r="Q429"/>
          <cell r="R429"/>
          <cell r="S429"/>
          <cell r="T429"/>
          <cell r="U429"/>
          <cell r="V429"/>
          <cell r="W429"/>
          <cell r="X429"/>
          <cell r="Y429"/>
          <cell r="Z429"/>
          <cell r="AA429"/>
          <cell r="AB429"/>
          <cell r="AC429"/>
          <cell r="AD429"/>
          <cell r="AE429"/>
        </row>
        <row r="430">
          <cell r="G430"/>
          <cell r="H430"/>
          <cell r="I430"/>
          <cell r="J430"/>
          <cell r="K430"/>
          <cell r="L430"/>
          <cell r="M430"/>
          <cell r="N430"/>
          <cell r="O430"/>
          <cell r="P430"/>
          <cell r="Q430"/>
          <cell r="R430"/>
          <cell r="S430"/>
          <cell r="T430"/>
          <cell r="U430"/>
          <cell r="V430"/>
          <cell r="W430"/>
          <cell r="X430"/>
          <cell r="Y430"/>
          <cell r="Z430"/>
          <cell r="AA430"/>
          <cell r="AB430"/>
          <cell r="AC430"/>
          <cell r="AD430"/>
          <cell r="AE430"/>
        </row>
        <row r="431">
          <cell r="G431"/>
          <cell r="H431"/>
          <cell r="I431"/>
          <cell r="J431"/>
          <cell r="K431"/>
          <cell r="L431"/>
          <cell r="M431"/>
          <cell r="N431"/>
          <cell r="O431"/>
          <cell r="P431"/>
          <cell r="Q431"/>
          <cell r="R431"/>
          <cell r="S431"/>
          <cell r="T431"/>
          <cell r="U431"/>
          <cell r="V431"/>
          <cell r="W431"/>
          <cell r="X431"/>
          <cell r="Y431"/>
          <cell r="Z431"/>
          <cell r="AA431"/>
          <cell r="AB431"/>
          <cell r="AC431"/>
          <cell r="AD431"/>
          <cell r="AE431"/>
        </row>
        <row r="432">
          <cell r="G432"/>
          <cell r="H432"/>
          <cell r="I432"/>
          <cell r="J432"/>
          <cell r="K432"/>
          <cell r="L432"/>
          <cell r="M432"/>
          <cell r="N432"/>
          <cell r="O432"/>
          <cell r="P432"/>
          <cell r="Q432"/>
          <cell r="R432"/>
          <cell r="S432"/>
          <cell r="T432"/>
          <cell r="U432"/>
          <cell r="V432"/>
          <cell r="W432"/>
          <cell r="X432"/>
          <cell r="Y432"/>
          <cell r="Z432"/>
          <cell r="AA432"/>
          <cell r="AB432"/>
          <cell r="AC432"/>
          <cell r="AD432"/>
          <cell r="AE432"/>
        </row>
        <row r="433">
          <cell r="G433"/>
          <cell r="H433"/>
          <cell r="I433"/>
          <cell r="J433"/>
          <cell r="K433"/>
          <cell r="L433"/>
          <cell r="M433"/>
          <cell r="N433"/>
          <cell r="O433"/>
          <cell r="P433"/>
          <cell r="Q433"/>
          <cell r="R433"/>
          <cell r="S433"/>
          <cell r="T433"/>
          <cell r="U433"/>
          <cell r="V433"/>
          <cell r="W433"/>
          <cell r="X433"/>
          <cell r="Y433"/>
          <cell r="Z433"/>
          <cell r="AA433"/>
          <cell r="AB433"/>
          <cell r="AC433"/>
          <cell r="AD433"/>
          <cell r="AE433"/>
        </row>
        <row r="434">
          <cell r="G434"/>
          <cell r="H434"/>
          <cell r="I434"/>
          <cell r="J434"/>
          <cell r="K434"/>
          <cell r="L434"/>
          <cell r="M434"/>
          <cell r="N434"/>
          <cell r="O434"/>
          <cell r="P434"/>
          <cell r="Q434"/>
          <cell r="R434"/>
          <cell r="S434"/>
          <cell r="T434"/>
          <cell r="U434"/>
          <cell r="V434"/>
          <cell r="W434"/>
          <cell r="X434"/>
          <cell r="Y434"/>
          <cell r="Z434"/>
          <cell r="AA434"/>
          <cell r="AB434"/>
          <cell r="AC434"/>
          <cell r="AD434"/>
          <cell r="AE434"/>
        </row>
        <row r="435">
          <cell r="G435"/>
          <cell r="H435"/>
          <cell r="I435"/>
          <cell r="J435"/>
          <cell r="K435"/>
          <cell r="L435"/>
          <cell r="M435"/>
          <cell r="N435"/>
          <cell r="O435"/>
          <cell r="P435"/>
          <cell r="Q435"/>
          <cell r="R435"/>
          <cell r="S435"/>
          <cell r="T435"/>
          <cell r="U435"/>
          <cell r="V435"/>
          <cell r="W435"/>
          <cell r="X435"/>
          <cell r="Y435"/>
          <cell r="Z435"/>
          <cell r="AA435"/>
          <cell r="AB435"/>
          <cell r="AC435"/>
          <cell r="AD435"/>
          <cell r="AE435"/>
        </row>
        <row r="436">
          <cell r="G436"/>
          <cell r="H436"/>
          <cell r="I436"/>
          <cell r="J436"/>
          <cell r="K436"/>
          <cell r="L436"/>
          <cell r="M436"/>
          <cell r="N436"/>
          <cell r="O436"/>
          <cell r="P436"/>
          <cell r="Q436"/>
          <cell r="R436"/>
          <cell r="S436"/>
          <cell r="T436"/>
          <cell r="U436"/>
          <cell r="V436"/>
          <cell r="W436"/>
          <cell r="X436"/>
          <cell r="Y436"/>
          <cell r="Z436"/>
          <cell r="AA436"/>
          <cell r="AB436"/>
          <cell r="AC436"/>
          <cell r="AD436"/>
          <cell r="AE436"/>
        </row>
        <row r="437">
          <cell r="G437"/>
          <cell r="H437"/>
          <cell r="I437"/>
          <cell r="J437"/>
          <cell r="K437"/>
          <cell r="L437"/>
          <cell r="M437"/>
          <cell r="N437"/>
          <cell r="O437"/>
          <cell r="P437"/>
          <cell r="Q437"/>
          <cell r="R437"/>
          <cell r="S437"/>
          <cell r="T437"/>
          <cell r="U437"/>
          <cell r="V437"/>
          <cell r="W437"/>
          <cell r="X437"/>
          <cell r="Y437"/>
          <cell r="Z437"/>
          <cell r="AA437"/>
          <cell r="AB437"/>
          <cell r="AC437"/>
          <cell r="AD437"/>
          <cell r="AE437"/>
        </row>
        <row r="438">
          <cell r="G438"/>
          <cell r="H438"/>
          <cell r="I438"/>
          <cell r="J438"/>
          <cell r="K438"/>
          <cell r="L438"/>
          <cell r="M438"/>
          <cell r="N438"/>
          <cell r="O438"/>
          <cell r="P438"/>
          <cell r="Q438"/>
          <cell r="R438"/>
          <cell r="S438"/>
          <cell r="T438"/>
          <cell r="U438"/>
          <cell r="V438"/>
          <cell r="W438"/>
          <cell r="X438"/>
          <cell r="Y438"/>
          <cell r="Z438"/>
          <cell r="AA438"/>
          <cell r="AB438"/>
          <cell r="AC438"/>
          <cell r="AD438"/>
          <cell r="AE438"/>
        </row>
        <row r="439">
          <cell r="G439"/>
          <cell r="H439"/>
          <cell r="I439"/>
          <cell r="J439"/>
          <cell r="K439"/>
          <cell r="L439"/>
          <cell r="M439"/>
          <cell r="N439"/>
          <cell r="O439"/>
          <cell r="P439"/>
          <cell r="Q439"/>
          <cell r="R439"/>
          <cell r="S439"/>
          <cell r="T439"/>
          <cell r="U439"/>
          <cell r="V439"/>
          <cell r="W439"/>
          <cell r="X439"/>
          <cell r="Y439"/>
          <cell r="Z439"/>
          <cell r="AA439"/>
          <cell r="AB439"/>
          <cell r="AC439"/>
          <cell r="AD439"/>
          <cell r="AE439"/>
        </row>
        <row r="440">
          <cell r="G440"/>
          <cell r="H440"/>
          <cell r="I440"/>
          <cell r="J440"/>
          <cell r="K440"/>
          <cell r="L440"/>
          <cell r="M440"/>
          <cell r="N440"/>
          <cell r="O440"/>
          <cell r="P440"/>
          <cell r="Q440"/>
          <cell r="R440"/>
          <cell r="S440"/>
          <cell r="T440"/>
          <cell r="U440"/>
          <cell r="V440"/>
          <cell r="W440"/>
          <cell r="X440"/>
          <cell r="Y440"/>
          <cell r="Z440"/>
          <cell r="AA440"/>
          <cell r="AB440"/>
          <cell r="AC440"/>
          <cell r="AD440"/>
          <cell r="AE440"/>
        </row>
        <row r="441">
          <cell r="G441"/>
          <cell r="H441"/>
          <cell r="I441"/>
          <cell r="J441"/>
          <cell r="K441"/>
          <cell r="L441"/>
          <cell r="M441"/>
          <cell r="N441"/>
          <cell r="O441"/>
          <cell r="P441"/>
          <cell r="Q441"/>
          <cell r="R441"/>
          <cell r="S441"/>
          <cell r="T441"/>
          <cell r="U441"/>
          <cell r="V441"/>
          <cell r="W441"/>
          <cell r="X441"/>
          <cell r="Y441"/>
          <cell r="Z441"/>
          <cell r="AA441"/>
          <cell r="AB441"/>
          <cell r="AC441"/>
          <cell r="AD441"/>
          <cell r="AE441"/>
        </row>
        <row r="442">
          <cell r="G442"/>
          <cell r="H442"/>
          <cell r="I442"/>
          <cell r="J442"/>
          <cell r="K442"/>
          <cell r="L442"/>
          <cell r="M442"/>
          <cell r="N442"/>
          <cell r="O442"/>
          <cell r="P442"/>
          <cell r="Q442"/>
          <cell r="R442"/>
          <cell r="S442"/>
          <cell r="T442"/>
          <cell r="U442"/>
          <cell r="V442"/>
          <cell r="W442"/>
          <cell r="X442"/>
          <cell r="Y442"/>
          <cell r="Z442"/>
          <cell r="AA442"/>
          <cell r="AB442"/>
          <cell r="AC442"/>
          <cell r="AD442"/>
          <cell r="AE442"/>
        </row>
        <row r="443">
          <cell r="G443"/>
          <cell r="H443"/>
          <cell r="I443"/>
          <cell r="J443"/>
          <cell r="K443"/>
          <cell r="L443"/>
          <cell r="M443"/>
          <cell r="N443"/>
          <cell r="O443"/>
          <cell r="P443"/>
          <cell r="Q443"/>
          <cell r="R443"/>
          <cell r="S443"/>
          <cell r="T443"/>
          <cell r="U443"/>
          <cell r="V443"/>
          <cell r="W443"/>
          <cell r="X443"/>
          <cell r="Y443"/>
          <cell r="Z443"/>
          <cell r="AA443"/>
          <cell r="AB443"/>
          <cell r="AC443"/>
          <cell r="AD443"/>
          <cell r="AE443"/>
        </row>
        <row r="444">
          <cell r="G444"/>
          <cell r="H444"/>
          <cell r="I444"/>
          <cell r="J444"/>
          <cell r="K444"/>
          <cell r="L444"/>
          <cell r="M444"/>
          <cell r="N444"/>
          <cell r="O444"/>
          <cell r="P444"/>
          <cell r="Q444"/>
          <cell r="R444"/>
          <cell r="S444"/>
          <cell r="T444"/>
          <cell r="U444"/>
          <cell r="V444"/>
          <cell r="W444"/>
          <cell r="X444"/>
          <cell r="Y444"/>
          <cell r="Z444"/>
          <cell r="AA444"/>
          <cell r="AB444"/>
          <cell r="AC444"/>
          <cell r="AD444"/>
          <cell r="AE444"/>
        </row>
        <row r="445">
          <cell r="G445"/>
          <cell r="H445"/>
          <cell r="I445"/>
          <cell r="J445"/>
          <cell r="K445"/>
          <cell r="L445"/>
          <cell r="M445"/>
          <cell r="N445"/>
          <cell r="O445"/>
          <cell r="P445"/>
          <cell r="Q445"/>
          <cell r="R445"/>
          <cell r="S445"/>
          <cell r="T445"/>
          <cell r="U445"/>
          <cell r="V445"/>
          <cell r="W445"/>
          <cell r="X445"/>
          <cell r="Y445"/>
          <cell r="Z445"/>
          <cell r="AA445"/>
          <cell r="AB445"/>
          <cell r="AC445"/>
          <cell r="AD445"/>
          <cell r="AE445"/>
        </row>
        <row r="446">
          <cell r="G446"/>
          <cell r="H446"/>
          <cell r="I446"/>
          <cell r="J446"/>
          <cell r="K446"/>
          <cell r="L446"/>
          <cell r="M446"/>
          <cell r="N446"/>
          <cell r="O446"/>
          <cell r="P446"/>
          <cell r="Q446"/>
          <cell r="R446"/>
          <cell r="S446"/>
          <cell r="T446"/>
          <cell r="U446"/>
          <cell r="V446"/>
          <cell r="W446"/>
          <cell r="X446"/>
          <cell r="Y446"/>
          <cell r="Z446"/>
          <cell r="AA446"/>
          <cell r="AB446"/>
          <cell r="AC446"/>
          <cell r="AD446"/>
          <cell r="AE446"/>
        </row>
        <row r="447">
          <cell r="G447"/>
          <cell r="H447"/>
          <cell r="I447"/>
          <cell r="J447"/>
          <cell r="K447"/>
          <cell r="L447"/>
          <cell r="M447"/>
          <cell r="N447"/>
          <cell r="O447"/>
          <cell r="P447"/>
          <cell r="Q447"/>
          <cell r="R447"/>
          <cell r="S447"/>
          <cell r="T447"/>
          <cell r="U447"/>
          <cell r="V447"/>
          <cell r="W447"/>
          <cell r="X447"/>
          <cell r="Y447"/>
          <cell r="Z447"/>
          <cell r="AA447"/>
          <cell r="AB447"/>
          <cell r="AC447"/>
          <cell r="AD447"/>
          <cell r="AE447"/>
        </row>
        <row r="448">
          <cell r="G448"/>
          <cell r="H448"/>
          <cell r="I448"/>
          <cell r="J448"/>
          <cell r="K448"/>
          <cell r="L448"/>
          <cell r="M448"/>
          <cell r="N448"/>
          <cell r="O448"/>
          <cell r="P448"/>
          <cell r="Q448"/>
          <cell r="R448"/>
          <cell r="S448"/>
          <cell r="T448"/>
          <cell r="U448"/>
          <cell r="V448"/>
          <cell r="W448"/>
          <cell r="X448"/>
          <cell r="Y448"/>
          <cell r="Z448"/>
          <cell r="AA448"/>
          <cell r="AB448"/>
          <cell r="AC448"/>
          <cell r="AD448"/>
          <cell r="AE448"/>
        </row>
        <row r="449">
          <cell r="G449"/>
          <cell r="H449"/>
          <cell r="I449"/>
          <cell r="J449"/>
          <cell r="K449"/>
          <cell r="L449"/>
          <cell r="M449"/>
          <cell r="N449"/>
          <cell r="O449"/>
          <cell r="P449"/>
          <cell r="Q449"/>
          <cell r="R449"/>
          <cell r="S449"/>
          <cell r="T449"/>
          <cell r="U449"/>
          <cell r="V449"/>
          <cell r="W449"/>
          <cell r="X449"/>
          <cell r="Y449"/>
          <cell r="Z449"/>
          <cell r="AA449"/>
          <cell r="AB449"/>
          <cell r="AC449"/>
          <cell r="AD449"/>
          <cell r="AE449"/>
        </row>
        <row r="450">
          <cell r="G450"/>
          <cell r="H450"/>
          <cell r="I450"/>
          <cell r="J450"/>
          <cell r="K450"/>
          <cell r="L450"/>
          <cell r="M450"/>
          <cell r="N450"/>
          <cell r="O450"/>
          <cell r="P450"/>
          <cell r="Q450"/>
          <cell r="R450"/>
          <cell r="S450"/>
          <cell r="T450"/>
          <cell r="U450"/>
          <cell r="V450"/>
          <cell r="W450"/>
          <cell r="X450"/>
          <cell r="Y450"/>
          <cell r="Z450"/>
          <cell r="AA450"/>
          <cell r="AB450"/>
          <cell r="AC450"/>
          <cell r="AD450"/>
          <cell r="AE450"/>
        </row>
        <row r="451">
          <cell r="G451"/>
          <cell r="H451"/>
          <cell r="I451"/>
          <cell r="J451"/>
          <cell r="K451"/>
          <cell r="L451"/>
          <cell r="M451"/>
          <cell r="N451"/>
          <cell r="O451"/>
          <cell r="P451"/>
          <cell r="Q451"/>
          <cell r="R451"/>
          <cell r="S451"/>
          <cell r="T451"/>
          <cell r="U451"/>
          <cell r="V451"/>
          <cell r="W451"/>
          <cell r="X451"/>
          <cell r="Y451"/>
          <cell r="Z451"/>
          <cell r="AA451"/>
          <cell r="AB451"/>
          <cell r="AC451"/>
          <cell r="AD451"/>
          <cell r="AE451"/>
        </row>
        <row r="452">
          <cell r="G452"/>
          <cell r="H452"/>
          <cell r="I452"/>
          <cell r="J452"/>
          <cell r="K452"/>
          <cell r="L452"/>
          <cell r="M452"/>
          <cell r="N452"/>
          <cell r="O452"/>
          <cell r="P452"/>
          <cell r="Q452"/>
          <cell r="R452"/>
          <cell r="S452"/>
          <cell r="T452"/>
          <cell r="U452"/>
          <cell r="V452"/>
          <cell r="W452"/>
          <cell r="X452"/>
          <cell r="Y452"/>
          <cell r="Z452"/>
          <cell r="AA452"/>
          <cell r="AB452"/>
          <cell r="AC452"/>
          <cell r="AD452"/>
          <cell r="AE452"/>
        </row>
        <row r="453">
          <cell r="G453"/>
          <cell r="H453"/>
          <cell r="I453"/>
          <cell r="J453"/>
          <cell r="K453"/>
          <cell r="L453"/>
          <cell r="M453"/>
          <cell r="N453"/>
          <cell r="O453"/>
          <cell r="P453"/>
          <cell r="Q453"/>
          <cell r="R453"/>
          <cell r="S453"/>
          <cell r="T453"/>
          <cell r="U453"/>
          <cell r="V453"/>
          <cell r="W453"/>
          <cell r="X453"/>
          <cell r="Y453"/>
          <cell r="Z453"/>
          <cell r="AA453"/>
          <cell r="AB453"/>
          <cell r="AC453"/>
          <cell r="AD453"/>
          <cell r="AE453"/>
        </row>
        <row r="454">
          <cell r="G454"/>
          <cell r="H454"/>
          <cell r="I454"/>
          <cell r="J454"/>
          <cell r="K454"/>
          <cell r="L454"/>
          <cell r="M454"/>
          <cell r="N454"/>
          <cell r="O454"/>
          <cell r="P454"/>
          <cell r="Q454"/>
          <cell r="R454"/>
          <cell r="S454"/>
          <cell r="T454"/>
          <cell r="U454"/>
          <cell r="V454"/>
          <cell r="W454"/>
          <cell r="X454"/>
          <cell r="Y454"/>
          <cell r="Z454"/>
          <cell r="AA454"/>
          <cell r="AB454"/>
          <cell r="AC454"/>
          <cell r="AD454"/>
          <cell r="AE454"/>
        </row>
        <row r="455">
          <cell r="G455"/>
          <cell r="H455"/>
          <cell r="I455"/>
          <cell r="J455"/>
          <cell r="K455"/>
          <cell r="L455"/>
          <cell r="M455"/>
          <cell r="N455"/>
          <cell r="O455"/>
          <cell r="P455"/>
          <cell r="Q455"/>
          <cell r="R455"/>
          <cell r="S455"/>
          <cell r="T455"/>
          <cell r="U455"/>
          <cell r="V455"/>
          <cell r="W455"/>
          <cell r="X455"/>
          <cell r="Y455"/>
          <cell r="Z455"/>
          <cell r="AA455"/>
          <cell r="AB455"/>
          <cell r="AC455"/>
          <cell r="AD455"/>
          <cell r="AE455"/>
        </row>
        <row r="456">
          <cell r="G456"/>
          <cell r="H456"/>
          <cell r="I456"/>
          <cell r="J456"/>
          <cell r="K456"/>
          <cell r="L456"/>
          <cell r="M456"/>
          <cell r="N456"/>
          <cell r="O456"/>
          <cell r="P456"/>
          <cell r="Q456"/>
          <cell r="R456"/>
          <cell r="S456"/>
          <cell r="T456"/>
          <cell r="U456"/>
          <cell r="V456"/>
          <cell r="W456"/>
          <cell r="X456"/>
          <cell r="Y456"/>
          <cell r="Z456"/>
          <cell r="AA456"/>
          <cell r="AB456"/>
          <cell r="AC456"/>
          <cell r="AD456"/>
          <cell r="AE456"/>
        </row>
        <row r="457">
          <cell r="G457"/>
          <cell r="H457"/>
          <cell r="I457"/>
          <cell r="J457"/>
          <cell r="K457"/>
          <cell r="L457"/>
          <cell r="M457"/>
          <cell r="N457"/>
          <cell r="O457"/>
          <cell r="P457"/>
          <cell r="Q457"/>
          <cell r="R457"/>
          <cell r="S457"/>
          <cell r="T457"/>
          <cell r="U457"/>
          <cell r="V457"/>
          <cell r="W457"/>
          <cell r="X457"/>
          <cell r="Y457"/>
          <cell r="Z457"/>
          <cell r="AA457"/>
          <cell r="AB457"/>
          <cell r="AC457"/>
          <cell r="AD457"/>
          <cell r="AE457"/>
        </row>
        <row r="458">
          <cell r="G458"/>
          <cell r="H458"/>
          <cell r="I458"/>
          <cell r="J458"/>
          <cell r="K458"/>
          <cell r="L458"/>
          <cell r="M458"/>
          <cell r="N458"/>
          <cell r="O458"/>
          <cell r="P458"/>
          <cell r="Q458"/>
          <cell r="R458"/>
          <cell r="S458"/>
          <cell r="T458"/>
          <cell r="U458"/>
          <cell r="V458"/>
          <cell r="W458"/>
          <cell r="X458"/>
          <cell r="Y458"/>
          <cell r="Z458"/>
          <cell r="AA458"/>
          <cell r="AB458"/>
          <cell r="AC458"/>
          <cell r="AD458"/>
          <cell r="AE458"/>
        </row>
        <row r="459">
          <cell r="G459"/>
          <cell r="H459"/>
          <cell r="I459"/>
          <cell r="J459"/>
          <cell r="K459"/>
          <cell r="L459"/>
          <cell r="M459"/>
          <cell r="N459"/>
          <cell r="O459"/>
          <cell r="P459"/>
          <cell r="Q459"/>
          <cell r="R459"/>
          <cell r="S459"/>
          <cell r="T459"/>
          <cell r="U459"/>
          <cell r="V459"/>
          <cell r="W459"/>
          <cell r="X459"/>
          <cell r="Y459"/>
          <cell r="Z459"/>
          <cell r="AA459"/>
          <cell r="AB459"/>
          <cell r="AC459"/>
          <cell r="AD459"/>
          <cell r="AE459"/>
        </row>
        <row r="460">
          <cell r="G460"/>
          <cell r="H460"/>
          <cell r="I460"/>
          <cell r="J460"/>
          <cell r="K460"/>
          <cell r="L460"/>
          <cell r="M460"/>
          <cell r="N460"/>
          <cell r="O460"/>
          <cell r="P460"/>
          <cell r="Q460"/>
          <cell r="R460"/>
          <cell r="S460"/>
          <cell r="T460"/>
          <cell r="U460"/>
          <cell r="V460"/>
          <cell r="W460"/>
          <cell r="X460"/>
          <cell r="Y460"/>
          <cell r="Z460"/>
          <cell r="AA460"/>
          <cell r="AB460"/>
          <cell r="AC460"/>
          <cell r="AD460"/>
          <cell r="AE460"/>
        </row>
        <row r="461">
          <cell r="G461"/>
          <cell r="H461"/>
          <cell r="I461"/>
          <cell r="J461"/>
          <cell r="K461"/>
          <cell r="L461"/>
          <cell r="M461"/>
          <cell r="N461"/>
          <cell r="O461"/>
          <cell r="P461"/>
          <cell r="Q461"/>
          <cell r="R461"/>
          <cell r="S461"/>
          <cell r="T461"/>
          <cell r="U461"/>
          <cell r="V461"/>
          <cell r="W461"/>
          <cell r="X461"/>
          <cell r="Y461"/>
          <cell r="Z461"/>
          <cell r="AA461"/>
          <cell r="AB461"/>
          <cell r="AC461"/>
          <cell r="AD461"/>
          <cell r="AE461"/>
        </row>
        <row r="462">
          <cell r="G462"/>
          <cell r="H462"/>
          <cell r="I462"/>
          <cell r="J462"/>
          <cell r="K462"/>
          <cell r="L462"/>
          <cell r="M462"/>
          <cell r="N462"/>
          <cell r="O462"/>
          <cell r="P462"/>
          <cell r="Q462"/>
          <cell r="R462"/>
          <cell r="S462"/>
          <cell r="T462"/>
          <cell r="U462"/>
          <cell r="V462"/>
          <cell r="W462"/>
          <cell r="X462"/>
          <cell r="Y462"/>
          <cell r="Z462"/>
          <cell r="AA462"/>
          <cell r="AB462"/>
          <cell r="AC462"/>
          <cell r="AD462"/>
          <cell r="AE462"/>
        </row>
        <row r="463">
          <cell r="G463"/>
          <cell r="H463"/>
          <cell r="I463"/>
          <cell r="J463"/>
          <cell r="K463"/>
          <cell r="L463"/>
          <cell r="M463"/>
          <cell r="N463"/>
          <cell r="O463"/>
          <cell r="P463"/>
          <cell r="Q463"/>
          <cell r="R463"/>
          <cell r="S463"/>
          <cell r="T463"/>
          <cell r="U463"/>
          <cell r="V463"/>
          <cell r="W463"/>
          <cell r="X463"/>
          <cell r="Y463"/>
          <cell r="Z463"/>
          <cell r="AA463"/>
          <cell r="AB463"/>
          <cell r="AC463"/>
          <cell r="AD463"/>
          <cell r="AE463"/>
        </row>
        <row r="464">
          <cell r="G464"/>
          <cell r="H464"/>
          <cell r="I464"/>
          <cell r="J464"/>
          <cell r="K464"/>
          <cell r="L464"/>
          <cell r="M464"/>
          <cell r="N464"/>
          <cell r="O464"/>
          <cell r="P464"/>
          <cell r="Q464"/>
          <cell r="R464"/>
          <cell r="S464"/>
          <cell r="T464"/>
          <cell r="U464"/>
          <cell r="V464"/>
          <cell r="W464"/>
          <cell r="X464"/>
          <cell r="Y464"/>
          <cell r="Z464"/>
          <cell r="AA464"/>
          <cell r="AB464"/>
          <cell r="AC464"/>
          <cell r="AD464"/>
          <cell r="AE464"/>
        </row>
        <row r="465">
          <cell r="G465"/>
          <cell r="H465"/>
          <cell r="I465"/>
          <cell r="J465"/>
          <cell r="K465"/>
          <cell r="L465"/>
          <cell r="M465"/>
          <cell r="N465"/>
          <cell r="O465"/>
          <cell r="P465"/>
          <cell r="Q465"/>
          <cell r="R465"/>
          <cell r="S465"/>
          <cell r="T465"/>
          <cell r="U465"/>
          <cell r="V465"/>
          <cell r="W465"/>
          <cell r="X465"/>
          <cell r="Y465"/>
          <cell r="Z465"/>
          <cell r="AA465"/>
          <cell r="AB465"/>
          <cell r="AC465"/>
          <cell r="AD465"/>
          <cell r="AE465"/>
        </row>
        <row r="466">
          <cell r="G466"/>
          <cell r="H466"/>
          <cell r="I466"/>
          <cell r="J466"/>
          <cell r="K466"/>
          <cell r="L466"/>
          <cell r="M466"/>
          <cell r="N466"/>
          <cell r="O466"/>
          <cell r="P466"/>
          <cell r="Q466"/>
          <cell r="R466"/>
          <cell r="S466"/>
          <cell r="T466"/>
          <cell r="U466"/>
          <cell r="V466"/>
          <cell r="W466"/>
          <cell r="X466"/>
          <cell r="Y466"/>
          <cell r="Z466"/>
          <cell r="AA466"/>
          <cell r="AB466"/>
          <cell r="AC466"/>
          <cell r="AD466"/>
          <cell r="AE466"/>
        </row>
        <row r="467">
          <cell r="G467"/>
          <cell r="H467"/>
          <cell r="I467"/>
          <cell r="J467"/>
          <cell r="K467"/>
          <cell r="L467"/>
          <cell r="M467"/>
          <cell r="N467"/>
          <cell r="O467"/>
          <cell r="P467"/>
          <cell r="Q467"/>
          <cell r="R467"/>
          <cell r="S467"/>
          <cell r="T467"/>
          <cell r="U467"/>
          <cell r="V467"/>
          <cell r="W467"/>
          <cell r="X467"/>
          <cell r="Y467"/>
          <cell r="Z467"/>
          <cell r="AA467"/>
          <cell r="AB467"/>
          <cell r="AC467"/>
          <cell r="AD467"/>
          <cell r="AE467"/>
        </row>
        <row r="468">
          <cell r="G468"/>
          <cell r="H468"/>
          <cell r="I468"/>
          <cell r="J468"/>
          <cell r="K468"/>
          <cell r="L468"/>
          <cell r="M468"/>
          <cell r="N468"/>
          <cell r="O468"/>
          <cell r="P468"/>
          <cell r="Q468"/>
          <cell r="R468"/>
          <cell r="S468"/>
          <cell r="T468"/>
          <cell r="U468"/>
          <cell r="V468"/>
          <cell r="W468"/>
          <cell r="X468"/>
          <cell r="Y468"/>
          <cell r="Z468"/>
          <cell r="AA468"/>
          <cell r="AB468"/>
          <cell r="AC468"/>
          <cell r="AD468"/>
          <cell r="AE468"/>
        </row>
        <row r="469">
          <cell r="G469"/>
          <cell r="H469"/>
          <cell r="I469"/>
          <cell r="J469"/>
          <cell r="K469"/>
          <cell r="L469"/>
          <cell r="M469"/>
          <cell r="N469"/>
          <cell r="O469"/>
          <cell r="P469"/>
          <cell r="Q469"/>
          <cell r="R469"/>
          <cell r="S469"/>
          <cell r="T469"/>
          <cell r="U469"/>
          <cell r="V469"/>
          <cell r="W469"/>
          <cell r="X469"/>
          <cell r="Y469"/>
          <cell r="Z469"/>
          <cell r="AA469"/>
          <cell r="AB469"/>
          <cell r="AC469"/>
          <cell r="AD469"/>
          <cell r="AE469"/>
        </row>
        <row r="470">
          <cell r="G470"/>
          <cell r="H470"/>
          <cell r="I470"/>
          <cell r="J470"/>
          <cell r="K470"/>
          <cell r="L470"/>
          <cell r="M470"/>
          <cell r="N470"/>
          <cell r="O470"/>
          <cell r="P470"/>
          <cell r="Q470"/>
          <cell r="R470"/>
          <cell r="S470"/>
          <cell r="T470"/>
          <cell r="U470"/>
          <cell r="V470"/>
          <cell r="W470"/>
          <cell r="X470"/>
          <cell r="Y470"/>
          <cell r="Z470"/>
          <cell r="AA470"/>
          <cell r="AB470"/>
          <cell r="AC470"/>
          <cell r="AD470"/>
          <cell r="AE470"/>
        </row>
        <row r="471">
          <cell r="G471"/>
          <cell r="H471"/>
          <cell r="I471"/>
          <cell r="J471"/>
          <cell r="K471"/>
          <cell r="L471"/>
          <cell r="M471"/>
          <cell r="N471"/>
          <cell r="O471"/>
          <cell r="P471"/>
          <cell r="Q471"/>
          <cell r="R471"/>
          <cell r="S471"/>
          <cell r="T471"/>
          <cell r="U471"/>
          <cell r="V471"/>
          <cell r="W471"/>
          <cell r="X471"/>
          <cell r="Y471"/>
          <cell r="Z471"/>
          <cell r="AA471"/>
          <cell r="AB471"/>
          <cell r="AC471"/>
          <cell r="AD471"/>
          <cell r="AE471"/>
        </row>
        <row r="472">
          <cell r="G472"/>
          <cell r="H472"/>
          <cell r="I472"/>
          <cell r="J472"/>
          <cell r="K472"/>
          <cell r="L472"/>
          <cell r="M472"/>
          <cell r="N472"/>
          <cell r="O472"/>
          <cell r="P472"/>
          <cell r="Q472"/>
          <cell r="R472"/>
          <cell r="S472"/>
          <cell r="T472"/>
          <cell r="U472"/>
          <cell r="V472"/>
          <cell r="W472"/>
          <cell r="X472"/>
          <cell r="Y472"/>
          <cell r="Z472"/>
          <cell r="AA472"/>
          <cell r="AB472"/>
          <cell r="AC472"/>
          <cell r="AD472"/>
          <cell r="AE472"/>
        </row>
        <row r="473">
          <cell r="G473"/>
          <cell r="H473"/>
          <cell r="I473"/>
          <cell r="J473"/>
          <cell r="K473"/>
          <cell r="L473"/>
          <cell r="M473"/>
          <cell r="N473"/>
          <cell r="O473"/>
          <cell r="P473"/>
          <cell r="Q473"/>
          <cell r="R473"/>
          <cell r="S473"/>
          <cell r="T473"/>
          <cell r="U473"/>
          <cell r="V473"/>
          <cell r="W473"/>
          <cell r="X473"/>
          <cell r="Y473"/>
          <cell r="Z473"/>
          <cell r="AA473"/>
          <cell r="AB473"/>
          <cell r="AC473"/>
          <cell r="AD473"/>
          <cell r="AE473"/>
        </row>
        <row r="474">
          <cell r="G474"/>
          <cell r="H474"/>
          <cell r="I474"/>
          <cell r="J474"/>
          <cell r="K474"/>
          <cell r="L474"/>
          <cell r="M474"/>
          <cell r="N474"/>
          <cell r="O474"/>
          <cell r="P474"/>
          <cell r="Q474"/>
          <cell r="R474"/>
          <cell r="S474"/>
          <cell r="T474"/>
          <cell r="U474"/>
          <cell r="V474"/>
          <cell r="W474"/>
          <cell r="X474"/>
          <cell r="Y474"/>
          <cell r="Z474"/>
          <cell r="AA474"/>
          <cell r="AB474"/>
          <cell r="AC474"/>
          <cell r="AD474"/>
          <cell r="AE474"/>
        </row>
        <row r="475">
          <cell r="G475"/>
          <cell r="H475"/>
          <cell r="I475"/>
          <cell r="J475"/>
          <cell r="K475"/>
          <cell r="L475"/>
          <cell r="M475"/>
          <cell r="N475"/>
          <cell r="O475"/>
          <cell r="P475"/>
          <cell r="Q475"/>
          <cell r="R475"/>
          <cell r="S475"/>
          <cell r="T475"/>
          <cell r="U475"/>
          <cell r="V475"/>
          <cell r="W475"/>
          <cell r="X475"/>
          <cell r="Y475"/>
          <cell r="Z475"/>
          <cell r="AA475"/>
          <cell r="AB475"/>
          <cell r="AC475"/>
          <cell r="AD475"/>
          <cell r="AE475"/>
        </row>
        <row r="476">
          <cell r="G476"/>
          <cell r="H476"/>
          <cell r="I476"/>
          <cell r="J476"/>
          <cell r="K476"/>
          <cell r="L476"/>
          <cell r="M476"/>
          <cell r="N476"/>
          <cell r="O476"/>
          <cell r="P476"/>
          <cell r="Q476"/>
          <cell r="R476"/>
          <cell r="S476"/>
          <cell r="T476"/>
          <cell r="U476"/>
          <cell r="V476"/>
          <cell r="W476"/>
          <cell r="X476"/>
          <cell r="Y476"/>
          <cell r="Z476"/>
          <cell r="AA476"/>
          <cell r="AB476"/>
          <cell r="AC476"/>
          <cell r="AD476"/>
          <cell r="AE476"/>
        </row>
        <row r="477">
          <cell r="G477"/>
          <cell r="H477"/>
          <cell r="I477"/>
          <cell r="J477"/>
          <cell r="K477"/>
          <cell r="L477"/>
          <cell r="M477"/>
          <cell r="N477"/>
          <cell r="O477"/>
          <cell r="P477"/>
          <cell r="Q477"/>
          <cell r="R477"/>
          <cell r="S477"/>
          <cell r="T477"/>
          <cell r="U477"/>
          <cell r="V477"/>
          <cell r="W477"/>
          <cell r="X477"/>
          <cell r="Y477"/>
          <cell r="Z477"/>
          <cell r="AA477"/>
          <cell r="AB477"/>
          <cell r="AC477"/>
          <cell r="AD477"/>
          <cell r="AE477"/>
        </row>
        <row r="478">
          <cell r="G478"/>
          <cell r="H478"/>
          <cell r="I478"/>
          <cell r="J478"/>
          <cell r="K478"/>
          <cell r="L478"/>
          <cell r="M478"/>
          <cell r="N478"/>
          <cell r="O478"/>
          <cell r="P478"/>
          <cell r="Q478"/>
          <cell r="R478"/>
          <cell r="S478"/>
          <cell r="T478"/>
          <cell r="U478"/>
          <cell r="V478"/>
          <cell r="W478"/>
          <cell r="X478"/>
          <cell r="Y478"/>
          <cell r="Z478"/>
          <cell r="AA478"/>
          <cell r="AB478"/>
          <cell r="AC478"/>
          <cell r="AD478"/>
          <cell r="AE478"/>
        </row>
        <row r="479">
          <cell r="G479"/>
          <cell r="H479"/>
          <cell r="I479"/>
          <cell r="J479"/>
          <cell r="K479"/>
          <cell r="L479"/>
          <cell r="M479"/>
          <cell r="N479"/>
          <cell r="O479"/>
          <cell r="P479"/>
          <cell r="Q479"/>
          <cell r="R479"/>
          <cell r="S479"/>
          <cell r="T479"/>
          <cell r="U479"/>
          <cell r="V479"/>
          <cell r="W479"/>
          <cell r="X479"/>
          <cell r="Y479"/>
          <cell r="Z479"/>
          <cell r="AA479"/>
          <cell r="AB479"/>
          <cell r="AC479"/>
          <cell r="AD479"/>
          <cell r="AE479"/>
        </row>
        <row r="480">
          <cell r="G480"/>
          <cell r="H480"/>
          <cell r="I480"/>
          <cell r="J480"/>
          <cell r="K480"/>
          <cell r="L480"/>
          <cell r="M480"/>
          <cell r="N480"/>
          <cell r="O480"/>
          <cell r="P480"/>
          <cell r="Q480"/>
          <cell r="R480"/>
          <cell r="S480"/>
          <cell r="T480"/>
          <cell r="U480"/>
          <cell r="V480"/>
          <cell r="W480"/>
          <cell r="X480"/>
          <cell r="Y480"/>
          <cell r="Z480"/>
          <cell r="AA480"/>
          <cell r="AB480"/>
          <cell r="AC480"/>
          <cell r="AD480"/>
          <cell r="AE480"/>
        </row>
        <row r="481">
          <cell r="G481"/>
          <cell r="H481"/>
          <cell r="I481"/>
          <cell r="J481"/>
          <cell r="K481"/>
          <cell r="L481"/>
          <cell r="M481"/>
          <cell r="N481"/>
          <cell r="O481"/>
          <cell r="P481"/>
          <cell r="Q481"/>
          <cell r="R481"/>
          <cell r="S481"/>
          <cell r="T481"/>
          <cell r="U481"/>
          <cell r="V481"/>
          <cell r="W481"/>
          <cell r="X481"/>
          <cell r="Y481"/>
          <cell r="Z481"/>
          <cell r="AA481"/>
          <cell r="AB481"/>
          <cell r="AC481"/>
          <cell r="AD481"/>
          <cell r="AE481"/>
        </row>
        <row r="482">
          <cell r="G482"/>
          <cell r="H482"/>
          <cell r="I482"/>
          <cell r="J482"/>
          <cell r="K482"/>
          <cell r="L482"/>
          <cell r="M482"/>
          <cell r="N482"/>
          <cell r="O482"/>
          <cell r="P482"/>
          <cell r="Q482"/>
          <cell r="R482"/>
          <cell r="S482"/>
          <cell r="T482"/>
          <cell r="U482"/>
          <cell r="V482"/>
          <cell r="W482"/>
          <cell r="X482"/>
          <cell r="Y482"/>
          <cell r="Z482"/>
          <cell r="AA482"/>
          <cell r="AB482"/>
          <cell r="AC482"/>
          <cell r="AD482"/>
          <cell r="AE482"/>
        </row>
        <row r="483">
          <cell r="G483"/>
          <cell r="H483"/>
          <cell r="I483"/>
          <cell r="J483"/>
          <cell r="K483"/>
          <cell r="L483"/>
          <cell r="M483"/>
          <cell r="N483"/>
          <cell r="O483"/>
          <cell r="P483"/>
          <cell r="Q483"/>
          <cell r="R483"/>
          <cell r="S483"/>
          <cell r="T483"/>
          <cell r="U483"/>
          <cell r="V483"/>
          <cell r="W483"/>
          <cell r="X483"/>
          <cell r="Y483"/>
          <cell r="Z483"/>
          <cell r="AA483"/>
          <cell r="AB483"/>
          <cell r="AC483"/>
          <cell r="AD483"/>
          <cell r="AE483"/>
        </row>
        <row r="484">
          <cell r="G484"/>
          <cell r="H484"/>
          <cell r="I484"/>
          <cell r="J484"/>
          <cell r="K484"/>
          <cell r="L484"/>
          <cell r="M484"/>
          <cell r="N484"/>
          <cell r="O484"/>
          <cell r="P484"/>
          <cell r="Q484"/>
          <cell r="R484"/>
          <cell r="S484"/>
          <cell r="T484"/>
          <cell r="U484"/>
          <cell r="V484"/>
          <cell r="W484"/>
          <cell r="X484"/>
          <cell r="Y484"/>
          <cell r="Z484"/>
          <cell r="AA484"/>
          <cell r="AB484"/>
          <cell r="AC484"/>
          <cell r="AD484"/>
          <cell r="AE484"/>
        </row>
        <row r="485">
          <cell r="G485"/>
          <cell r="H485"/>
          <cell r="I485"/>
          <cell r="J485"/>
          <cell r="K485"/>
          <cell r="L485"/>
          <cell r="M485"/>
          <cell r="N485"/>
          <cell r="O485"/>
          <cell r="P485"/>
          <cell r="Q485"/>
          <cell r="R485"/>
          <cell r="S485"/>
          <cell r="T485"/>
          <cell r="U485"/>
          <cell r="V485"/>
          <cell r="W485"/>
          <cell r="X485"/>
          <cell r="Y485"/>
          <cell r="Z485"/>
          <cell r="AA485"/>
          <cell r="AB485"/>
          <cell r="AC485"/>
          <cell r="AD485"/>
          <cell r="AE485"/>
        </row>
        <row r="486">
          <cell r="G486"/>
          <cell r="H486"/>
          <cell r="I486"/>
          <cell r="J486"/>
          <cell r="K486"/>
          <cell r="L486"/>
          <cell r="M486"/>
          <cell r="N486"/>
          <cell r="O486"/>
          <cell r="P486"/>
          <cell r="Q486"/>
          <cell r="R486"/>
          <cell r="S486"/>
          <cell r="T486"/>
          <cell r="U486"/>
          <cell r="V486"/>
          <cell r="W486"/>
          <cell r="X486"/>
          <cell r="Y486"/>
          <cell r="Z486"/>
          <cell r="AA486"/>
          <cell r="AB486"/>
          <cell r="AC486"/>
          <cell r="AD486"/>
          <cell r="AE486"/>
        </row>
        <row r="487">
          <cell r="G487"/>
          <cell r="H487"/>
          <cell r="I487"/>
          <cell r="J487"/>
          <cell r="K487"/>
          <cell r="L487"/>
          <cell r="M487"/>
          <cell r="N487"/>
          <cell r="O487"/>
          <cell r="P487"/>
          <cell r="Q487"/>
          <cell r="R487"/>
          <cell r="S487"/>
          <cell r="T487"/>
          <cell r="U487"/>
          <cell r="V487"/>
          <cell r="W487"/>
          <cell r="X487"/>
          <cell r="Y487"/>
          <cell r="Z487"/>
          <cell r="AA487"/>
          <cell r="AB487"/>
          <cell r="AC487"/>
          <cell r="AD487"/>
          <cell r="AE487"/>
        </row>
        <row r="488">
          <cell r="G488"/>
          <cell r="H488"/>
          <cell r="I488"/>
          <cell r="J488"/>
          <cell r="K488"/>
          <cell r="L488"/>
          <cell r="M488"/>
          <cell r="N488"/>
          <cell r="O488"/>
          <cell r="P488"/>
          <cell r="Q488"/>
          <cell r="R488"/>
          <cell r="S488"/>
          <cell r="T488"/>
          <cell r="U488"/>
          <cell r="V488"/>
          <cell r="W488"/>
          <cell r="X488"/>
          <cell r="Y488"/>
          <cell r="Z488"/>
          <cell r="AA488"/>
          <cell r="AB488"/>
          <cell r="AC488"/>
          <cell r="AD488"/>
          <cell r="AE488"/>
        </row>
        <row r="489">
          <cell r="G489"/>
          <cell r="H489"/>
          <cell r="I489"/>
          <cell r="J489"/>
          <cell r="K489"/>
          <cell r="L489"/>
          <cell r="M489"/>
          <cell r="N489"/>
          <cell r="O489"/>
          <cell r="P489"/>
          <cell r="Q489"/>
          <cell r="R489"/>
          <cell r="S489"/>
          <cell r="T489"/>
          <cell r="U489"/>
          <cell r="V489"/>
          <cell r="W489"/>
          <cell r="X489"/>
          <cell r="Y489"/>
          <cell r="Z489"/>
          <cell r="AA489"/>
          <cell r="AB489"/>
          <cell r="AC489"/>
          <cell r="AD489"/>
          <cell r="AE489"/>
        </row>
        <row r="490">
          <cell r="G490"/>
          <cell r="H490"/>
          <cell r="I490"/>
          <cell r="J490"/>
          <cell r="K490"/>
          <cell r="L490"/>
          <cell r="M490"/>
          <cell r="N490"/>
          <cell r="O490"/>
          <cell r="P490"/>
          <cell r="Q490"/>
          <cell r="R490"/>
          <cell r="S490"/>
          <cell r="T490"/>
          <cell r="U490"/>
          <cell r="V490"/>
          <cell r="W490"/>
          <cell r="X490"/>
          <cell r="Y490"/>
          <cell r="Z490"/>
          <cell r="AA490"/>
          <cell r="AB490"/>
          <cell r="AC490"/>
          <cell r="AD490"/>
          <cell r="AE490"/>
        </row>
        <row r="491">
          <cell r="G491"/>
          <cell r="H491"/>
          <cell r="I491"/>
          <cell r="J491"/>
          <cell r="K491"/>
          <cell r="L491"/>
          <cell r="M491"/>
          <cell r="N491"/>
          <cell r="O491"/>
          <cell r="P491"/>
          <cell r="Q491"/>
          <cell r="R491"/>
          <cell r="S491"/>
          <cell r="T491"/>
          <cell r="U491"/>
          <cell r="V491"/>
          <cell r="W491"/>
          <cell r="X491"/>
          <cell r="Y491"/>
          <cell r="Z491"/>
          <cell r="AA491"/>
          <cell r="AB491"/>
          <cell r="AC491"/>
          <cell r="AD491"/>
          <cell r="AE491"/>
        </row>
        <row r="492">
          <cell r="G492"/>
          <cell r="H492"/>
          <cell r="I492"/>
          <cell r="J492"/>
          <cell r="K492"/>
          <cell r="L492"/>
          <cell r="M492"/>
          <cell r="N492"/>
          <cell r="O492"/>
          <cell r="P492"/>
          <cell r="Q492"/>
          <cell r="R492"/>
          <cell r="S492"/>
          <cell r="T492"/>
          <cell r="U492"/>
          <cell r="V492"/>
          <cell r="W492"/>
          <cell r="X492"/>
          <cell r="Y492"/>
          <cell r="Z492"/>
          <cell r="AA492"/>
          <cell r="AB492"/>
          <cell r="AC492"/>
          <cell r="AD492"/>
          <cell r="AE492"/>
        </row>
        <row r="493">
          <cell r="G493"/>
          <cell r="H493"/>
          <cell r="I493"/>
          <cell r="J493"/>
          <cell r="K493"/>
          <cell r="L493"/>
          <cell r="M493"/>
          <cell r="N493"/>
          <cell r="O493"/>
          <cell r="P493"/>
          <cell r="Q493"/>
          <cell r="R493"/>
          <cell r="S493"/>
          <cell r="T493"/>
          <cell r="U493"/>
          <cell r="V493"/>
          <cell r="W493"/>
          <cell r="X493"/>
          <cell r="Y493"/>
          <cell r="Z493"/>
          <cell r="AA493"/>
          <cell r="AB493"/>
          <cell r="AC493"/>
          <cell r="AD493"/>
          <cell r="AE493"/>
        </row>
        <row r="494">
          <cell r="G494"/>
          <cell r="H494"/>
          <cell r="I494"/>
          <cell r="J494"/>
          <cell r="K494"/>
          <cell r="L494"/>
          <cell r="M494"/>
          <cell r="N494"/>
          <cell r="O494"/>
          <cell r="P494"/>
          <cell r="Q494"/>
          <cell r="R494"/>
          <cell r="S494"/>
          <cell r="T494"/>
          <cell r="U494"/>
          <cell r="V494"/>
          <cell r="W494"/>
          <cell r="X494"/>
          <cell r="Y494"/>
          <cell r="Z494"/>
          <cell r="AA494"/>
          <cell r="AB494"/>
          <cell r="AC494"/>
          <cell r="AD494"/>
          <cell r="AE494"/>
        </row>
        <row r="495">
          <cell r="G495"/>
          <cell r="H495"/>
          <cell r="I495"/>
          <cell r="J495"/>
          <cell r="K495"/>
          <cell r="L495"/>
          <cell r="M495"/>
          <cell r="N495"/>
          <cell r="O495"/>
          <cell r="P495"/>
          <cell r="Q495"/>
          <cell r="R495"/>
          <cell r="S495"/>
          <cell r="T495"/>
          <cell r="U495"/>
          <cell r="V495"/>
          <cell r="W495"/>
          <cell r="X495"/>
          <cell r="Y495"/>
          <cell r="Z495"/>
          <cell r="AA495"/>
          <cell r="AB495"/>
          <cell r="AC495"/>
          <cell r="AD495"/>
          <cell r="AE495"/>
        </row>
        <row r="496">
          <cell r="G496"/>
          <cell r="H496"/>
          <cell r="I496"/>
          <cell r="J496"/>
          <cell r="K496"/>
          <cell r="L496"/>
          <cell r="M496"/>
          <cell r="N496"/>
          <cell r="O496"/>
          <cell r="P496"/>
          <cell r="Q496"/>
          <cell r="R496"/>
          <cell r="S496"/>
          <cell r="T496"/>
          <cell r="U496"/>
          <cell r="V496"/>
          <cell r="W496"/>
          <cell r="X496"/>
          <cell r="Y496"/>
          <cell r="Z496"/>
          <cell r="AA496"/>
          <cell r="AB496"/>
          <cell r="AC496"/>
          <cell r="AD496"/>
          <cell r="AE496"/>
        </row>
        <row r="497">
          <cell r="G497"/>
          <cell r="H497"/>
          <cell r="I497"/>
          <cell r="J497"/>
          <cell r="K497"/>
          <cell r="L497"/>
          <cell r="M497"/>
          <cell r="N497"/>
          <cell r="O497"/>
          <cell r="P497"/>
          <cell r="Q497"/>
          <cell r="R497"/>
          <cell r="S497"/>
          <cell r="T497"/>
          <cell r="U497"/>
          <cell r="V497"/>
          <cell r="W497"/>
          <cell r="X497"/>
          <cell r="Y497"/>
          <cell r="Z497"/>
          <cell r="AA497"/>
          <cell r="AB497"/>
          <cell r="AC497"/>
          <cell r="AD497"/>
          <cell r="AE497"/>
        </row>
        <row r="498">
          <cell r="G498"/>
          <cell r="H498"/>
          <cell r="I498"/>
          <cell r="J498"/>
          <cell r="K498"/>
          <cell r="L498"/>
          <cell r="M498"/>
          <cell r="N498"/>
          <cell r="O498"/>
          <cell r="P498"/>
          <cell r="Q498"/>
          <cell r="R498"/>
          <cell r="S498"/>
          <cell r="T498"/>
          <cell r="U498"/>
          <cell r="V498"/>
          <cell r="W498"/>
          <cell r="X498"/>
          <cell r="Y498"/>
          <cell r="Z498"/>
          <cell r="AA498"/>
          <cell r="AB498"/>
          <cell r="AC498"/>
          <cell r="AD498"/>
          <cell r="AE498"/>
        </row>
        <row r="499">
          <cell r="G499"/>
          <cell r="H499"/>
          <cell r="I499"/>
          <cell r="J499"/>
          <cell r="K499"/>
          <cell r="L499"/>
          <cell r="M499"/>
          <cell r="N499"/>
          <cell r="O499"/>
          <cell r="P499"/>
          <cell r="Q499"/>
          <cell r="R499"/>
          <cell r="S499"/>
          <cell r="T499"/>
          <cell r="U499"/>
          <cell r="V499"/>
          <cell r="W499"/>
          <cell r="X499"/>
          <cell r="Y499"/>
          <cell r="Z499"/>
          <cell r="AA499"/>
          <cell r="AB499"/>
          <cell r="AC499"/>
          <cell r="AD499"/>
          <cell r="AE499"/>
        </row>
        <row r="500">
          <cell r="G500"/>
          <cell r="H500"/>
          <cell r="I500"/>
          <cell r="J500"/>
          <cell r="K500"/>
          <cell r="L500"/>
          <cell r="M500"/>
          <cell r="N500"/>
          <cell r="O500"/>
          <cell r="P500"/>
          <cell r="Q500"/>
          <cell r="R500"/>
          <cell r="S500"/>
          <cell r="T500"/>
          <cell r="U500"/>
          <cell r="V500"/>
          <cell r="W500"/>
          <cell r="X500"/>
          <cell r="Y500"/>
          <cell r="Z500"/>
          <cell r="AA500"/>
          <cell r="AB500"/>
          <cell r="AC500"/>
          <cell r="AD500"/>
          <cell r="AE500"/>
        </row>
      </sheetData>
      <sheetData sheetId="2"/>
      <sheetData sheetId="3"/>
      <sheetData sheetId="4"/>
      <sheetData sheetId="5"/>
      <sheetData sheetId="6"/>
      <sheetData sheetId="7"/>
      <sheetData sheetId="8"/>
      <sheetData sheetId="9"/>
      <sheetData sheetId="10"/>
      <sheetData sheetId="11"/>
      <sheetData sheetId="12"/>
      <sheetData sheetId="13">
        <row r="26">
          <cell r="C26" t="str">
            <v>Idaho</v>
          </cell>
          <cell r="D26"/>
          <cell r="E26"/>
          <cell r="F26"/>
          <cell r="G26"/>
          <cell r="H26"/>
          <cell r="I26"/>
          <cell r="J26"/>
          <cell r="K26"/>
          <cell r="L26"/>
          <cell r="M26"/>
          <cell r="N26"/>
          <cell r="O26"/>
          <cell r="P26"/>
          <cell r="Q26"/>
          <cell r="R26"/>
          <cell r="S26"/>
          <cell r="T26"/>
          <cell r="U26"/>
          <cell r="V26"/>
          <cell r="W26"/>
          <cell r="X26"/>
          <cell r="Y26"/>
          <cell r="Z26"/>
          <cell r="AA26"/>
          <cell r="AB26"/>
          <cell r="AC26"/>
          <cell r="AD26"/>
          <cell r="AE26"/>
          <cell r="AF26"/>
          <cell r="AG26"/>
          <cell r="AH26"/>
          <cell r="AI26">
            <v>0</v>
          </cell>
          <cell r="AJ26">
            <v>1.2504100211369894E-4</v>
          </cell>
          <cell r="AK26">
            <v>1.7375879514796466E-4</v>
          </cell>
          <cell r="AL26">
            <v>6.1210927779177624E-4</v>
          </cell>
          <cell r="AM26">
            <v>8.8127487458086599E-4</v>
          </cell>
          <cell r="AN26">
            <v>1.1201972174019578E-3</v>
          </cell>
          <cell r="AO26">
            <v>1.2717867360821197E-3</v>
          </cell>
          <cell r="AP26">
            <v>1.4404642508513471E-3</v>
          </cell>
          <cell r="AQ26">
            <v>1.5874396385228723E-3</v>
          </cell>
          <cell r="AR26">
            <v>1.7204636459112381E-3</v>
          </cell>
          <cell r="AS26">
            <v>1.8289050040785739E-3</v>
          </cell>
          <cell r="AT26">
            <v>1.9377539743383628E-3</v>
          </cell>
          <cell r="AU26">
            <v>2.0316119038316116E-3</v>
          </cell>
          <cell r="AV26">
            <v>2.128079506222659E-3</v>
          </cell>
          <cell r="AW26">
            <v>2.2126572758413075E-3</v>
          </cell>
          <cell r="AX26">
            <v>2.2578225416429688E-3</v>
          </cell>
          <cell r="AY26">
            <v>2.3464540176612314E-3</v>
          </cell>
          <cell r="AZ26">
            <v>2.414467009038601E-3</v>
          </cell>
          <cell r="BA26">
            <v>2.4848313911262653E-3</v>
          </cell>
          <cell r="BB26">
            <v>2.5344116000376449E-3</v>
          </cell>
        </row>
        <row r="27">
          <cell r="C27" t="str">
            <v>Montana</v>
          </cell>
          <cell r="D27"/>
          <cell r="E27"/>
          <cell r="F27"/>
          <cell r="G27"/>
          <cell r="H27"/>
          <cell r="I27"/>
          <cell r="J27"/>
          <cell r="K27"/>
          <cell r="L27"/>
          <cell r="M27"/>
          <cell r="N27"/>
          <cell r="O27"/>
          <cell r="P27"/>
          <cell r="Q27"/>
          <cell r="R27"/>
          <cell r="S27"/>
          <cell r="T27"/>
          <cell r="U27"/>
          <cell r="V27"/>
          <cell r="W27"/>
          <cell r="X27"/>
          <cell r="Y27"/>
          <cell r="Z27"/>
          <cell r="AA27"/>
          <cell r="AB27"/>
          <cell r="AC27"/>
          <cell r="AD27"/>
          <cell r="AE27"/>
          <cell r="AF27"/>
          <cell r="AG27"/>
          <cell r="AH27"/>
          <cell r="AI27">
            <v>0</v>
          </cell>
          <cell r="AJ27">
            <v>1.0848242299839954E-2</v>
          </cell>
          <cell r="AK27">
            <v>1.059267655252486E-2</v>
          </cell>
          <cell r="AL27">
            <v>1.0752312089181865E-2</v>
          </cell>
          <cell r="AM27">
            <v>1.075849831916186E-2</v>
          </cell>
          <cell r="AN27">
            <v>7.6567396067742733E-3</v>
          </cell>
          <cell r="AO27">
            <v>7.6532068711881581E-3</v>
          </cell>
          <cell r="AP27">
            <v>7.9235679867256659E-3</v>
          </cell>
          <cell r="AQ27">
            <v>8.1459053842477987E-3</v>
          </cell>
          <cell r="AR27">
            <v>8.331284422267278E-3</v>
          </cell>
          <cell r="AS27">
            <v>8.47135846405455E-3</v>
          </cell>
          <cell r="AT27">
            <v>8.5938864965773454E-3</v>
          </cell>
          <cell r="AU27">
            <v>8.6866032784890905E-3</v>
          </cell>
          <cell r="AV27">
            <v>8.7680800681235963E-3</v>
          </cell>
          <cell r="AW27">
            <v>8.8271867856936984E-3</v>
          </cell>
          <cell r="AX27">
            <v>8.8355566433926322E-3</v>
          </cell>
          <cell r="AY27">
            <v>8.8812025924713319E-3</v>
          </cell>
          <cell r="AZ27">
            <v>8.8979055290069331E-3</v>
          </cell>
          <cell r="BA27">
            <v>8.9118787925779024E-3</v>
          </cell>
          <cell r="BB27">
            <v>8.9015256915168112E-3</v>
          </cell>
        </row>
        <row r="28">
          <cell r="C28" t="str">
            <v>Oregon</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cell r="AE28"/>
          <cell r="AF28"/>
          <cell r="AG28"/>
          <cell r="AH28"/>
          <cell r="AI28">
            <v>0</v>
          </cell>
          <cell r="AJ28">
            <v>1.0110842680911804E-2</v>
          </cell>
          <cell r="AK28">
            <v>1.0059217505089263E-2</v>
          </cell>
          <cell r="AL28">
            <v>1.1176866051223918E-2</v>
          </cell>
          <cell r="AM28">
            <v>1.9803102619340613E-2</v>
          </cell>
          <cell r="AN28">
            <v>1.2078828157499845E-2</v>
          </cell>
          <cell r="AO28">
            <v>1.2074917420983849E-2</v>
          </cell>
          <cell r="AP28">
            <v>1.2823009061012478E-2</v>
          </cell>
          <cell r="AQ28">
            <v>1.2064646132519813E-2</v>
          </cell>
          <cell r="AR28">
            <v>2.1359830411811859E-2</v>
          </cell>
          <cell r="AS28">
            <v>1.1864279678250279E-2</v>
          </cell>
          <cell r="AT28">
            <v>1.1811806122028052E-2</v>
          </cell>
          <cell r="AU28">
            <v>1.1060463245174785E-2</v>
          </cell>
          <cell r="AV28">
            <v>1.1689201211084101E-2</v>
          </cell>
          <cell r="AW28">
            <v>1.9623204602959039E-2</v>
          </cell>
          <cell r="AX28">
            <v>1.2054155221857031E-2</v>
          </cell>
          <cell r="AY28">
            <v>1.2615728823653952E-2</v>
          </cell>
          <cell r="AZ28">
            <v>1.2496481187089379E-2</v>
          </cell>
          <cell r="BA28">
            <v>1.1753415892541448E-2</v>
          </cell>
          <cell r="BB28">
            <v>2.0946064887122692E-2</v>
          </cell>
        </row>
        <row r="29">
          <cell r="C29" t="str">
            <v>Washington</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cell r="AE29"/>
          <cell r="AF29"/>
          <cell r="AG29"/>
          <cell r="AH29"/>
          <cell r="AI29">
            <v>0</v>
          </cell>
          <cell r="AJ29">
            <v>1.0662122206220235E-2</v>
          </cell>
          <cell r="AK29">
            <v>1.0931258902780325E-2</v>
          </cell>
          <cell r="AL29">
            <v>1.1173761515183053E-2</v>
          </cell>
          <cell r="AM29">
            <v>1.811439906784525E-2</v>
          </cell>
          <cell r="AN29">
            <v>1.2399989211989764E-2</v>
          </cell>
          <cell r="AO29">
            <v>1.1939862954954953E-2</v>
          </cell>
          <cell r="AP29">
            <v>1.2288284859874222E-2</v>
          </cell>
          <cell r="AQ29">
            <v>1.1842226253476947E-2</v>
          </cell>
          <cell r="AR29">
            <v>1.9682157833762929E-2</v>
          </cell>
          <cell r="AS29">
            <v>1.1592234987503456E-2</v>
          </cell>
          <cell r="AT29">
            <v>1.1147844023716795E-2</v>
          </cell>
          <cell r="AU29">
            <v>1.1425985017752077E-2</v>
          </cell>
          <cell r="AV29">
            <v>1.0985810035676221E-2</v>
          </cell>
          <cell r="AW29">
            <v>1.7930228386922677E-2</v>
          </cell>
          <cell r="AX29">
            <v>1.1736355426763144E-2</v>
          </cell>
          <cell r="AY29">
            <v>1.1982095590114178E-2</v>
          </cell>
          <cell r="AZ29">
            <v>1.1862624139313738E-2</v>
          </cell>
          <cell r="BA29">
            <v>1.1418033334772959E-2</v>
          </cell>
          <cell r="BB29">
            <v>1.8838157687553127E-2</v>
          </cell>
        </row>
      </sheetData>
      <sheetData sheetId="14"/>
      <sheetData sheetId="15"/>
      <sheetData sheetId="16"/>
      <sheetData sheetId="17"/>
      <sheetData sheetId="18"/>
      <sheetData sheetId="19">
        <row r="157">
          <cell r="C157">
            <v>13431</v>
          </cell>
        </row>
      </sheetData>
      <sheetData sheetId="20"/>
      <sheetData sheetId="21"/>
      <sheetData sheetId="22"/>
      <sheetData sheetId="23"/>
      <sheetData sheetId="24"/>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Water Applied by Crop"/>
      <sheetName val="Water Use by Sprinklers"/>
      <sheetName val="Energy Expense"/>
      <sheetName val="Depth of Wells"/>
      <sheetName val="Water Use by All Methods"/>
      <sheetName val="Applic Acres"/>
      <sheetName val="Vars"/>
      <sheetName val="Labels"/>
      <sheetName val="Lookup"/>
      <sheetName val="UEC"/>
      <sheetName val="Tracking Status"/>
    </sheetNames>
    <sheetDataSet>
      <sheetData sheetId="0"/>
      <sheetData sheetId="1"/>
      <sheetData sheetId="2"/>
      <sheetData sheetId="3">
        <row r="4">
          <cell r="H4">
            <v>2035</v>
          </cell>
        </row>
      </sheetData>
      <sheetData sheetId="4">
        <row r="8">
          <cell r="B8" t="str">
            <v>Measure Index Name</v>
          </cell>
          <cell r="C8" t="str">
            <v>Idaho</v>
          </cell>
          <cell r="D8" t="str">
            <v>Montana</v>
          </cell>
          <cell r="E8" t="str">
            <v>Oregon</v>
          </cell>
          <cell r="F8" t="str">
            <v>Washington</v>
          </cell>
        </row>
        <row r="9">
          <cell r="B9" t="str">
            <v xml:space="preserve">Wheel/hand line systems: Replace worn nozzle with new flow controlling type nozzle for impact sprinklers </v>
          </cell>
          <cell r="C9">
            <v>0.30000000000000004</v>
          </cell>
          <cell r="D9">
            <v>0.30000000000000004</v>
          </cell>
          <cell r="E9">
            <v>0.30000000000000004</v>
          </cell>
          <cell r="F9">
            <v>0.30000000000000004</v>
          </cell>
        </row>
        <row r="10">
          <cell r="B10" t="str">
            <v xml:space="preserve">Wheel/hand line systems: Replace worn nozzle with new nozzle </v>
          </cell>
          <cell r="C10">
            <v>0.30000000000000004</v>
          </cell>
          <cell r="D10">
            <v>0.30000000000000004</v>
          </cell>
          <cell r="E10">
            <v>0.30000000000000004</v>
          </cell>
          <cell r="F10">
            <v>0.30000000000000004</v>
          </cell>
        </row>
        <row r="11">
          <cell r="B11" t="str">
            <v xml:space="preserve">Wheel/hand line systems: Rebuild or replace leaking impact sprinkler with new or rebuilt impact sprinkler </v>
          </cell>
          <cell r="C11">
            <v>0.30000000000000004</v>
          </cell>
          <cell r="D11">
            <v>0.30000000000000004</v>
          </cell>
          <cell r="E11">
            <v>0.30000000000000004</v>
          </cell>
          <cell r="F11">
            <v>0.30000000000000004</v>
          </cell>
        </row>
        <row r="12">
          <cell r="B12" t="str">
            <v xml:space="preserve">Wheel/hand line systems: Replace leaking gasket with new gasket </v>
          </cell>
          <cell r="C12">
            <v>0.30000000000000004</v>
          </cell>
          <cell r="D12">
            <v>0.30000000000000004</v>
          </cell>
          <cell r="E12">
            <v>0.30000000000000004</v>
          </cell>
          <cell r="F12">
            <v>0.30000000000000004</v>
          </cell>
        </row>
        <row r="13">
          <cell r="B13" t="str">
            <v xml:space="preserve">Wheel/hand line systems: Replace leaking drain with new drain </v>
          </cell>
          <cell r="C13">
            <v>0.30000000000000004</v>
          </cell>
          <cell r="D13">
            <v>0.30000000000000004</v>
          </cell>
          <cell r="E13">
            <v>0.30000000000000004</v>
          </cell>
          <cell r="F13">
            <v>0.30000000000000004</v>
          </cell>
        </row>
        <row r="14">
          <cell r="B14" t="str">
            <v xml:space="preserve">Wheel/hand line systems: Cut and pipe press repair of leaking hand-lines, wheel-lines, and portable main-lines </v>
          </cell>
          <cell r="C14">
            <v>0.30000000000000004</v>
          </cell>
          <cell r="D14">
            <v>0.30000000000000004</v>
          </cell>
          <cell r="E14">
            <v>0.30000000000000004</v>
          </cell>
          <cell r="F14">
            <v>0.30000000000000004</v>
          </cell>
        </row>
        <row r="15">
          <cell r="B15" t="str">
            <v xml:space="preserve">Thunderbird wheel line systems: Replace leaking hub with new hub </v>
          </cell>
          <cell r="C15">
            <v>0.30000000000000004</v>
          </cell>
          <cell r="D15">
            <v>0.30000000000000004</v>
          </cell>
          <cell r="E15">
            <v>0.30000000000000004</v>
          </cell>
          <cell r="F15">
            <v>0.30000000000000004</v>
          </cell>
        </row>
        <row r="16">
          <cell r="B16" t="str">
            <v xml:space="preserve">Wheel line systems: Rebuild or replace leaking or malfunctioning leveler with new or rebuilt leveler. </v>
          </cell>
          <cell r="C16">
            <v>0.30000000000000004</v>
          </cell>
          <cell r="D16">
            <v>0.30000000000000004</v>
          </cell>
          <cell r="E16">
            <v>0.30000000000000004</v>
          </cell>
          <cell r="F16">
            <v>0.30000000000000004</v>
          </cell>
        </row>
        <row r="17">
          <cell r="B17" t="str">
            <v xml:space="preserve">Center pivot/linear move systems: Install new sprinkler package on an existing system. </v>
          </cell>
          <cell r="C17">
            <v>0.30000000000000004</v>
          </cell>
          <cell r="D17">
            <v>0.30000000000000004</v>
          </cell>
          <cell r="E17">
            <v>0.30000000000000004</v>
          </cell>
          <cell r="F17">
            <v>0.30000000000000004</v>
          </cell>
        </row>
        <row r="18">
          <cell r="B18" t="str">
            <v xml:space="preserve">Center pivot/linear move systems: New gooseneck elbows </v>
          </cell>
          <cell r="C18">
            <v>0.30000000000000004</v>
          </cell>
          <cell r="D18">
            <v>0.30000000000000004</v>
          </cell>
          <cell r="E18">
            <v>0.30000000000000004</v>
          </cell>
          <cell r="F18">
            <v>0.30000000000000004</v>
          </cell>
        </row>
        <row r="19">
          <cell r="B19" t="str">
            <v xml:space="preserve">Center pivot/linear move systems: New drop tubes (3 feet minimum) </v>
          </cell>
          <cell r="C19">
            <v>0.30000000000000004</v>
          </cell>
          <cell r="D19">
            <v>0.30000000000000004</v>
          </cell>
          <cell r="E19">
            <v>0.30000000000000004</v>
          </cell>
          <cell r="F19">
            <v>0.30000000000000004</v>
          </cell>
        </row>
        <row r="20">
          <cell r="B20" t="str">
            <v xml:space="preserve">Center pivot/linear move systems: Replace leaking pivot boot gasket with new pivot boot gasket </v>
          </cell>
          <cell r="C20">
            <v>0.30000000000000004</v>
          </cell>
          <cell r="D20">
            <v>0.30000000000000004</v>
          </cell>
          <cell r="E20">
            <v>0.30000000000000004</v>
          </cell>
          <cell r="F20">
            <v>0.30000000000000004</v>
          </cell>
        </row>
        <row r="21">
          <cell r="B21" t="str">
            <v xml:space="preserve">Center pivot/linear move systems: Replace leaking tower gasket with new tower gasket </v>
          </cell>
          <cell r="C21">
            <v>0.30000000000000004</v>
          </cell>
          <cell r="D21">
            <v>0.30000000000000004</v>
          </cell>
          <cell r="E21">
            <v>0.30000000000000004</v>
          </cell>
          <cell r="F21">
            <v>0.30000000000000004</v>
          </cell>
        </row>
        <row r="22">
          <cell r="B22" t="str">
            <v>Convert Medium Pressure Center Pivot to Low pressure system</v>
          </cell>
          <cell r="C22">
            <v>0.19500000000000003</v>
          </cell>
          <cell r="D22">
            <v>0.19500000000000003</v>
          </cell>
          <cell r="E22">
            <v>0.19500000000000003</v>
          </cell>
          <cell r="F22">
            <v>0.19500000000000003</v>
          </cell>
        </row>
        <row r="23">
          <cell r="B23" t="str">
            <v>Convert High Pressure Center Pivot to Low pressure system</v>
          </cell>
          <cell r="C23">
            <v>0.255</v>
          </cell>
          <cell r="D23">
            <v>0.255</v>
          </cell>
          <cell r="E23">
            <v>0.255</v>
          </cell>
          <cell r="F23">
            <v>0.255</v>
          </cell>
        </row>
        <row r="24">
          <cell r="B24" t="str">
            <v>Convert wheel line systems to low pressure systems on alfalfa acreage</v>
          </cell>
          <cell r="C24">
            <v>0.10500000000000001</v>
          </cell>
          <cell r="D24">
            <v>0.10500000000000001</v>
          </cell>
          <cell r="E24">
            <v>0.10500000000000001</v>
          </cell>
          <cell r="F24">
            <v>0.10500000000000001</v>
          </cell>
        </row>
        <row r="25">
          <cell r="B25" t="str">
            <v>Convert hand line systems to low pressure systems on alfalfa acreage</v>
          </cell>
          <cell r="C25">
            <v>0.10500000000000001</v>
          </cell>
          <cell r="D25">
            <v>0.10500000000000001</v>
          </cell>
          <cell r="E25">
            <v>0.10500000000000001</v>
          </cell>
          <cell r="F25">
            <v>0.10500000000000001</v>
          </cell>
        </row>
        <row r="26">
          <cell r="B26" t="str">
            <v>SIS</v>
          </cell>
          <cell r="C26">
            <v>0.85</v>
          </cell>
          <cell r="D26">
            <v>0.85</v>
          </cell>
          <cell r="E26">
            <v>0.85</v>
          </cell>
          <cell r="F26">
            <v>0.85</v>
          </cell>
        </row>
        <row r="27">
          <cell r="B27" t="str">
            <v>LESA</v>
          </cell>
          <cell r="C27">
            <v>0.29699999999999999</v>
          </cell>
          <cell r="D27">
            <v>0.29699999999999999</v>
          </cell>
          <cell r="E27">
            <v>0.29699999999999999</v>
          </cell>
          <cell r="F27">
            <v>0.29699999999999999</v>
          </cell>
        </row>
        <row r="28">
          <cell r="B28" t="str">
            <v>Motor Rewind</v>
          </cell>
          <cell r="C28">
            <v>0.51800000000000002</v>
          </cell>
          <cell r="D28">
            <v>0.51800000000000002</v>
          </cell>
          <cell r="E28">
            <v>0.51800000000000002</v>
          </cell>
          <cell r="F28">
            <v>0.51800000000000002</v>
          </cell>
        </row>
        <row r="29">
          <cell r="B29" t="str">
            <v>Install VSD on Irrigation Pump</v>
          </cell>
          <cell r="C29">
            <v>0.63</v>
          </cell>
          <cell r="D29">
            <v>0.63</v>
          </cell>
          <cell r="E29">
            <v>0.63</v>
          </cell>
          <cell r="F29">
            <v>0.63</v>
          </cell>
        </row>
        <row r="30">
          <cell r="B30" t="str">
            <v>VSD - Vacuum Pump - FreeStall</v>
          </cell>
          <cell r="C30">
            <v>2.5000000000000022E-3</v>
          </cell>
          <cell r="D30">
            <v>2.5000000000000022E-3</v>
          </cell>
          <cell r="E30">
            <v>2.5000000000000022E-3</v>
          </cell>
          <cell r="F30">
            <v>2.5000000000000022E-3</v>
          </cell>
        </row>
        <row r="31">
          <cell r="B31" t="str">
            <v>Plate Milk Pre-cooler - FreeStall</v>
          </cell>
          <cell r="C31">
            <v>4.7500000000000042E-2</v>
          </cell>
          <cell r="D31">
            <v>4.7500000000000042E-2</v>
          </cell>
          <cell r="E31">
            <v>4.7500000000000042E-2</v>
          </cell>
          <cell r="F31">
            <v>4.7500000000000042E-2</v>
          </cell>
        </row>
        <row r="32">
          <cell r="B32" t="str">
            <v>Energy Efficient Lighting - FreeStall</v>
          </cell>
          <cell r="C32">
            <v>0.22596247328595939</v>
          </cell>
          <cell r="D32">
            <v>0.22596247328595939</v>
          </cell>
          <cell r="E32">
            <v>0.22596247328595939</v>
          </cell>
          <cell r="F32">
            <v>0.22596247328595939</v>
          </cell>
        </row>
        <row r="33">
          <cell r="B33" t="str">
            <v>VSD - Vacuum Pump - TieStall</v>
          </cell>
          <cell r="C33">
            <v>0.1604247304551811</v>
          </cell>
          <cell r="D33">
            <v>0.1604247304551811</v>
          </cell>
          <cell r="E33">
            <v>0.1604247304551811</v>
          </cell>
          <cell r="F33">
            <v>0.1604247304551811</v>
          </cell>
        </row>
        <row r="34">
          <cell r="B34" t="str">
            <v>Heat Recovery Refrigeration - TieStall</v>
          </cell>
          <cell r="C34">
            <v>0.84147877475526689</v>
          </cell>
          <cell r="D34">
            <v>0.84147877475526689</v>
          </cell>
          <cell r="E34">
            <v>0.84147877475526689</v>
          </cell>
          <cell r="F34">
            <v>0.84147877475526689</v>
          </cell>
        </row>
        <row r="35">
          <cell r="B35" t="str">
            <v>Plate Milk Pre-Cooler - TieStall</v>
          </cell>
          <cell r="C35">
            <v>0.539760454730004</v>
          </cell>
          <cell r="D35">
            <v>0.539760454730004</v>
          </cell>
          <cell r="E35">
            <v>0.539760454730004</v>
          </cell>
          <cell r="F35">
            <v>0.539760454730004</v>
          </cell>
        </row>
        <row r="36">
          <cell r="B36" t="str">
            <v>Energy Efficient Lighting - TieStall</v>
          </cell>
          <cell r="C36">
            <v>7.1883204763838152E-2</v>
          </cell>
          <cell r="D36">
            <v>7.1883204763838152E-2</v>
          </cell>
          <cell r="E36">
            <v>7.1883204763838152E-2</v>
          </cell>
          <cell r="F36">
            <v>7.1883204763838152E-2</v>
          </cell>
        </row>
        <row r="37">
          <cell r="B37" t="str">
            <v>35-44W LED fixture &amp; NEW Photocell_Replacing_175W MH fixture</v>
          </cell>
          <cell r="C37">
            <v>0.18000000000000002</v>
          </cell>
          <cell r="D37">
            <v>0.18000000000000002</v>
          </cell>
          <cell r="E37">
            <v>0.18000000000000002</v>
          </cell>
          <cell r="F37">
            <v>0.18000000000000002</v>
          </cell>
        </row>
        <row r="38">
          <cell r="B38" t="str">
            <v>35-44W LED fixture &amp; NEW Photocell_Replacing_150W HID fixture</v>
          </cell>
          <cell r="C38">
            <v>0.18000000000000002</v>
          </cell>
          <cell r="D38">
            <v>0.18000000000000002</v>
          </cell>
          <cell r="E38">
            <v>0.18000000000000002</v>
          </cell>
          <cell r="F38">
            <v>0.18000000000000002</v>
          </cell>
        </row>
        <row r="39">
          <cell r="B39" t="str">
            <v>35-44W LED fixture &amp; NEW Photocell_Replacing_100W HID fixture</v>
          </cell>
          <cell r="C39">
            <v>0.18000000000000002</v>
          </cell>
          <cell r="D39">
            <v>0.18000000000000002</v>
          </cell>
          <cell r="E39">
            <v>0.18000000000000002</v>
          </cell>
          <cell r="F39">
            <v>0.18000000000000002</v>
          </cell>
        </row>
        <row r="40">
          <cell r="B40" t="str">
            <v>35-44W LED fixture &amp; NEW Photocell_Replacing_175W MV fixture</v>
          </cell>
          <cell r="C40">
            <v>0.18000000000000002</v>
          </cell>
          <cell r="D40">
            <v>0.18000000000000002</v>
          </cell>
          <cell r="E40">
            <v>0.18000000000000002</v>
          </cell>
          <cell r="F40">
            <v>0.18000000000000002</v>
          </cell>
        </row>
        <row r="41">
          <cell r="B41" t="str">
            <v>35-44W LED fixture &amp; NEW Photocell_Replacing_200W HID fixture</v>
          </cell>
          <cell r="C41">
            <v>0.18000000000000002</v>
          </cell>
          <cell r="D41">
            <v>0.18000000000000002</v>
          </cell>
          <cell r="E41">
            <v>0.18000000000000002</v>
          </cell>
          <cell r="F41">
            <v>0.18000000000000002</v>
          </cell>
        </row>
      </sheetData>
      <sheetData sheetId="5"/>
      <sheetData sheetId="6"/>
      <sheetData sheetId="7"/>
      <sheetData sheetId="8"/>
      <sheetData sheetId="9">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cell r="V18">
            <v>2034</v>
          </cell>
          <cell r="W18">
            <v>2035</v>
          </cell>
        </row>
        <row r="19">
          <cell r="A19" t="str">
            <v>Irrigation</v>
          </cell>
          <cell r="B19" t="str">
            <v>Irrigation Hardware - Retro</v>
          </cell>
          <cell r="C19" t="str">
            <v>Retro12Med</v>
          </cell>
          <cell r="D19">
            <v>0.10937459468255628</v>
          </cell>
          <cell r="E19">
            <v>0.10937459468255628</v>
          </cell>
          <cell r="F19">
            <v>0.10937459468255628</v>
          </cell>
          <cell r="G19">
            <v>0.10937459468255628</v>
          </cell>
          <cell r="H19">
            <v>0.10937459468255628</v>
          </cell>
          <cell r="I19">
            <v>9.8437135214300656E-2</v>
          </cell>
          <cell r="J19">
            <v>7.874970817144053E-2</v>
          </cell>
          <cell r="K19">
            <v>6.2999766537152418E-2</v>
          </cell>
          <cell r="L19">
            <v>5.0399813229721938E-2</v>
          </cell>
          <cell r="M19">
            <v>4.0319850583777551E-2</v>
          </cell>
          <cell r="N19">
            <v>3.225588046702204E-2</v>
          </cell>
          <cell r="O19">
            <v>2.5804704373617631E-2</v>
          </cell>
          <cell r="P19">
            <v>2.0643763498894106E-2</v>
          </cell>
          <cell r="Q19">
            <v>1.6515010799115284E-2</v>
          </cell>
          <cell r="R19">
            <v>1.3212008639292228E-2</v>
          </cell>
          <cell r="S19">
            <v>1.0569606911433781E-2</v>
          </cell>
          <cell r="T19">
            <v>7.2092823794611682E-5</v>
          </cell>
          <cell r="U19">
            <v>2.5747437069512102E-5</v>
          </cell>
          <cell r="V19">
            <v>8.7775353646568632E-6</v>
          </cell>
          <cell r="W19">
            <v>2.8622397928446119E-6</v>
          </cell>
        </row>
        <row r="20">
          <cell r="A20" t="str">
            <v>Refrigeration</v>
          </cell>
          <cell r="B20" t="str">
            <v>Dairy - Retro</v>
          </cell>
          <cell r="C20" t="str">
            <v>Retro5Med</v>
          </cell>
          <cell r="D20">
            <v>4.2999999999999997E-2</v>
          </cell>
          <cell r="E20">
            <v>5.279714228027832E-2</v>
          </cell>
          <cell r="F20">
            <v>6.4608251467478173E-2</v>
          </cell>
          <cell r="G20">
            <v>7.4999999999999997E-2</v>
          </cell>
          <cell r="H20">
            <v>8.5546997470333563E-2</v>
          </cell>
          <cell r="I20">
            <v>0.10001472303820647</v>
          </cell>
          <cell r="J20">
            <v>0.10971770435235073</v>
          </cell>
          <cell r="K20">
            <v>0.11208438511970376</v>
          </cell>
          <cell r="L20">
            <v>0.10562608162722853</v>
          </cell>
          <cell r="M20">
            <v>9.0794563997872335E-2</v>
          </cell>
          <cell r="N20">
            <v>7.0260666991849297E-2</v>
          </cell>
          <cell r="O20">
            <v>4.8218360404944538E-2</v>
          </cell>
          <cell r="P20">
            <v>2.8854234614640095E-2</v>
          </cell>
          <cell r="Q20">
            <v>1.4773964924806759E-2</v>
          </cell>
          <cell r="R20">
            <v>6.3385343681182649E-3</v>
          </cell>
          <cell r="S20">
            <v>2.2268577196306039E-3</v>
          </cell>
          <cell r="T20">
            <v>6.2471001963848583E-4</v>
          </cell>
          <cell r="U20">
            <v>1.3615841889635938E-4</v>
          </cell>
          <cell r="V20">
            <v>2.2380636622298944E-5</v>
          </cell>
          <cell r="W20">
            <v>2.68643837586513E-6</v>
          </cell>
        </row>
        <row r="21">
          <cell r="A21" t="str">
            <v>Lighting</v>
          </cell>
          <cell r="B21" t="str">
            <v>Lighting - 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Irrigation</v>
          </cell>
          <cell r="B22" t="str">
            <v>Irrigation Efficiency - Retro</v>
          </cell>
          <cell r="C22" t="str">
            <v>Retro1Slow</v>
          </cell>
          <cell r="D22">
            <v>2.5643970768378654E-3</v>
          </cell>
          <cell r="E22">
            <v>5.1260615529385989E-3</v>
          </cell>
          <cell r="F22">
            <v>9.1015544176433795E-3</v>
          </cell>
          <cell r="G22">
            <v>1.4804925730045659E-2</v>
          </cell>
          <cell r="H22">
            <v>2.2471809420486211E-2</v>
          </cell>
          <cell r="I22">
            <v>3.2184432813882391E-2</v>
          </cell>
          <cell r="J22">
            <v>4.3779667172004086E-2</v>
          </cell>
          <cell r="K22">
            <v>5.675426075474499E-2</v>
          </cell>
          <cell r="L22">
            <v>7.0195239068707532E-2</v>
          </cell>
          <cell r="M22">
            <v>8.2776861842756788E-2</v>
          </cell>
          <cell r="N22">
            <v>9.2870259507494834E-2</v>
          </cell>
          <cell r="O22">
            <v>9.8796470678915727E-2</v>
          </cell>
          <cell r="P22">
            <v>9.9208932889988999E-2</v>
          </cell>
          <cell r="Q22">
            <v>9.3521150494244254E-2</v>
          </cell>
          <cell r="R22">
            <v>8.2226007896862296E-2</v>
          </cell>
          <cell r="S22">
            <v>6.6933566027365665E-2</v>
          </cell>
          <cell r="T22">
            <v>5.0029565143448806E-2</v>
          </cell>
          <cell r="U22">
            <v>3.402486521893211E-2</v>
          </cell>
          <cell r="V22">
            <v>2.0846059340774659E-2</v>
          </cell>
          <cell r="W22">
            <v>0.01</v>
          </cell>
        </row>
        <row r="23">
          <cell r="A23" t="str">
            <v>Irrigation</v>
          </cell>
          <cell r="B23" t="str">
            <v>Irrigation Pressure - Retro</v>
          </cell>
          <cell r="C23" t="str">
            <v>Retro1Slow</v>
          </cell>
          <cell r="D23">
            <v>2.5643970768378654E-3</v>
          </cell>
          <cell r="E23">
            <v>5.1260615529385989E-3</v>
          </cell>
          <cell r="F23">
            <v>9.1015544176433795E-3</v>
          </cell>
          <cell r="G23">
            <v>1.4804925730045659E-2</v>
          </cell>
          <cell r="H23">
            <v>2.2471809420486211E-2</v>
          </cell>
          <cell r="I23">
            <v>3.2184432813882391E-2</v>
          </cell>
          <cell r="J23">
            <v>4.3779667172004086E-2</v>
          </cell>
          <cell r="K23">
            <v>5.675426075474499E-2</v>
          </cell>
          <cell r="L23">
            <v>7.0195239068707532E-2</v>
          </cell>
          <cell r="M23">
            <v>8.2776861842756788E-2</v>
          </cell>
          <cell r="N23">
            <v>9.2870259507494834E-2</v>
          </cell>
          <cell r="O23">
            <v>9.8796470678915727E-2</v>
          </cell>
          <cell r="P23">
            <v>9.9208932889988999E-2</v>
          </cell>
          <cell r="Q23">
            <v>9.3521150494244254E-2</v>
          </cell>
          <cell r="R23">
            <v>8.2226007896862296E-2</v>
          </cell>
          <cell r="S23">
            <v>6.6933566027365665E-2</v>
          </cell>
          <cell r="T23">
            <v>5.0029565143448806E-2</v>
          </cell>
          <cell r="U23">
            <v>3.402486521893211E-2</v>
          </cell>
          <cell r="V23">
            <v>2.0846059340774659E-2</v>
          </cell>
          <cell r="W23">
            <v>0.01</v>
          </cell>
        </row>
        <row r="24">
          <cell r="A24" t="str">
            <v>Motors/Drives</v>
          </cell>
          <cell r="B24" t="str">
            <v>Irrigation Motor - Retro</v>
          </cell>
          <cell r="C24" t="str">
            <v>Retro12Med</v>
          </cell>
          <cell r="D24">
            <v>0.10937459468255628</v>
          </cell>
          <cell r="E24">
            <v>0.10937459468255628</v>
          </cell>
          <cell r="F24">
            <v>0.10937459468255628</v>
          </cell>
          <cell r="G24">
            <v>0.10937459468255628</v>
          </cell>
          <cell r="H24">
            <v>0.10937459468255628</v>
          </cell>
          <cell r="I24">
            <v>9.8437135214300656E-2</v>
          </cell>
          <cell r="J24">
            <v>7.874970817144053E-2</v>
          </cell>
          <cell r="K24">
            <v>6.2999766537152418E-2</v>
          </cell>
          <cell r="L24">
            <v>5.0399813229721938E-2</v>
          </cell>
          <cell r="M24">
            <v>4.0319850583777551E-2</v>
          </cell>
          <cell r="N24">
            <v>3.225588046702204E-2</v>
          </cell>
          <cell r="O24">
            <v>2.5804704373617631E-2</v>
          </cell>
          <cell r="P24">
            <v>2.0643763498894106E-2</v>
          </cell>
          <cell r="Q24">
            <v>1.6515010799115284E-2</v>
          </cell>
          <cell r="R24">
            <v>1.3212008639292228E-2</v>
          </cell>
          <cell r="S24">
            <v>1.0569606911433781E-2</v>
          </cell>
          <cell r="T24">
            <v>7.2092823794611682E-5</v>
          </cell>
          <cell r="U24">
            <v>2.5747437069512102E-5</v>
          </cell>
          <cell r="V24">
            <v>8.7775353646568632E-6</v>
          </cell>
          <cell r="W24">
            <v>2.8622397928446119E-6</v>
          </cell>
        </row>
        <row r="25">
          <cell r="A25" t="str">
            <v>Irrigation</v>
          </cell>
          <cell r="B25" t="str">
            <v>Irrigation Water Mgmt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sheetData>
      <sheetData sheetId="10"/>
      <sheetData sheetId="11">
        <row r="10">
          <cell r="C10" t="str">
            <v>Idaho</v>
          </cell>
          <cell r="D10" t="str">
            <v>Montana</v>
          </cell>
          <cell r="E10" t="str">
            <v>Oregon</v>
          </cell>
          <cell r="F10" t="str">
            <v>Washington</v>
          </cell>
        </row>
        <row r="11">
          <cell r="B11" t="str">
            <v>Acres w Sprinklers</v>
          </cell>
          <cell r="C11">
            <v>3088161</v>
          </cell>
          <cell r="D11">
            <v>153442.8128463247</v>
          </cell>
          <cell r="E11">
            <v>1141042</v>
          </cell>
          <cell r="F11">
            <v>1420224</v>
          </cell>
        </row>
        <row r="12">
          <cell r="B12" t="str">
            <v>CenterPivot</v>
          </cell>
          <cell r="C12">
            <v>2229589</v>
          </cell>
          <cell r="D12">
            <v>107601.03811364993</v>
          </cell>
          <cell r="E12">
            <v>543142</v>
          </cell>
          <cell r="F12">
            <v>990074</v>
          </cell>
        </row>
        <row r="13">
          <cell r="B13" t="str">
            <v>CenterPivot High P</v>
          </cell>
          <cell r="C13">
            <v>230707</v>
          </cell>
          <cell r="D13">
            <v>10521.809398644995</v>
          </cell>
          <cell r="E13">
            <v>73681</v>
          </cell>
          <cell r="F13">
            <v>114933</v>
          </cell>
        </row>
        <row r="14">
          <cell r="B14" t="str">
            <v>CenterPivot Med P</v>
          </cell>
          <cell r="C14">
            <v>1285602</v>
          </cell>
          <cell r="D14">
            <v>55997.38035983876</v>
          </cell>
          <cell r="E14">
            <v>267691</v>
          </cell>
          <cell r="F14">
            <v>426619</v>
          </cell>
        </row>
        <row r="15">
          <cell r="B15" t="str">
            <v>Acres Center Pivot</v>
          </cell>
          <cell r="C15">
            <v>2229589</v>
          </cell>
          <cell r="D15">
            <v>107601.03811364993</v>
          </cell>
          <cell r="E15">
            <v>543142</v>
          </cell>
          <cell r="F15">
            <v>990074</v>
          </cell>
        </row>
        <row r="16">
          <cell r="B16" t="str">
            <v>Wheel/hand line</v>
          </cell>
          <cell r="C16">
            <v>589417</v>
          </cell>
          <cell r="D16">
            <v>33761.024858396049</v>
          </cell>
          <cell r="E16">
            <v>373405</v>
          </cell>
          <cell r="F16">
            <v>167947</v>
          </cell>
        </row>
        <row r="17">
          <cell r="B17" t="str">
            <v>Wheel line</v>
          </cell>
          <cell r="C17">
            <v>124792</v>
          </cell>
          <cell r="D17">
            <v>2541.3855221624167</v>
          </cell>
          <cell r="E17">
            <v>60204</v>
          </cell>
          <cell r="F17">
            <v>19620</v>
          </cell>
        </row>
        <row r="18">
          <cell r="B18" t="str">
            <v>Alfalfa Wheel line</v>
          </cell>
          <cell r="C18">
            <v>547765.83639704715</v>
          </cell>
          <cell r="D18">
            <v>48863.187593415983</v>
          </cell>
          <cell r="E18">
            <v>192608.28800850257</v>
          </cell>
          <cell r="F18">
            <v>202062.53498854444</v>
          </cell>
        </row>
        <row r="19">
          <cell r="B19" t="str">
            <v>Alfalfa Hand line</v>
          </cell>
          <cell r="C19">
            <v>185549.16360295285</v>
          </cell>
          <cell r="D19">
            <v>11705.326375703606</v>
          </cell>
          <cell r="E19">
            <v>62673.711991497425</v>
          </cell>
          <cell r="F19">
            <v>55251.465011455555</v>
          </cell>
        </row>
        <row r="20">
          <cell r="B20" t="str">
            <v>Pumped Acres</v>
          </cell>
          <cell r="C20">
            <v>1437386</v>
          </cell>
          <cell r="D20">
            <v>9908.0974047027375</v>
          </cell>
          <cell r="E20">
            <v>511998</v>
          </cell>
          <cell r="F20">
            <v>522575</v>
          </cell>
        </row>
        <row r="21">
          <cell r="B21" t="str">
            <v>Center Pivot, LEPA crops</v>
          </cell>
          <cell r="C21">
            <v>598158</v>
          </cell>
          <cell r="D21">
            <v>7796.5090075296148</v>
          </cell>
          <cell r="E21">
            <v>124214</v>
          </cell>
          <cell r="F21">
            <v>345808</v>
          </cell>
        </row>
        <row r="22">
          <cell r="B22" t="str">
            <v>Center Pivot, SIS crops</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C1:F27"/>
  <sheetViews>
    <sheetView topLeftCell="C1" workbookViewId="0">
      <selection activeCell="E14" sqref="E14"/>
    </sheetView>
  </sheetViews>
  <sheetFormatPr defaultRowHeight="15"/>
  <cols>
    <col min="1" max="1" width="4" style="75" customWidth="1"/>
    <col min="2" max="2" width="4.28515625" style="75" customWidth="1"/>
    <col min="3" max="3" width="28.140625" style="75" customWidth="1"/>
    <col min="4" max="4" width="74.42578125" style="75" customWidth="1"/>
    <col min="5" max="5" width="44.7109375" style="75" customWidth="1"/>
    <col min="6" max="6" width="31.5703125" style="75" customWidth="1"/>
    <col min="7" max="16384" width="9.140625" style="75"/>
  </cols>
  <sheetData>
    <row r="1" spans="3:6" ht="15.75" thickBot="1"/>
    <row r="2" spans="3:6" ht="19.5" thickBot="1">
      <c r="C2" s="76" t="s">
        <v>108</v>
      </c>
      <c r="D2" s="77" t="s">
        <v>457</v>
      </c>
      <c r="E2" s="77"/>
      <c r="F2" s="78"/>
    </row>
    <row r="3" spans="3:6">
      <c r="C3" s="79" t="s">
        <v>109</v>
      </c>
      <c r="D3" s="79" t="s">
        <v>442</v>
      </c>
      <c r="E3" s="79" t="s">
        <v>443</v>
      </c>
      <c r="F3" s="79" t="s">
        <v>444</v>
      </c>
    </row>
    <row r="4" spans="3:6">
      <c r="C4" s="80" t="s">
        <v>110</v>
      </c>
      <c r="D4" s="81" t="s">
        <v>458</v>
      </c>
      <c r="E4" s="82"/>
      <c r="F4" s="83" t="s">
        <v>445</v>
      </c>
    </row>
    <row r="5" spans="3:6" ht="30">
      <c r="C5" s="80" t="s">
        <v>111</v>
      </c>
      <c r="D5" s="84" t="s">
        <v>459</v>
      </c>
      <c r="E5" s="82"/>
      <c r="F5" s="83"/>
    </row>
    <row r="6" spans="3:6">
      <c r="C6" s="80" t="s">
        <v>112</v>
      </c>
      <c r="D6" s="84" t="s">
        <v>460</v>
      </c>
      <c r="E6" s="83"/>
      <c r="F6" s="83"/>
    </row>
    <row r="7" spans="3:6">
      <c r="C7" s="80" t="s">
        <v>113</v>
      </c>
      <c r="D7" s="84" t="s">
        <v>461</v>
      </c>
      <c r="E7" s="84"/>
      <c r="F7" s="83"/>
    </row>
    <row r="8" spans="3:6">
      <c r="C8" s="80" t="s">
        <v>114</v>
      </c>
      <c r="D8" s="84" t="s">
        <v>446</v>
      </c>
      <c r="E8" s="85"/>
      <c r="F8" s="83"/>
    </row>
    <row r="9" spans="3:6">
      <c r="C9" s="80" t="s">
        <v>115</v>
      </c>
      <c r="D9" s="84" t="s">
        <v>462</v>
      </c>
      <c r="E9" s="85"/>
      <c r="F9" s="83"/>
    </row>
    <row r="10" spans="3:6">
      <c r="C10" s="80" t="s">
        <v>116</v>
      </c>
      <c r="D10" s="84" t="s">
        <v>463</v>
      </c>
      <c r="E10" s="84"/>
      <c r="F10" s="83"/>
    </row>
    <row r="11" spans="3:6">
      <c r="C11" s="80" t="s">
        <v>117</v>
      </c>
      <c r="D11" s="86" t="s">
        <v>464</v>
      </c>
      <c r="E11" s="85"/>
      <c r="F11" s="83"/>
    </row>
    <row r="12" spans="3:6">
      <c r="C12" s="80" t="s">
        <v>118</v>
      </c>
      <c r="D12" s="86" t="s">
        <v>133</v>
      </c>
      <c r="E12" s="87"/>
      <c r="F12" s="83"/>
    </row>
    <row r="13" spans="3:6">
      <c r="C13" s="80" t="s">
        <v>119</v>
      </c>
      <c r="D13" s="86" t="s">
        <v>466</v>
      </c>
      <c r="E13" s="85" t="s">
        <v>467</v>
      </c>
      <c r="F13" s="83"/>
    </row>
    <row r="21" spans="3:3">
      <c r="C21" s="88"/>
    </row>
    <row r="22" spans="3:3">
      <c r="C22" s="88"/>
    </row>
    <row r="23" spans="3:3">
      <c r="C23" s="88"/>
    </row>
    <row r="24" spans="3:3">
      <c r="C24" s="88"/>
    </row>
    <row r="25" spans="3:3">
      <c r="C25" s="88"/>
    </row>
    <row r="26" spans="3:3">
      <c r="C26" s="88"/>
    </row>
    <row r="27" spans="3:3">
      <c r="C27" s="88"/>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K24"/>
  <sheetViews>
    <sheetView workbookViewId="0">
      <selection activeCell="B19" sqref="B19"/>
    </sheetView>
  </sheetViews>
  <sheetFormatPr defaultRowHeight="15"/>
  <cols>
    <col min="1" max="1" width="21.140625" style="139" customWidth="1"/>
    <col min="2" max="2" width="10.5703125" style="139" bestFit="1" customWidth="1"/>
    <col min="3" max="4" width="10.5703125" style="139" customWidth="1"/>
    <col min="5" max="5" width="26.140625" style="139" bestFit="1" customWidth="1"/>
    <col min="6" max="6" width="10.5703125" style="139" bestFit="1" customWidth="1"/>
    <col min="7" max="7" width="20.5703125" style="139" bestFit="1" customWidth="1"/>
    <col min="8" max="8" width="12.5703125" style="139" customWidth="1"/>
    <col min="9" max="10" width="10.5703125" style="139" customWidth="1"/>
    <col min="11" max="11" width="18.7109375" style="139" bestFit="1" customWidth="1"/>
    <col min="12" max="16384" width="9.140625" style="139"/>
  </cols>
  <sheetData>
    <row r="1" spans="1:11" ht="23.25">
      <c r="B1" s="207" t="s">
        <v>396</v>
      </c>
      <c r="C1" s="207"/>
      <c r="D1" s="207"/>
      <c r="E1" s="207"/>
      <c r="F1" s="207"/>
      <c r="G1" s="207"/>
    </row>
    <row r="2" spans="1:11" ht="23.25">
      <c r="B2" s="145"/>
      <c r="C2" s="145"/>
      <c r="D2" s="145"/>
      <c r="E2" s="145"/>
      <c r="F2" s="145"/>
      <c r="G2" s="145"/>
    </row>
    <row r="3" spans="1:11" ht="23.25">
      <c r="A3" s="139" t="s">
        <v>397</v>
      </c>
      <c r="B3" s="146">
        <v>0.04</v>
      </c>
      <c r="C3" s="145"/>
      <c r="D3" s="145"/>
      <c r="E3" s="145"/>
      <c r="F3" s="145"/>
      <c r="G3" s="145"/>
    </row>
    <row r="5" spans="1:11">
      <c r="A5" s="141" t="s">
        <v>398</v>
      </c>
      <c r="C5" s="139" t="s">
        <v>399</v>
      </c>
      <c r="D5" s="139" t="s">
        <v>393</v>
      </c>
      <c r="G5" s="141" t="s">
        <v>400</v>
      </c>
      <c r="I5" s="139" t="s">
        <v>401</v>
      </c>
      <c r="J5" s="139" t="s">
        <v>393</v>
      </c>
    </row>
    <row r="6" spans="1:11">
      <c r="A6" s="139" t="s">
        <v>402</v>
      </c>
      <c r="B6" s="147">
        <v>2.1</v>
      </c>
      <c r="C6" s="148">
        <v>10</v>
      </c>
      <c r="D6" s="149">
        <f>-PMT($B$3,C6,B6)</f>
        <v>0.25891098309328642</v>
      </c>
      <c r="E6" s="139" t="s">
        <v>403</v>
      </c>
      <c r="G6" s="150" t="s">
        <v>404</v>
      </c>
      <c r="H6" s="147">
        <v>5</v>
      </c>
      <c r="I6" s="139">
        <v>30</v>
      </c>
      <c r="J6" s="149">
        <f>-PMT($B$3,I6,H6)</f>
        <v>0.28915049566830653</v>
      </c>
    </row>
    <row r="7" spans="1:11">
      <c r="A7" s="139" t="s">
        <v>405</v>
      </c>
      <c r="B7" s="147">
        <v>0.21</v>
      </c>
      <c r="C7" s="148">
        <v>10</v>
      </c>
      <c r="D7" s="149">
        <f t="shared" ref="D7:D15" si="0">-PMT($B$3,C7,B7)</f>
        <v>2.5891098309328644E-2</v>
      </c>
      <c r="E7" s="139" t="s">
        <v>406</v>
      </c>
      <c r="G7" s="139" t="s">
        <v>405</v>
      </c>
      <c r="H7" s="147">
        <v>0.21</v>
      </c>
      <c r="I7" s="148">
        <v>10</v>
      </c>
      <c r="J7" s="149">
        <f t="shared" ref="J7:J14" si="1">-PMT($B$3,I7,H7)</f>
        <v>2.5891098309328644E-2</v>
      </c>
      <c r="K7" s="139" t="s">
        <v>406</v>
      </c>
    </row>
    <row r="8" spans="1:11">
      <c r="A8" s="139" t="s">
        <v>407</v>
      </c>
      <c r="B8" s="147">
        <v>3.9</v>
      </c>
      <c r="C8" s="148">
        <v>10</v>
      </c>
      <c r="D8" s="149">
        <f t="shared" si="0"/>
        <v>0.48083468288753195</v>
      </c>
      <c r="E8" s="139" t="s">
        <v>408</v>
      </c>
      <c r="G8" s="139" t="s">
        <v>407</v>
      </c>
      <c r="H8" s="147">
        <f>0.39*6</f>
        <v>2.34</v>
      </c>
      <c r="I8" s="148">
        <v>10</v>
      </c>
      <c r="J8" s="149">
        <f t="shared" si="1"/>
        <v>0.28850080973251913</v>
      </c>
      <c r="K8" s="139" t="s">
        <v>409</v>
      </c>
    </row>
    <row r="9" spans="1:11">
      <c r="A9" s="139" t="s">
        <v>410</v>
      </c>
      <c r="B9" s="147">
        <v>2.99</v>
      </c>
      <c r="C9" s="148">
        <v>10</v>
      </c>
      <c r="D9" s="149">
        <f t="shared" si="0"/>
        <v>0.3686399235471079</v>
      </c>
      <c r="E9" s="139" t="s">
        <v>411</v>
      </c>
      <c r="G9" s="139" t="s">
        <v>412</v>
      </c>
      <c r="H9" s="147">
        <v>0.92</v>
      </c>
      <c r="I9" s="148">
        <v>10</v>
      </c>
      <c r="J9" s="149">
        <f t="shared" si="1"/>
        <v>0.11342766878372548</v>
      </c>
      <c r="K9" s="139" t="s">
        <v>413</v>
      </c>
    </row>
    <row r="10" spans="1:11">
      <c r="A10" s="139" t="s">
        <v>412</v>
      </c>
      <c r="B10" s="147">
        <v>0.92</v>
      </c>
      <c r="C10" s="148">
        <v>10</v>
      </c>
      <c r="D10" s="149">
        <f t="shared" si="0"/>
        <v>0.11342766878372548</v>
      </c>
      <c r="E10" s="139" t="s">
        <v>413</v>
      </c>
      <c r="G10" s="139" t="s">
        <v>405</v>
      </c>
      <c r="H10" s="147">
        <v>0.21</v>
      </c>
      <c r="I10" s="148">
        <v>10</v>
      </c>
      <c r="J10" s="149">
        <f t="shared" si="1"/>
        <v>2.5891098309328644E-2</v>
      </c>
      <c r="K10" s="139" t="s">
        <v>414</v>
      </c>
    </row>
    <row r="11" spans="1:11">
      <c r="A11" s="139" t="s">
        <v>405</v>
      </c>
      <c r="B11" s="147">
        <v>0.21</v>
      </c>
      <c r="C11" s="148">
        <v>10</v>
      </c>
      <c r="D11" s="149">
        <f t="shared" si="0"/>
        <v>2.5891098309328644E-2</v>
      </c>
      <c r="E11" s="139" t="s">
        <v>414</v>
      </c>
      <c r="G11" s="139" t="s">
        <v>415</v>
      </c>
      <c r="H11" s="147">
        <v>6.92</v>
      </c>
      <c r="I11" s="148">
        <v>5</v>
      </c>
      <c r="J11" s="149">
        <f t="shared" si="1"/>
        <v>1.5544196253717928</v>
      </c>
      <c r="K11" s="139" t="s">
        <v>413</v>
      </c>
    </row>
    <row r="12" spans="1:11">
      <c r="A12" s="139" t="s">
        <v>415</v>
      </c>
      <c r="B12" s="147">
        <v>6.92</v>
      </c>
      <c r="C12" s="148">
        <v>5</v>
      </c>
      <c r="D12" s="149">
        <f t="shared" si="0"/>
        <v>1.5544196253717928</v>
      </c>
      <c r="E12" s="139" t="s">
        <v>413</v>
      </c>
      <c r="G12" s="139" t="s">
        <v>416</v>
      </c>
      <c r="H12" s="147">
        <v>5.54</v>
      </c>
      <c r="I12" s="148">
        <v>30</v>
      </c>
      <c r="J12" s="149">
        <f t="shared" si="1"/>
        <v>0.32037874920048365</v>
      </c>
    </row>
    <row r="13" spans="1:11">
      <c r="A13" s="139" t="s">
        <v>416</v>
      </c>
      <c r="B13" s="147">
        <v>5.54</v>
      </c>
      <c r="C13" s="148">
        <v>30</v>
      </c>
      <c r="D13" s="149">
        <f t="shared" si="0"/>
        <v>0.32037874920048365</v>
      </c>
      <c r="G13" s="139" t="s">
        <v>417</v>
      </c>
      <c r="H13" s="147">
        <v>1.05</v>
      </c>
      <c r="I13" s="148">
        <v>5</v>
      </c>
      <c r="J13" s="149">
        <f t="shared" si="1"/>
        <v>0.23585846916768533</v>
      </c>
      <c r="K13" s="139" t="s">
        <v>413</v>
      </c>
    </row>
    <row r="14" spans="1:11">
      <c r="A14" s="139" t="s">
        <v>417</v>
      </c>
      <c r="B14" s="147">
        <v>1.05</v>
      </c>
      <c r="C14" s="148">
        <v>5</v>
      </c>
      <c r="D14" s="149">
        <f t="shared" si="0"/>
        <v>0.23585846916768533</v>
      </c>
      <c r="E14" s="139" t="s">
        <v>413</v>
      </c>
      <c r="G14" s="151" t="s">
        <v>418</v>
      </c>
      <c r="H14" s="152">
        <v>17.059999999999999</v>
      </c>
      <c r="I14" s="153">
        <v>5</v>
      </c>
      <c r="J14" s="154">
        <f t="shared" si="1"/>
        <v>3.8321385561911536</v>
      </c>
      <c r="K14" s="151" t="s">
        <v>419</v>
      </c>
    </row>
    <row r="15" spans="1:11">
      <c r="A15" s="151" t="s">
        <v>420</v>
      </c>
      <c r="B15" s="152">
        <v>1.82</v>
      </c>
      <c r="C15" s="153">
        <v>10</v>
      </c>
      <c r="D15" s="154">
        <f t="shared" si="0"/>
        <v>0.22438951868084828</v>
      </c>
      <c r="E15" s="151" t="s">
        <v>419</v>
      </c>
      <c r="G15" s="139" t="s">
        <v>421</v>
      </c>
      <c r="H15" s="147">
        <f>SUM(H7:H14)</f>
        <v>34.25</v>
      </c>
      <c r="I15" s="148"/>
      <c r="J15" s="149">
        <f>SUM(J6:J14)</f>
        <v>6.6856565707343236</v>
      </c>
    </row>
    <row r="16" spans="1:11">
      <c r="A16" s="139" t="s">
        <v>421</v>
      </c>
      <c r="B16" s="147">
        <f>SUM(B6:B15)</f>
        <v>25.66</v>
      </c>
      <c r="C16" s="148"/>
      <c r="D16" s="149">
        <f>SUM(D6:D15)</f>
        <v>3.6086418173511192</v>
      </c>
      <c r="G16" s="139" t="s">
        <v>422</v>
      </c>
      <c r="H16" s="139">
        <v>115</v>
      </c>
      <c r="I16" s="155"/>
      <c r="J16" s="156">
        <f>H16</f>
        <v>115</v>
      </c>
    </row>
    <row r="17" spans="1:11">
      <c r="A17" s="139" t="s">
        <v>422</v>
      </c>
      <c r="B17" s="139">
        <v>250</v>
      </c>
      <c r="C17" s="155"/>
      <c r="D17" s="149">
        <f>B17</f>
        <v>250</v>
      </c>
      <c r="G17" s="157" t="s">
        <v>423</v>
      </c>
      <c r="H17" s="158">
        <f>H16*H15</f>
        <v>3938.75</v>
      </c>
      <c r="I17" s="153"/>
      <c r="J17" s="159">
        <f>J16*J15</f>
        <v>768.85050563444725</v>
      </c>
      <c r="K17" s="151" t="s">
        <v>424</v>
      </c>
    </row>
    <row r="18" spans="1:11">
      <c r="A18" s="157" t="s">
        <v>423</v>
      </c>
      <c r="B18" s="160">
        <f>B17*B16</f>
        <v>6415</v>
      </c>
      <c r="C18" s="161"/>
      <c r="D18" s="162">
        <f>D17*D16</f>
        <v>902.16045433777981</v>
      </c>
      <c r="E18" s="151" t="s">
        <v>425</v>
      </c>
      <c r="I18" s="155"/>
      <c r="J18" s="155"/>
    </row>
    <row r="20" spans="1:11" ht="18.75">
      <c r="A20" s="140" t="s">
        <v>426</v>
      </c>
    </row>
    <row r="21" spans="1:11">
      <c r="A21" s="141" t="s">
        <v>398</v>
      </c>
      <c r="G21" s="141" t="s">
        <v>400</v>
      </c>
    </row>
    <row r="22" spans="1:11">
      <c r="B22" s="139" t="s">
        <v>427</v>
      </c>
      <c r="C22" s="139" t="s">
        <v>401</v>
      </c>
      <c r="H22" s="139" t="s">
        <v>427</v>
      </c>
      <c r="I22" s="139" t="s">
        <v>401</v>
      </c>
    </row>
    <row r="23" spans="1:11">
      <c r="A23" s="139" t="s">
        <v>428</v>
      </c>
      <c r="B23" s="147">
        <v>4</v>
      </c>
      <c r="E23" s="141"/>
      <c r="G23" s="139" t="s">
        <v>428</v>
      </c>
      <c r="H23" s="147">
        <v>4</v>
      </c>
    </row>
    <row r="24" spans="1:11">
      <c r="A24" s="139" t="s">
        <v>429</v>
      </c>
      <c r="B24" s="147">
        <f>B23*B17</f>
        <v>1000</v>
      </c>
      <c r="C24" s="139">
        <v>5</v>
      </c>
      <c r="D24" s="163">
        <f t="shared" ref="D24" si="2">-PMT($B$3,C24,B24)</f>
        <v>224.62711349303365</v>
      </c>
      <c r="G24" s="139" t="s">
        <v>429</v>
      </c>
      <c r="H24" s="147">
        <f>H23*H16</f>
        <v>460</v>
      </c>
      <c r="I24" s="139">
        <v>5</v>
      </c>
      <c r="J24" s="163">
        <f t="shared" ref="J24" si="3">-PMT($B$3,I24,H24)</f>
        <v>103.32847220679548</v>
      </c>
    </row>
  </sheetData>
  <mergeCells count="1">
    <mergeCell ref="B1:G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BD174"/>
  <sheetViews>
    <sheetView workbookViewId="0">
      <selection activeCell="A19" sqref="A19"/>
    </sheetView>
  </sheetViews>
  <sheetFormatPr defaultRowHeight="12.75"/>
  <cols>
    <col min="1" max="2" width="21.85546875" style="179" customWidth="1"/>
    <col min="3" max="3" width="40.28515625" style="179" bestFit="1" customWidth="1"/>
    <col min="4" max="4" width="12.28515625" style="179" bestFit="1" customWidth="1"/>
    <col min="5" max="5" width="30.5703125" style="179" bestFit="1" customWidth="1"/>
    <col min="6" max="16384" width="9.140625" style="179"/>
  </cols>
  <sheetData>
    <row r="1" spans="1:56" ht="15.75" thickBot="1">
      <c r="A1" s="171" t="s">
        <v>447</v>
      </c>
      <c r="B1" s="171" t="s">
        <v>448</v>
      </c>
      <c r="C1" s="171" t="s">
        <v>449</v>
      </c>
      <c r="D1" s="171" t="s">
        <v>450</v>
      </c>
      <c r="E1" s="171" t="s">
        <v>451</v>
      </c>
      <c r="F1" s="171" t="s">
        <v>452</v>
      </c>
      <c r="G1" s="171" t="s">
        <v>453</v>
      </c>
      <c r="H1" s="171" t="s">
        <v>454</v>
      </c>
      <c r="I1" s="171" t="s">
        <v>455</v>
      </c>
      <c r="J1" s="171" t="s">
        <v>36</v>
      </c>
      <c r="K1" s="172">
        <v>2016</v>
      </c>
      <c r="L1" s="173">
        <v>2017</v>
      </c>
      <c r="M1" s="173">
        <v>2018</v>
      </c>
      <c r="N1" s="173">
        <v>2019</v>
      </c>
      <c r="O1" s="173">
        <v>2020</v>
      </c>
      <c r="P1" s="173">
        <v>2021</v>
      </c>
      <c r="Q1" s="173">
        <v>2022</v>
      </c>
      <c r="R1" s="173">
        <v>2023</v>
      </c>
      <c r="S1" s="173">
        <v>2024</v>
      </c>
      <c r="T1" s="173">
        <v>2025</v>
      </c>
      <c r="U1" s="173">
        <v>2026</v>
      </c>
      <c r="V1" s="173">
        <v>2027</v>
      </c>
      <c r="W1" s="173">
        <v>2028</v>
      </c>
      <c r="X1" s="173">
        <v>2029</v>
      </c>
      <c r="Y1" s="173">
        <v>2030</v>
      </c>
      <c r="Z1" s="173">
        <v>2031</v>
      </c>
      <c r="AA1" s="173">
        <v>2032</v>
      </c>
      <c r="AB1" s="173">
        <v>2033</v>
      </c>
      <c r="AC1" s="173">
        <v>2034</v>
      </c>
      <c r="AD1" s="173">
        <v>2035</v>
      </c>
      <c r="AE1" s="174" t="s">
        <v>31</v>
      </c>
      <c r="AF1" s="175" t="s">
        <v>439</v>
      </c>
      <c r="AG1" s="176"/>
      <c r="AH1" s="176"/>
      <c r="AI1" s="176"/>
      <c r="AJ1" s="176"/>
      <c r="AK1" s="176"/>
      <c r="AL1" s="176"/>
      <c r="AM1" s="176"/>
      <c r="AN1" s="176"/>
      <c r="AO1" s="176"/>
      <c r="AP1" s="176"/>
      <c r="AQ1" s="177"/>
      <c r="AR1" s="178"/>
      <c r="AS1" s="175" t="s">
        <v>440</v>
      </c>
      <c r="AT1" s="176"/>
      <c r="AU1" s="176"/>
      <c r="AV1" s="176"/>
      <c r="AW1" s="176"/>
      <c r="AX1" s="176"/>
      <c r="AY1" s="176"/>
      <c r="AZ1" s="176"/>
      <c r="BA1" s="176"/>
      <c r="BB1" s="176"/>
      <c r="BC1" s="176"/>
      <c r="BD1" s="177"/>
    </row>
    <row r="2" spans="1:56" ht="15">
      <c r="A2" s="171"/>
      <c r="B2" s="171"/>
      <c r="C2" s="171"/>
      <c r="D2" s="171"/>
      <c r="E2" s="171"/>
      <c r="F2" s="171" t="s">
        <v>441</v>
      </c>
      <c r="G2" s="171" t="s">
        <v>22</v>
      </c>
      <c r="H2" s="171" t="s">
        <v>35</v>
      </c>
      <c r="I2" s="171">
        <v>1</v>
      </c>
      <c r="J2" s="171"/>
      <c r="K2" s="180" t="str">
        <f t="shared" ref="K2:AD2" si="0">CONCATENATE("aMW_",K$1)</f>
        <v>aMW_2016</v>
      </c>
      <c r="L2" s="181" t="str">
        <f t="shared" si="0"/>
        <v>aMW_2017</v>
      </c>
      <c r="M2" s="181" t="str">
        <f t="shared" si="0"/>
        <v>aMW_2018</v>
      </c>
      <c r="N2" s="181" t="str">
        <f t="shared" si="0"/>
        <v>aMW_2019</v>
      </c>
      <c r="O2" s="181" t="str">
        <f t="shared" si="0"/>
        <v>aMW_2020</v>
      </c>
      <c r="P2" s="181" t="str">
        <f t="shared" si="0"/>
        <v>aMW_2021</v>
      </c>
      <c r="Q2" s="181" t="str">
        <f t="shared" si="0"/>
        <v>aMW_2022</v>
      </c>
      <c r="R2" s="181" t="str">
        <f t="shared" si="0"/>
        <v>aMW_2023</v>
      </c>
      <c r="S2" s="181" t="str">
        <f t="shared" si="0"/>
        <v>aMW_2024</v>
      </c>
      <c r="T2" s="181" t="str">
        <f t="shared" si="0"/>
        <v>aMW_2025</v>
      </c>
      <c r="U2" s="181" t="str">
        <f t="shared" si="0"/>
        <v>aMW_2026</v>
      </c>
      <c r="V2" s="181" t="str">
        <f t="shared" si="0"/>
        <v>aMW_2027</v>
      </c>
      <c r="W2" s="181" t="str">
        <f t="shared" si="0"/>
        <v>aMW_2028</v>
      </c>
      <c r="X2" s="181" t="str">
        <f t="shared" si="0"/>
        <v>aMW_2029</v>
      </c>
      <c r="Y2" s="181" t="str">
        <f t="shared" si="0"/>
        <v>aMW_2030</v>
      </c>
      <c r="Z2" s="181" t="str">
        <f t="shared" si="0"/>
        <v>aMW_2031</v>
      </c>
      <c r="AA2" s="181" t="str">
        <f t="shared" si="0"/>
        <v>aMW_2032</v>
      </c>
      <c r="AB2" s="181" t="str">
        <f t="shared" si="0"/>
        <v>aMW_2033</v>
      </c>
      <c r="AC2" s="181" t="str">
        <f t="shared" si="0"/>
        <v>aMW_2034</v>
      </c>
      <c r="AD2" s="181" t="str">
        <f t="shared" si="0"/>
        <v>aMW_2035</v>
      </c>
      <c r="AE2" s="182" t="s">
        <v>31</v>
      </c>
      <c r="AF2" s="183" t="s">
        <v>326</v>
      </c>
      <c r="AG2" s="183" t="s">
        <v>327</v>
      </c>
      <c r="AH2" s="183" t="s">
        <v>328</v>
      </c>
      <c r="AI2" s="183" t="s">
        <v>329</v>
      </c>
      <c r="AJ2" s="183" t="s">
        <v>330</v>
      </c>
      <c r="AK2" s="183" t="s">
        <v>331</v>
      </c>
      <c r="AL2" s="183" t="s">
        <v>332</v>
      </c>
      <c r="AM2" s="183" t="s">
        <v>333</v>
      </c>
      <c r="AN2" s="183" t="s">
        <v>334</v>
      </c>
      <c r="AO2" s="183" t="s">
        <v>335</v>
      </c>
      <c r="AP2" s="183" t="s">
        <v>336</v>
      </c>
      <c r="AQ2" s="183" t="s">
        <v>337</v>
      </c>
      <c r="AR2" s="183"/>
      <c r="AS2" s="183" t="s">
        <v>326</v>
      </c>
      <c r="AT2" s="183" t="s">
        <v>327</v>
      </c>
      <c r="AU2" s="183" t="s">
        <v>328</v>
      </c>
      <c r="AV2" s="183" t="s">
        <v>329</v>
      </c>
      <c r="AW2" s="183" t="s">
        <v>330</v>
      </c>
      <c r="AX2" s="183" t="s">
        <v>331</v>
      </c>
      <c r="AY2" s="183" t="s">
        <v>332</v>
      </c>
      <c r="AZ2" s="183" t="s">
        <v>333</v>
      </c>
      <c r="BA2" s="183" t="s">
        <v>334</v>
      </c>
      <c r="BB2" s="183" t="s">
        <v>335</v>
      </c>
      <c r="BC2" s="183" t="s">
        <v>336</v>
      </c>
      <c r="BD2" s="183" t="s">
        <v>337</v>
      </c>
    </row>
    <row r="3" spans="1:56" ht="15">
      <c r="A3" s="184" t="str">
        <f>VLOOKUP(CONCATENATE($C3," - ",$B3),[2]ACHIEV!$B$17:$C$50,2,FALSE)</f>
        <v>Retro1Slow</v>
      </c>
      <c r="B3" s="184" t="str">
        <f>'SC-Retro'!$C$7</f>
        <v>Retro</v>
      </c>
      <c r="C3" s="184" t="str">
        <f>'SC-Retro'!$C$8</f>
        <v>Irrigation Efficiency</v>
      </c>
      <c r="D3" s="184" t="s">
        <v>456</v>
      </c>
      <c r="E3" s="184" t="str">
        <f>'SC-Retro'!$A$9</f>
        <v>Irrigation</v>
      </c>
      <c r="F3" s="185">
        <f t="shared" ref="F3:F6" si="1">VLOOKUP($I3,MeasureOutput,14,FALSE)</f>
        <v>4.3521662735538454E-4</v>
      </c>
      <c r="G3" s="186">
        <f>'SC-Retro'!A46</f>
        <v>163.62598023007391</v>
      </c>
      <c r="H3" s="186">
        <f>'SC-Retro'!B46</f>
        <v>19.088015523950506</v>
      </c>
      <c r="I3" s="187" t="str">
        <f>'SC-Retro'!C46</f>
        <v>LESA</v>
      </c>
      <c r="J3" s="187" t="str">
        <f>'SC-Retro'!D46</f>
        <v>Idaho</v>
      </c>
      <c r="K3" s="188">
        <f>'SC-Retro'!E46</f>
        <v>2.696085224699479E-2</v>
      </c>
      <c r="L3" s="188">
        <f>'SC-Retro'!F46</f>
        <v>5.3899714060019213E-2</v>
      </c>
      <c r="M3" s="188">
        <f>'SC-Retro'!G46</f>
        <v>9.5718012084479082E-2</v>
      </c>
      <c r="N3" s="188">
        <f>'SC-Retro'!H46</f>
        <v>0.15579377035417444</v>
      </c>
      <c r="O3" s="188">
        <f>'SC-Retro'!I46</f>
        <v>0.23668158120159266</v>
      </c>
      <c r="P3" s="188">
        <f>'SC-Retro'!J46</f>
        <v>0.33935832073016681</v>
      </c>
      <c r="Q3" s="188">
        <f>'SC-Retro'!K46</f>
        <v>0.46220759421094743</v>
      </c>
      <c r="R3" s="188">
        <f>'SC-Retro'!L46</f>
        <v>0.60005108856292388</v>
      </c>
      <c r="S3" s="188">
        <f>'SC-Retro'!M46</f>
        <v>0.7433379127818176</v>
      </c>
      <c r="T3" s="188">
        <f>'SC-Retro'!N46</f>
        <v>0.87808009039291202</v>
      </c>
      <c r="U3" s="188">
        <f>'SC-Retro'!O46</f>
        <v>0.9869505405564527</v>
      </c>
      <c r="V3" s="188">
        <f>'SC-Retro'!P46</f>
        <v>1.0519640591342911</v>
      </c>
      <c r="W3" s="188">
        <f>'SC-Retro'!Q46</f>
        <v>1.0585019752451557</v>
      </c>
      <c r="X3" s="188">
        <f>'SC-Retro'!R46</f>
        <v>0.99994005749664705</v>
      </c>
      <c r="Y3" s="188">
        <f>'SC-Retro'!S46</f>
        <v>0.88111625763199364</v>
      </c>
      <c r="Z3" s="188">
        <f>'SC-Retro'!T46</f>
        <v>0.71886514539357349</v>
      </c>
      <c r="AA3" s="188">
        <f>'SC-Retro'!U46</f>
        <v>0.5385773062879019</v>
      </c>
      <c r="AB3" s="188">
        <f>'SC-Retro'!V46</f>
        <v>0.36716820065496547</v>
      </c>
      <c r="AC3" s="188">
        <f>'SC-Retro'!W46</f>
        <v>0.22551240024284303</v>
      </c>
      <c r="AD3" s="188">
        <f>'SC-Retro'!X46</f>
        <v>0.10845404293930663</v>
      </c>
      <c r="AE3" s="188">
        <f>'SC-Retro'!Y46</f>
        <v>10.845404293930661</v>
      </c>
      <c r="AF3" s="189">
        <f t="shared" ref="AF3:AF6" si="2">VLOOKUP($I3,MeasureOutput,15,FALSE)</f>
        <v>0</v>
      </c>
      <c r="AG3" s="189">
        <f t="shared" ref="AG3:AG6" si="3">VLOOKUP($I3,MeasureOutput,16,FALSE)</f>
        <v>5.7321175996436352E-3</v>
      </c>
      <c r="AH3" s="189">
        <f t="shared" ref="AH3:AH6" si="4">VLOOKUP($I3,MeasureOutput,17,FALSE)</f>
        <v>0.31560549661291587</v>
      </c>
      <c r="AI3" s="189">
        <f t="shared" ref="AI3:AI6" si="5">VLOOKUP($I3,MeasureOutput,18,FALSE)</f>
        <v>3.8016380706394965</v>
      </c>
      <c r="AJ3" s="189">
        <f t="shared" ref="AJ3:AJ6" si="6">VLOOKUP($I3,MeasureOutput,19,FALSE)</f>
        <v>15.058106052073144</v>
      </c>
      <c r="AK3" s="189">
        <f t="shared" ref="AK3:AK6" si="7">VLOOKUP($I3,MeasureOutput,20,FALSE)</f>
        <v>19.956959853752785</v>
      </c>
      <c r="AL3" s="189">
        <f t="shared" ref="AL3:AL6" si="8">VLOOKUP($I3,MeasureOutput,21,FALSE)</f>
        <v>19.320803300735168</v>
      </c>
      <c r="AM3" s="189">
        <f t="shared" ref="AM3:AM6" si="9">VLOOKUP($I3,MeasureOutput,22,FALSE)</f>
        <v>19.597282142751986</v>
      </c>
      <c r="AN3" s="189">
        <f t="shared" ref="AN3:AN6" si="10">VLOOKUP($I3,MeasureOutput,23,FALSE)</f>
        <v>9.2129116347789068</v>
      </c>
      <c r="AO3" s="189">
        <f t="shared" ref="AO3:AO6" si="11">VLOOKUP($I3,MeasureOutput,24,FALSE)</f>
        <v>5.2976790990872535</v>
      </c>
      <c r="AP3" s="189">
        <f t="shared" ref="AP3:AP6" si="12">VLOOKUP($I3,MeasureOutput,25,FALSE)</f>
        <v>1.4973033047832269</v>
      </c>
      <c r="AQ3" s="189">
        <f t="shared" ref="AQ3:AQ6" si="13">VLOOKUP($I3,MeasureOutput,26,FALSE)</f>
        <v>1.0260173963191838E-2</v>
      </c>
      <c r="AR3" s="189"/>
      <c r="AS3" s="189">
        <f t="shared" ref="AS3:AS6" si="14">VLOOKUP($I3,MeasureOutput,28,FALSE)</f>
        <v>0</v>
      </c>
      <c r="AT3" s="189">
        <f t="shared" ref="AT3:AT6" si="15">VLOOKUP($I3,MeasureOutput,29,FALSE)</f>
        <v>3.9200704386760507E-3</v>
      </c>
      <c r="AU3" s="189">
        <f t="shared" ref="AU3:AU6" si="16">VLOOKUP($I3,MeasureOutput,30,FALSE)</f>
        <v>0.11637296928667065</v>
      </c>
      <c r="AV3" s="189">
        <f t="shared" ref="AV3:AV6" si="17">VLOOKUP($I3,MeasureOutput,31,FALSE)</f>
        <v>2.5054499482165631</v>
      </c>
      <c r="AW3" s="189">
        <f t="shared" ref="AW3:AW6" si="18">VLOOKUP($I3,MeasureOutput,32,FALSE)</f>
        <v>9.7640660786317852</v>
      </c>
      <c r="AX3" s="189">
        <f t="shared" ref="AX3:AX6" si="19">VLOOKUP($I3,MeasureOutput,33,FALSE)</f>
        <v>14.669868050970218</v>
      </c>
      <c r="AY3" s="189">
        <f t="shared" ref="AY3:AY6" si="20">VLOOKUP($I3,MeasureOutput,34,FALSE)</f>
        <v>16.639924577693709</v>
      </c>
      <c r="AZ3" s="189">
        <f t="shared" ref="AZ3:AZ6" si="21">VLOOKUP($I3,MeasureOutput,35,FALSE)</f>
        <v>14.251578552664636</v>
      </c>
      <c r="BA3" s="189">
        <f t="shared" ref="BA3:BA6" si="22">VLOOKUP($I3,MeasureOutput,36,FALSE)</f>
        <v>7.3740330386755017</v>
      </c>
      <c r="BB3" s="189">
        <f t="shared" ref="BB3:BB6" si="23">VLOOKUP($I3,MeasureOutput,37,FALSE)</f>
        <v>3.4801117416472489</v>
      </c>
      <c r="BC3" s="189">
        <f t="shared" ref="BC3:BC6" si="24">VLOOKUP($I3,MeasureOutput,38,FALSE)</f>
        <v>0.73879172169092999</v>
      </c>
      <c r="BD3" s="189">
        <f t="shared" ref="BD3:BD6" si="25">VLOOKUP($I3,MeasureOutput,39,FALSE)</f>
        <v>7.5822333802456603E-3</v>
      </c>
    </row>
    <row r="4" spans="1:56" ht="15">
      <c r="A4" s="184" t="str">
        <f>VLOOKUP(CONCATENATE($C4," - ",$B4),[2]ACHIEV!$B$17:$C$50,2,FALSE)</f>
        <v>Retro1Slow</v>
      </c>
      <c r="B4" s="184" t="str">
        <f>'SC-Retro'!$C$7</f>
        <v>Retro</v>
      </c>
      <c r="C4" s="184" t="str">
        <f>'SC-Retro'!$C$8</f>
        <v>Irrigation Efficiency</v>
      </c>
      <c r="D4" s="184" t="s">
        <v>456</v>
      </c>
      <c r="E4" s="184" t="str">
        <f>'SC-Retro'!$A$9</f>
        <v>Irrigation</v>
      </c>
      <c r="F4" s="185">
        <f t="shared" si="1"/>
        <v>4.3521662735538454E-4</v>
      </c>
      <c r="G4" s="186">
        <f>'SC-Retro'!A47</f>
        <v>163.62598023007391</v>
      </c>
      <c r="H4" s="186">
        <f>'SC-Retro'!B47</f>
        <v>19.088015523950506</v>
      </c>
      <c r="I4" s="187" t="str">
        <f>'SC-Retro'!C47</f>
        <v>LESA</v>
      </c>
      <c r="J4" s="187" t="str">
        <f>'SC-Retro'!D47</f>
        <v>Montana</v>
      </c>
      <c r="K4" s="188">
        <f>'SC-Retro'!E47</f>
        <v>1.3011437041559545E-3</v>
      </c>
      <c r="L4" s="188">
        <f>'SC-Retro'!F47</f>
        <v>2.6291161235077387E-3</v>
      </c>
      <c r="M4" s="188">
        <f>'SC-Retro'!G47</f>
        <v>4.7175625646200909E-3</v>
      </c>
      <c r="N4" s="188">
        <f>'SC-Retro'!H47</f>
        <v>7.756272791088004E-3</v>
      </c>
      <c r="O4" s="188">
        <f>'SC-Retro'!I47</f>
        <v>1.1899597902438393E-2</v>
      </c>
      <c r="P4" s="188">
        <f>'SC-Retro'!J47</f>
        <v>1.7173258902713453E-2</v>
      </c>
      <c r="Q4" s="188">
        <f>'SC-Retro'!K47</f>
        <v>2.3539129835831389E-2</v>
      </c>
      <c r="R4" s="188">
        <f>'SC-Retro'!L47</f>
        <v>3.0757003373681521E-2</v>
      </c>
      <c r="S4" s="188">
        <f>'SC-Retro'!M47</f>
        <v>3.8350991565587737E-2</v>
      </c>
      <c r="T4" s="188">
        <f>'SC-Retro'!N47</f>
        <v>4.5601711139163677E-2</v>
      </c>
      <c r="U4" s="188">
        <f>'SC-Retro'!O47</f>
        <v>5.1595569312805047E-2</v>
      </c>
      <c r="V4" s="188">
        <f>'SC-Retro'!P47</f>
        <v>5.5359672428999494E-2</v>
      </c>
      <c r="W4" s="188">
        <f>'SC-Retro'!Q47</f>
        <v>5.607368690053894E-2</v>
      </c>
      <c r="X4" s="188">
        <f>'SC-Retro'!R47</f>
        <v>5.3322377663100912E-2</v>
      </c>
      <c r="Y4" s="188">
        <f>'SC-Retro'!S47</f>
        <v>4.7296134644298361E-2</v>
      </c>
      <c r="Z4" s="188">
        <f>'SC-Retro'!T47</f>
        <v>3.8840140061976058E-2</v>
      </c>
      <c r="AA4" s="188">
        <f>'SC-Retro'!U47</f>
        <v>2.9288935130878335E-2</v>
      </c>
      <c r="AB4" s="188">
        <f>'SC-Retro'!V47</f>
        <v>2.009650280843021E-2</v>
      </c>
      <c r="AC4" s="188">
        <f>'SC-Retro'!W47</f>
        <v>1.2422279015820372E-2</v>
      </c>
      <c r="AD4" s="188">
        <f>'SC-Retro'!X47</f>
        <v>6.0120985202765697E-3</v>
      </c>
      <c r="AE4" s="188">
        <f>'SC-Retro'!Y47</f>
        <v>0.60120985202765687</v>
      </c>
      <c r="AF4" s="189">
        <f t="shared" si="2"/>
        <v>0</v>
      </c>
      <c r="AG4" s="189">
        <f t="shared" si="3"/>
        <v>5.7321175996436352E-3</v>
      </c>
      <c r="AH4" s="189">
        <f t="shared" si="4"/>
        <v>0.31560549661291587</v>
      </c>
      <c r="AI4" s="189">
        <f t="shared" si="5"/>
        <v>3.8016380706394965</v>
      </c>
      <c r="AJ4" s="189">
        <f t="shared" si="6"/>
        <v>15.058106052073144</v>
      </c>
      <c r="AK4" s="189">
        <f t="shared" si="7"/>
        <v>19.956959853752785</v>
      </c>
      <c r="AL4" s="189">
        <f t="shared" si="8"/>
        <v>19.320803300735168</v>
      </c>
      <c r="AM4" s="189">
        <f t="shared" si="9"/>
        <v>19.597282142751986</v>
      </c>
      <c r="AN4" s="189">
        <f t="shared" si="10"/>
        <v>9.2129116347789068</v>
      </c>
      <c r="AO4" s="189">
        <f t="shared" si="11"/>
        <v>5.2976790990872535</v>
      </c>
      <c r="AP4" s="189">
        <f t="shared" si="12"/>
        <v>1.4973033047832269</v>
      </c>
      <c r="AQ4" s="189">
        <f t="shared" si="13"/>
        <v>1.0260173963191838E-2</v>
      </c>
      <c r="AR4" s="189"/>
      <c r="AS4" s="189">
        <f t="shared" si="14"/>
        <v>0</v>
      </c>
      <c r="AT4" s="189">
        <f t="shared" si="15"/>
        <v>3.9200704386760507E-3</v>
      </c>
      <c r="AU4" s="189">
        <f t="shared" si="16"/>
        <v>0.11637296928667065</v>
      </c>
      <c r="AV4" s="189">
        <f t="shared" si="17"/>
        <v>2.5054499482165631</v>
      </c>
      <c r="AW4" s="189">
        <f t="shared" si="18"/>
        <v>9.7640660786317852</v>
      </c>
      <c r="AX4" s="189">
        <f t="shared" si="19"/>
        <v>14.669868050970218</v>
      </c>
      <c r="AY4" s="189">
        <f t="shared" si="20"/>
        <v>16.639924577693709</v>
      </c>
      <c r="AZ4" s="189">
        <f t="shared" si="21"/>
        <v>14.251578552664636</v>
      </c>
      <c r="BA4" s="189">
        <f t="shared" si="22"/>
        <v>7.3740330386755017</v>
      </c>
      <c r="BB4" s="189">
        <f t="shared" si="23"/>
        <v>3.4801117416472489</v>
      </c>
      <c r="BC4" s="189">
        <f t="shared" si="24"/>
        <v>0.73879172169092999</v>
      </c>
      <c r="BD4" s="189">
        <f t="shared" si="25"/>
        <v>7.5822333802456603E-3</v>
      </c>
    </row>
    <row r="5" spans="1:56" ht="15">
      <c r="A5" s="184" t="str">
        <f>VLOOKUP(CONCATENATE($C5," - ",$B5),[2]ACHIEV!$B$17:$C$50,2,FALSE)</f>
        <v>Retro1Slow</v>
      </c>
      <c r="B5" s="184" t="str">
        <f>'SC-Retro'!$C$7</f>
        <v>Retro</v>
      </c>
      <c r="C5" s="184" t="str">
        <f>'SC-Retro'!$C$8</f>
        <v>Irrigation Efficiency</v>
      </c>
      <c r="D5" s="184" t="s">
        <v>456</v>
      </c>
      <c r="E5" s="184" t="str">
        <f>'SC-Retro'!$A$9</f>
        <v>Irrigation</v>
      </c>
      <c r="F5" s="185">
        <f t="shared" si="1"/>
        <v>4.3521662735538454E-4</v>
      </c>
      <c r="G5" s="186">
        <f>'SC-Retro'!A48</f>
        <v>163.62598023007391</v>
      </c>
      <c r="H5" s="186">
        <f>'SC-Retro'!B48</f>
        <v>19.088015523950506</v>
      </c>
      <c r="I5" s="187" t="str">
        <f>'SC-Retro'!C48</f>
        <v>LESA</v>
      </c>
      <c r="J5" s="187" t="str">
        <f>'SC-Retro'!D48</f>
        <v>Washington</v>
      </c>
      <c r="K5" s="188">
        <f>'SC-Retro'!E48</f>
        <v>1.197226880272154E-2</v>
      </c>
      <c r="L5" s="188">
        <f>'SC-Retro'!F48</f>
        <v>2.4186943616394483E-2</v>
      </c>
      <c r="M5" s="188">
        <f>'SC-Retro'!G48</f>
        <v>4.3414456744227149E-2</v>
      </c>
      <c r="N5" s="188">
        <f>'SC-Retro'!H48</f>
        <v>7.1408650501107271E-2</v>
      </c>
      <c r="O5" s="188">
        <f>'SC-Retro'!I48</f>
        <v>0.11035174761650747</v>
      </c>
      <c r="P5" s="188">
        <f>'SC-Retro'!J48</f>
        <v>0.1600070668858905</v>
      </c>
      <c r="Q5" s="188">
        <f>'SC-Retro'!K48</f>
        <v>0.2202523059719794</v>
      </c>
      <c r="R5" s="188">
        <f>'SC-Retro'!L48</f>
        <v>0.28903516949302943</v>
      </c>
      <c r="S5" s="188">
        <f>'SC-Retro'!M48</f>
        <v>0.36172012828728223</v>
      </c>
      <c r="T5" s="188">
        <f>'SC-Retro'!N48</f>
        <v>0.43494946072497109</v>
      </c>
      <c r="U5" s="188">
        <f>'SC-Retro'!O48</f>
        <v>0.49364186567812901</v>
      </c>
      <c r="V5" s="188">
        <f>'SC-Retro'!P48</f>
        <v>0.53099620426450767</v>
      </c>
      <c r="W5" s="188">
        <f>'SC-Retro'!Q48</f>
        <v>0.53930552750012317</v>
      </c>
      <c r="X5" s="188">
        <f>'SC-Retro'!R48</f>
        <v>0.51397144823539265</v>
      </c>
      <c r="Y5" s="188">
        <f>'SC-Retro'!S48</f>
        <v>0.45999845195594724</v>
      </c>
      <c r="Z5" s="188">
        <f>'SC-Retro'!T48</f>
        <v>0.37884231708148419</v>
      </c>
      <c r="AA5" s="188">
        <f>'SC-Retro'!U48</f>
        <v>0.28655901617903357</v>
      </c>
      <c r="AB5" s="188">
        <f>'SC-Retro'!V48</f>
        <v>0.19719927655866271</v>
      </c>
      <c r="AC5" s="188">
        <f>'SC-Retro'!W48</f>
        <v>0.12219785040856183</v>
      </c>
      <c r="AD5" s="188">
        <f>'SC-Retro'!X48</f>
        <v>5.9723437772297834E-2</v>
      </c>
      <c r="AE5" s="188">
        <f>'SC-Retro'!Y48</f>
        <v>5.9723437772297832</v>
      </c>
      <c r="AF5" s="189">
        <f t="shared" si="2"/>
        <v>0</v>
      </c>
      <c r="AG5" s="189">
        <f t="shared" si="3"/>
        <v>5.7321175996436352E-3</v>
      </c>
      <c r="AH5" s="189">
        <f t="shared" si="4"/>
        <v>0.31560549661291587</v>
      </c>
      <c r="AI5" s="189">
        <f t="shared" si="5"/>
        <v>3.8016380706394965</v>
      </c>
      <c r="AJ5" s="189">
        <f t="shared" si="6"/>
        <v>15.058106052073144</v>
      </c>
      <c r="AK5" s="189">
        <f t="shared" si="7"/>
        <v>19.956959853752785</v>
      </c>
      <c r="AL5" s="189">
        <f t="shared" si="8"/>
        <v>19.320803300735168</v>
      </c>
      <c r="AM5" s="189">
        <f t="shared" si="9"/>
        <v>19.597282142751986</v>
      </c>
      <c r="AN5" s="189">
        <f t="shared" si="10"/>
        <v>9.2129116347789068</v>
      </c>
      <c r="AO5" s="189">
        <f t="shared" si="11"/>
        <v>5.2976790990872535</v>
      </c>
      <c r="AP5" s="189">
        <f t="shared" si="12"/>
        <v>1.4973033047832269</v>
      </c>
      <c r="AQ5" s="189">
        <f t="shared" si="13"/>
        <v>1.0260173963191838E-2</v>
      </c>
      <c r="AR5" s="189"/>
      <c r="AS5" s="189">
        <f t="shared" si="14"/>
        <v>0</v>
      </c>
      <c r="AT5" s="189">
        <f t="shared" si="15"/>
        <v>3.9200704386760507E-3</v>
      </c>
      <c r="AU5" s="189">
        <f t="shared" si="16"/>
        <v>0.11637296928667065</v>
      </c>
      <c r="AV5" s="189">
        <f t="shared" si="17"/>
        <v>2.5054499482165631</v>
      </c>
      <c r="AW5" s="189">
        <f t="shared" si="18"/>
        <v>9.7640660786317852</v>
      </c>
      <c r="AX5" s="189">
        <f t="shared" si="19"/>
        <v>14.669868050970218</v>
      </c>
      <c r="AY5" s="189">
        <f t="shared" si="20"/>
        <v>16.639924577693709</v>
      </c>
      <c r="AZ5" s="189">
        <f t="shared" si="21"/>
        <v>14.251578552664636</v>
      </c>
      <c r="BA5" s="189">
        <f t="shared" si="22"/>
        <v>7.3740330386755017</v>
      </c>
      <c r="BB5" s="189">
        <f t="shared" si="23"/>
        <v>3.4801117416472489</v>
      </c>
      <c r="BC5" s="189">
        <f t="shared" si="24"/>
        <v>0.73879172169092999</v>
      </c>
      <c r="BD5" s="189">
        <f t="shared" si="25"/>
        <v>7.5822333802456603E-3</v>
      </c>
    </row>
    <row r="6" spans="1:56" ht="15">
      <c r="A6" s="184" t="str">
        <f>VLOOKUP(CONCATENATE($C6," - ",$B6),[2]ACHIEV!$B$17:$C$50,2,FALSE)</f>
        <v>Retro1Slow</v>
      </c>
      <c r="B6" s="184" t="str">
        <f>'SC-Retro'!$C$7</f>
        <v>Retro</v>
      </c>
      <c r="C6" s="184" t="str">
        <f>'SC-Retro'!$C$8</f>
        <v>Irrigation Efficiency</v>
      </c>
      <c r="D6" s="184" t="s">
        <v>456</v>
      </c>
      <c r="E6" s="184" t="str">
        <f>'SC-Retro'!$A$9</f>
        <v>Irrigation</v>
      </c>
      <c r="F6" s="185">
        <f t="shared" si="1"/>
        <v>4.3521662735538454E-4</v>
      </c>
      <c r="G6" s="186">
        <f>'SC-Retro'!A49</f>
        <v>163.62598023007391</v>
      </c>
      <c r="H6" s="186">
        <f>'SC-Retro'!B49</f>
        <v>19.088015523950506</v>
      </c>
      <c r="I6" s="187" t="str">
        <f>'SC-Retro'!C49</f>
        <v>LESA</v>
      </c>
      <c r="J6" s="187" t="str">
        <f>'SC-Retro'!D49</f>
        <v>Oregon</v>
      </c>
      <c r="K6" s="188">
        <f>'SC-Retro'!E49</f>
        <v>6.5678343457638349E-3</v>
      </c>
      <c r="L6" s="188">
        <f>'SC-Retro'!F49</f>
        <v>1.3261411978081316E-2</v>
      </c>
      <c r="M6" s="188">
        <f>'SC-Retro'!G49</f>
        <v>2.378309422605155E-2</v>
      </c>
      <c r="N6" s="188">
        <f>'SC-Retro'!H49</f>
        <v>3.9118855906858582E-2</v>
      </c>
      <c r="O6" s="188">
        <f>'SC-Retro'!I49</f>
        <v>6.0552807467989384E-2</v>
      </c>
      <c r="P6" s="188">
        <f>'SC-Retro'!J49</f>
        <v>8.7772090122739538E-2</v>
      </c>
      <c r="Q6" s="188">
        <f>'SC-Retro'!K49</f>
        <v>0.1208358211533891</v>
      </c>
      <c r="R6" s="188">
        <f>'SC-Retro'!L49</f>
        <v>0.15865555122860375</v>
      </c>
      <c r="S6" s="188">
        <f>'SC-Retro'!M49</f>
        <v>0.19859701325617932</v>
      </c>
      <c r="T6" s="188">
        <f>'SC-Retro'!N49</f>
        <v>0.23919537958932943</v>
      </c>
      <c r="U6" s="188">
        <f>'SC-Retro'!O49</f>
        <v>0.27154558905653142</v>
      </c>
      <c r="V6" s="188">
        <f>'SC-Retro'!P49</f>
        <v>0.29228549703173767</v>
      </c>
      <c r="W6" s="188">
        <f>'SC-Retro'!Q49</f>
        <v>0.29675205992619019</v>
      </c>
      <c r="X6" s="188">
        <f>'SC-Retro'!R49</f>
        <v>0.28300878654764378</v>
      </c>
      <c r="Y6" s="188">
        <f>'SC-Retro'!S49</f>
        <v>0.25371082327762046</v>
      </c>
      <c r="Z6" s="188">
        <f>'SC-Retro'!T49</f>
        <v>0.20901502425482346</v>
      </c>
      <c r="AA6" s="188">
        <f>'SC-Retro'!U49</f>
        <v>0.15819943868720826</v>
      </c>
      <c r="AB6" s="188">
        <f>'SC-Retro'!V49</f>
        <v>0.10893517772718662</v>
      </c>
      <c r="AC6" s="188">
        <f>'SC-Retro'!W49</f>
        <v>6.7525900082655896E-2</v>
      </c>
      <c r="AD6" s="188">
        <f>'SC-Retro'!X49</f>
        <v>3.307114349065586E-2</v>
      </c>
      <c r="AE6" s="188">
        <f>'SC-Retro'!Y49</f>
        <v>3.3071143490655865</v>
      </c>
      <c r="AF6" s="189">
        <f t="shared" si="2"/>
        <v>0</v>
      </c>
      <c r="AG6" s="189">
        <f t="shared" si="3"/>
        <v>5.7321175996436352E-3</v>
      </c>
      <c r="AH6" s="189">
        <f t="shared" si="4"/>
        <v>0.31560549661291587</v>
      </c>
      <c r="AI6" s="189">
        <f t="shared" si="5"/>
        <v>3.8016380706394965</v>
      </c>
      <c r="AJ6" s="189">
        <f t="shared" si="6"/>
        <v>15.058106052073144</v>
      </c>
      <c r="AK6" s="189">
        <f t="shared" si="7"/>
        <v>19.956959853752785</v>
      </c>
      <c r="AL6" s="189">
        <f t="shared" si="8"/>
        <v>19.320803300735168</v>
      </c>
      <c r="AM6" s="189">
        <f t="shared" si="9"/>
        <v>19.597282142751986</v>
      </c>
      <c r="AN6" s="189">
        <f t="shared" si="10"/>
        <v>9.2129116347789068</v>
      </c>
      <c r="AO6" s="189">
        <f t="shared" si="11"/>
        <v>5.2976790990872535</v>
      </c>
      <c r="AP6" s="189">
        <f t="shared" si="12"/>
        <v>1.4973033047832269</v>
      </c>
      <c r="AQ6" s="189">
        <f t="shared" si="13"/>
        <v>1.0260173963191838E-2</v>
      </c>
      <c r="AR6" s="189"/>
      <c r="AS6" s="189">
        <f t="shared" si="14"/>
        <v>0</v>
      </c>
      <c r="AT6" s="189">
        <f t="shared" si="15"/>
        <v>3.9200704386760507E-3</v>
      </c>
      <c r="AU6" s="189">
        <f t="shared" si="16"/>
        <v>0.11637296928667065</v>
      </c>
      <c r="AV6" s="189">
        <f t="shared" si="17"/>
        <v>2.5054499482165631</v>
      </c>
      <c r="AW6" s="189">
        <f t="shared" si="18"/>
        <v>9.7640660786317852</v>
      </c>
      <c r="AX6" s="189">
        <f t="shared" si="19"/>
        <v>14.669868050970218</v>
      </c>
      <c r="AY6" s="189">
        <f t="shared" si="20"/>
        <v>16.639924577693709</v>
      </c>
      <c r="AZ6" s="189">
        <f t="shared" si="21"/>
        <v>14.251578552664636</v>
      </c>
      <c r="BA6" s="189">
        <f t="shared" si="22"/>
        <v>7.3740330386755017</v>
      </c>
      <c r="BB6" s="189">
        <f t="shared" si="23"/>
        <v>3.4801117416472489</v>
      </c>
      <c r="BC6" s="189">
        <f t="shared" si="24"/>
        <v>0.73879172169092999</v>
      </c>
      <c r="BD6" s="189">
        <f t="shared" si="25"/>
        <v>7.5822333802456603E-3</v>
      </c>
    </row>
    <row r="7" spans="1:56" ht="15">
      <c r="A7" s="184"/>
      <c r="B7" s="184"/>
      <c r="C7" s="184"/>
      <c r="D7" s="184"/>
      <c r="E7" s="184"/>
      <c r="F7" s="185"/>
      <c r="G7" s="186"/>
      <c r="H7" s="186"/>
      <c r="K7" s="188"/>
      <c r="L7" s="188"/>
      <c r="M7" s="188"/>
      <c r="N7" s="188"/>
      <c r="O7" s="188"/>
      <c r="P7" s="188"/>
      <c r="Q7" s="188"/>
      <c r="R7" s="188"/>
      <c r="S7" s="188"/>
      <c r="T7" s="188"/>
      <c r="U7" s="188"/>
      <c r="V7" s="188"/>
      <c r="W7" s="188"/>
      <c r="X7" s="188"/>
      <c r="Y7" s="188"/>
      <c r="Z7" s="188"/>
      <c r="AA7" s="188"/>
      <c r="AB7" s="188"/>
      <c r="AC7" s="188"/>
      <c r="AD7" s="188"/>
      <c r="AE7" s="188"/>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row>
    <row r="8" spans="1:56" ht="15">
      <c r="A8" s="184"/>
      <c r="B8" s="184"/>
      <c r="C8" s="184"/>
      <c r="D8" s="184"/>
      <c r="E8" s="184"/>
      <c r="F8" s="185"/>
      <c r="G8" s="186"/>
      <c r="H8" s="186"/>
      <c r="K8" s="188"/>
      <c r="L8" s="188"/>
      <c r="M8" s="188"/>
      <c r="N8" s="188"/>
      <c r="O8" s="188"/>
      <c r="P8" s="188"/>
      <c r="Q8" s="188"/>
      <c r="R8" s="188"/>
      <c r="S8" s="188"/>
      <c r="T8" s="188"/>
      <c r="U8" s="188"/>
      <c r="V8" s="188"/>
      <c r="W8" s="188"/>
      <c r="X8" s="188"/>
      <c r="Y8" s="188"/>
      <c r="Z8" s="188"/>
      <c r="AA8" s="188"/>
      <c r="AB8" s="188"/>
      <c r="AC8" s="188"/>
      <c r="AD8" s="188"/>
      <c r="AE8" s="188"/>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row>
    <row r="9" spans="1:56" ht="15">
      <c r="A9" s="184"/>
      <c r="B9" s="184"/>
      <c r="C9" s="184"/>
      <c r="D9" s="184"/>
      <c r="E9" s="184"/>
      <c r="F9" s="185"/>
      <c r="G9" s="186"/>
      <c r="H9" s="186"/>
      <c r="K9" s="188"/>
      <c r="L9" s="188"/>
      <c r="M9" s="188"/>
      <c r="N9" s="188"/>
      <c r="O9" s="188"/>
      <c r="P9" s="188"/>
      <c r="Q9" s="188"/>
      <c r="R9" s="188"/>
      <c r="S9" s="188"/>
      <c r="T9" s="188"/>
      <c r="U9" s="188"/>
      <c r="V9" s="188"/>
      <c r="W9" s="188"/>
      <c r="X9" s="188"/>
      <c r="Y9" s="188"/>
      <c r="Z9" s="188"/>
      <c r="AA9" s="188"/>
      <c r="AB9" s="188"/>
      <c r="AC9" s="188"/>
      <c r="AD9" s="188"/>
      <c r="AE9" s="188"/>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row>
    <row r="10" spans="1:56" ht="15">
      <c r="A10" s="184"/>
      <c r="B10" s="184"/>
      <c r="C10" s="184"/>
      <c r="D10" s="184"/>
      <c r="E10" s="184"/>
      <c r="F10" s="185"/>
      <c r="G10" s="186"/>
      <c r="H10" s="186"/>
      <c r="J10" s="190"/>
      <c r="K10" s="188"/>
      <c r="L10" s="188"/>
      <c r="M10" s="188"/>
      <c r="N10" s="188"/>
      <c r="O10" s="188"/>
      <c r="P10" s="188"/>
      <c r="Q10" s="188"/>
      <c r="R10" s="188"/>
      <c r="S10" s="188"/>
      <c r="T10" s="188"/>
      <c r="U10" s="188"/>
      <c r="V10" s="188"/>
      <c r="W10" s="188"/>
      <c r="X10" s="188"/>
      <c r="Y10" s="188"/>
      <c r="Z10" s="188"/>
      <c r="AA10" s="188"/>
      <c r="AB10" s="188"/>
      <c r="AC10" s="188"/>
      <c r="AD10" s="188"/>
      <c r="AE10" s="188"/>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row>
    <row r="11" spans="1:56" ht="15">
      <c r="A11" s="184"/>
      <c r="B11" s="184"/>
      <c r="C11" s="184"/>
      <c r="D11" s="184"/>
      <c r="E11" s="184"/>
      <c r="F11" s="185"/>
      <c r="G11" s="186"/>
      <c r="H11" s="186"/>
      <c r="J11" s="190"/>
      <c r="K11" s="188"/>
      <c r="L11" s="188"/>
      <c r="M11" s="188"/>
      <c r="N11" s="188"/>
      <c r="O11" s="188"/>
      <c r="P11" s="188"/>
      <c r="Q11" s="188"/>
      <c r="R11" s="188"/>
      <c r="S11" s="188"/>
      <c r="T11" s="188"/>
      <c r="U11" s="188"/>
      <c r="V11" s="188"/>
      <c r="W11" s="188"/>
      <c r="X11" s="188"/>
      <c r="Y11" s="188"/>
      <c r="Z11" s="188"/>
      <c r="AA11" s="188"/>
      <c r="AB11" s="188"/>
      <c r="AC11" s="188"/>
      <c r="AD11" s="188"/>
      <c r="AE11" s="188"/>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row>
    <row r="12" spans="1:56" ht="15">
      <c r="A12" s="184"/>
      <c r="B12" s="184"/>
      <c r="C12" s="184"/>
      <c r="D12" s="184"/>
      <c r="E12" s="184"/>
      <c r="F12" s="185"/>
      <c r="G12" s="186"/>
      <c r="H12" s="186"/>
      <c r="J12" s="190"/>
      <c r="K12" s="188"/>
      <c r="L12" s="188"/>
      <c r="M12" s="188"/>
      <c r="N12" s="188"/>
      <c r="O12" s="188"/>
      <c r="P12" s="188"/>
      <c r="Q12" s="188"/>
      <c r="R12" s="188"/>
      <c r="S12" s="188"/>
      <c r="T12" s="188"/>
      <c r="U12" s="188"/>
      <c r="V12" s="188"/>
      <c r="W12" s="188"/>
      <c r="X12" s="188"/>
      <c r="Y12" s="188"/>
      <c r="Z12" s="188"/>
      <c r="AA12" s="188"/>
      <c r="AB12" s="188"/>
      <c r="AC12" s="188"/>
      <c r="AD12" s="188"/>
      <c r="AE12" s="188"/>
      <c r="AF12" s="189"/>
      <c r="AG12" s="189"/>
      <c r="AH12" s="189"/>
      <c r="AI12" s="189"/>
      <c r="AJ12" s="189"/>
      <c r="AK12" s="189"/>
      <c r="AL12" s="189"/>
      <c r="AM12" s="189"/>
      <c r="AN12" s="189"/>
      <c r="AO12" s="189"/>
      <c r="AP12" s="189"/>
      <c r="AQ12" s="189"/>
      <c r="AR12" s="189"/>
      <c r="AS12" s="189"/>
      <c r="AT12" s="189"/>
      <c r="AU12" s="189"/>
      <c r="AV12" s="189"/>
      <c r="AW12" s="189"/>
      <c r="AX12" s="189"/>
      <c r="AY12" s="189"/>
      <c r="AZ12" s="189"/>
      <c r="BA12" s="189"/>
      <c r="BB12" s="189"/>
      <c r="BC12" s="189"/>
      <c r="BD12" s="189"/>
    </row>
    <row r="13" spans="1:56" ht="15">
      <c r="A13" s="184"/>
      <c r="B13" s="184"/>
      <c r="C13" s="184"/>
      <c r="D13" s="184"/>
      <c r="E13" s="184"/>
      <c r="F13" s="185"/>
      <c r="G13" s="186"/>
      <c r="H13" s="186"/>
      <c r="J13" s="190"/>
      <c r="K13" s="188"/>
      <c r="L13" s="188"/>
      <c r="M13" s="188"/>
      <c r="N13" s="188"/>
      <c r="O13" s="188"/>
      <c r="P13" s="188"/>
      <c r="Q13" s="188"/>
      <c r="R13" s="188"/>
      <c r="S13" s="188"/>
      <c r="T13" s="188"/>
      <c r="U13" s="188"/>
      <c r="V13" s="188"/>
      <c r="W13" s="188"/>
      <c r="X13" s="188"/>
      <c r="Y13" s="188"/>
      <c r="Z13" s="188"/>
      <c r="AA13" s="188"/>
      <c r="AB13" s="188"/>
      <c r="AC13" s="188"/>
      <c r="AD13" s="188"/>
      <c r="AE13" s="188"/>
      <c r="AF13" s="189"/>
      <c r="AG13" s="189"/>
      <c r="AH13" s="189"/>
      <c r="AI13" s="189"/>
      <c r="AJ13" s="189"/>
      <c r="AK13" s="189"/>
      <c r="AL13" s="189"/>
      <c r="AM13" s="189"/>
      <c r="AN13" s="189"/>
      <c r="AO13" s="189"/>
      <c r="AP13" s="189"/>
      <c r="AQ13" s="189"/>
      <c r="AR13" s="189"/>
      <c r="AS13" s="189"/>
      <c r="AT13" s="189"/>
      <c r="AU13" s="189"/>
      <c r="AV13" s="189"/>
      <c r="AW13" s="189"/>
      <c r="AX13" s="189"/>
      <c r="AY13" s="189"/>
      <c r="AZ13" s="189"/>
      <c r="BA13" s="189"/>
      <c r="BB13" s="189"/>
      <c r="BC13" s="189"/>
      <c r="BD13" s="189"/>
    </row>
    <row r="14" spans="1:56" ht="15">
      <c r="A14" s="184"/>
      <c r="B14" s="184"/>
      <c r="C14" s="184"/>
      <c r="D14" s="184"/>
      <c r="E14" s="184"/>
      <c r="F14" s="185"/>
      <c r="G14" s="186"/>
      <c r="H14" s="186"/>
      <c r="J14" s="190"/>
      <c r="K14" s="188"/>
      <c r="L14" s="188"/>
      <c r="M14" s="188"/>
      <c r="N14" s="188"/>
      <c r="O14" s="188"/>
      <c r="P14" s="188"/>
      <c r="Q14" s="188"/>
      <c r="R14" s="188"/>
      <c r="S14" s="188"/>
      <c r="T14" s="188"/>
      <c r="U14" s="188"/>
      <c r="V14" s="188"/>
      <c r="W14" s="188"/>
      <c r="X14" s="188"/>
      <c r="Y14" s="188"/>
      <c r="Z14" s="188"/>
      <c r="AA14" s="188"/>
      <c r="AB14" s="188"/>
      <c r="AC14" s="188"/>
      <c r="AD14" s="188"/>
      <c r="AE14" s="188"/>
      <c r="AF14" s="189"/>
      <c r="AG14" s="189"/>
      <c r="AH14" s="189"/>
      <c r="AI14" s="189"/>
      <c r="AJ14" s="189"/>
      <c r="AK14" s="189"/>
      <c r="AL14" s="189"/>
      <c r="AM14" s="189"/>
      <c r="AN14" s="189"/>
      <c r="AO14" s="189"/>
      <c r="AP14" s="189"/>
      <c r="AQ14" s="189"/>
      <c r="AR14" s="189"/>
      <c r="AS14" s="189"/>
      <c r="AT14" s="189"/>
      <c r="AU14" s="189"/>
      <c r="AV14" s="189"/>
      <c r="AW14" s="189"/>
      <c r="AX14" s="189"/>
      <c r="AY14" s="189"/>
      <c r="AZ14" s="189"/>
      <c r="BA14" s="189"/>
      <c r="BB14" s="189"/>
      <c r="BC14" s="189"/>
      <c r="BD14" s="189"/>
    </row>
    <row r="15" spans="1:56" ht="15">
      <c r="A15" s="184"/>
      <c r="B15" s="184"/>
      <c r="C15" s="184"/>
      <c r="D15" s="184"/>
      <c r="E15" s="184"/>
      <c r="F15" s="185"/>
      <c r="G15" s="186"/>
      <c r="H15" s="186"/>
      <c r="J15" s="190"/>
      <c r="K15" s="188"/>
      <c r="L15" s="188"/>
      <c r="M15" s="188"/>
      <c r="N15" s="188"/>
      <c r="O15" s="188"/>
      <c r="P15" s="188"/>
      <c r="Q15" s="188"/>
      <c r="R15" s="188"/>
      <c r="S15" s="188"/>
      <c r="T15" s="188"/>
      <c r="U15" s="188"/>
      <c r="V15" s="188"/>
      <c r="W15" s="188"/>
      <c r="X15" s="188"/>
      <c r="Y15" s="188"/>
      <c r="Z15" s="188"/>
      <c r="AA15" s="188"/>
      <c r="AB15" s="188"/>
      <c r="AC15" s="188"/>
      <c r="AD15" s="188"/>
      <c r="AE15" s="188"/>
      <c r="AF15" s="189"/>
      <c r="AG15" s="189"/>
      <c r="AH15" s="189"/>
      <c r="AI15" s="189"/>
      <c r="AJ15" s="189"/>
      <c r="AK15" s="189"/>
      <c r="AL15" s="189"/>
      <c r="AM15" s="189"/>
      <c r="AN15" s="189"/>
      <c r="AO15" s="189"/>
      <c r="AP15" s="189"/>
      <c r="AQ15" s="189"/>
      <c r="AR15" s="189"/>
      <c r="AS15" s="189"/>
      <c r="AT15" s="189"/>
      <c r="AU15" s="189"/>
      <c r="AV15" s="189"/>
      <c r="AW15" s="189"/>
      <c r="AX15" s="189"/>
      <c r="AY15" s="189"/>
      <c r="AZ15" s="189"/>
      <c r="BA15" s="189"/>
      <c r="BB15" s="189"/>
      <c r="BC15" s="189"/>
      <c r="BD15" s="189"/>
    </row>
    <row r="16" spans="1:56" ht="15">
      <c r="A16" s="184"/>
      <c r="B16" s="184"/>
      <c r="C16" s="184"/>
      <c r="D16" s="184"/>
      <c r="E16" s="184"/>
      <c r="F16" s="185"/>
      <c r="G16" s="186"/>
      <c r="H16" s="186"/>
      <c r="J16" s="190"/>
      <c r="K16" s="188"/>
      <c r="L16" s="188"/>
      <c r="M16" s="188"/>
      <c r="N16" s="188"/>
      <c r="O16" s="188"/>
      <c r="P16" s="188"/>
      <c r="Q16" s="188"/>
      <c r="R16" s="188"/>
      <c r="S16" s="188"/>
      <c r="T16" s="188"/>
      <c r="U16" s="188"/>
      <c r="V16" s="188"/>
      <c r="W16" s="188"/>
      <c r="X16" s="188"/>
      <c r="Y16" s="188"/>
      <c r="Z16" s="188"/>
      <c r="AA16" s="188"/>
      <c r="AB16" s="188"/>
      <c r="AC16" s="188"/>
      <c r="AD16" s="188"/>
      <c r="AE16" s="188"/>
      <c r="AF16" s="189"/>
      <c r="AG16" s="189"/>
      <c r="AH16" s="189"/>
      <c r="AI16" s="189"/>
      <c r="AJ16" s="189"/>
      <c r="AK16" s="189"/>
      <c r="AL16" s="189"/>
      <c r="AM16" s="189"/>
      <c r="AN16" s="189"/>
      <c r="AO16" s="189"/>
      <c r="AP16" s="189"/>
      <c r="AQ16" s="189"/>
      <c r="AR16" s="189"/>
      <c r="AS16" s="189"/>
      <c r="AT16" s="189"/>
      <c r="AU16" s="189"/>
      <c r="AV16" s="189"/>
      <c r="AW16" s="189"/>
      <c r="AX16" s="189"/>
      <c r="AY16" s="189"/>
      <c r="AZ16" s="189"/>
      <c r="BA16" s="189"/>
      <c r="BB16" s="189"/>
      <c r="BC16" s="189"/>
      <c r="BD16" s="189"/>
    </row>
    <row r="17" spans="1:56" ht="15">
      <c r="A17" s="184"/>
      <c r="B17" s="184"/>
      <c r="C17" s="184"/>
      <c r="D17" s="184"/>
      <c r="E17" s="184"/>
      <c r="F17" s="185"/>
      <c r="G17" s="186"/>
      <c r="H17" s="186"/>
      <c r="J17" s="190"/>
      <c r="K17" s="188"/>
      <c r="L17" s="188"/>
      <c r="M17" s="188"/>
      <c r="N17" s="188"/>
      <c r="O17" s="188"/>
      <c r="P17" s="188"/>
      <c r="Q17" s="188"/>
      <c r="R17" s="188"/>
      <c r="S17" s="188"/>
      <c r="T17" s="188"/>
      <c r="U17" s="188"/>
      <c r="V17" s="188"/>
      <c r="W17" s="188"/>
      <c r="X17" s="188"/>
      <c r="Y17" s="188"/>
      <c r="Z17" s="188"/>
      <c r="AA17" s="188"/>
      <c r="AB17" s="188"/>
      <c r="AC17" s="188"/>
      <c r="AD17" s="188"/>
      <c r="AE17" s="188"/>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row>
    <row r="18" spans="1:56" ht="15">
      <c r="A18" s="184"/>
      <c r="B18" s="184"/>
      <c r="C18" s="184"/>
      <c r="D18" s="184"/>
      <c r="E18" s="184"/>
      <c r="F18" s="185"/>
      <c r="G18" s="186"/>
      <c r="H18" s="186"/>
      <c r="J18" s="190"/>
      <c r="K18" s="188"/>
      <c r="L18" s="188"/>
      <c r="M18" s="188"/>
      <c r="N18" s="188"/>
      <c r="O18" s="188"/>
      <c r="P18" s="188"/>
      <c r="Q18" s="188"/>
      <c r="R18" s="188"/>
      <c r="S18" s="188"/>
      <c r="T18" s="188"/>
      <c r="U18" s="188"/>
      <c r="V18" s="188"/>
      <c r="W18" s="188"/>
      <c r="X18" s="188"/>
      <c r="Y18" s="188"/>
      <c r="Z18" s="188"/>
      <c r="AA18" s="188"/>
      <c r="AB18" s="188"/>
      <c r="AC18" s="188"/>
      <c r="AD18" s="188"/>
      <c r="AE18" s="188"/>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row>
    <row r="19" spans="1:56" ht="15">
      <c r="A19" s="184"/>
      <c r="B19" s="184"/>
      <c r="C19" s="184"/>
      <c r="D19" s="184"/>
      <c r="E19" s="184"/>
      <c r="F19" s="185"/>
      <c r="G19" s="186"/>
      <c r="H19" s="186"/>
      <c r="J19" s="190"/>
      <c r="K19" s="188"/>
      <c r="L19" s="188"/>
      <c r="M19" s="188"/>
      <c r="N19" s="188"/>
      <c r="O19" s="188"/>
      <c r="P19" s="188"/>
      <c r="Q19" s="188"/>
      <c r="R19" s="188"/>
      <c r="S19" s="188"/>
      <c r="T19" s="188"/>
      <c r="U19" s="188"/>
      <c r="V19" s="188"/>
      <c r="W19" s="188"/>
      <c r="X19" s="188"/>
      <c r="Y19" s="188"/>
      <c r="Z19" s="188"/>
      <c r="AA19" s="188"/>
      <c r="AB19" s="188"/>
      <c r="AC19" s="188"/>
      <c r="AD19" s="188"/>
      <c r="AE19" s="188"/>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row>
    <row r="20" spans="1:56" ht="15">
      <c r="A20" s="184"/>
      <c r="B20" s="184"/>
      <c r="C20" s="184"/>
      <c r="D20" s="184"/>
      <c r="E20" s="184"/>
      <c r="F20" s="185"/>
      <c r="G20" s="186"/>
      <c r="H20" s="186"/>
      <c r="J20" s="190"/>
      <c r="K20" s="188"/>
      <c r="L20" s="188"/>
      <c r="M20" s="188"/>
      <c r="N20" s="188"/>
      <c r="O20" s="188"/>
      <c r="P20" s="188"/>
      <c r="Q20" s="188"/>
      <c r="R20" s="188"/>
      <c r="S20" s="188"/>
      <c r="T20" s="188"/>
      <c r="U20" s="188"/>
      <c r="V20" s="188"/>
      <c r="W20" s="188"/>
      <c r="X20" s="188"/>
      <c r="Y20" s="188"/>
      <c r="Z20" s="188"/>
      <c r="AA20" s="188"/>
      <c r="AB20" s="188"/>
      <c r="AC20" s="188"/>
      <c r="AD20" s="188"/>
      <c r="AE20" s="188"/>
      <c r="AF20" s="189"/>
      <c r="AG20" s="189"/>
      <c r="AH20" s="189"/>
      <c r="AI20" s="189"/>
      <c r="AJ20" s="189"/>
      <c r="AK20" s="189"/>
      <c r="AL20" s="189"/>
      <c r="AM20" s="189"/>
      <c r="AN20" s="189"/>
      <c r="AO20" s="189"/>
      <c r="AP20" s="189"/>
      <c r="AQ20" s="189"/>
      <c r="AR20" s="189"/>
      <c r="AS20" s="189"/>
      <c r="AT20" s="189"/>
      <c r="AU20" s="189"/>
      <c r="AV20" s="189"/>
      <c r="AW20" s="189"/>
      <c r="AX20" s="189"/>
      <c r="AY20" s="189"/>
      <c r="AZ20" s="189"/>
      <c r="BA20" s="189"/>
      <c r="BB20" s="189"/>
      <c r="BC20" s="189"/>
      <c r="BD20" s="189"/>
    </row>
    <row r="21" spans="1:56" ht="15">
      <c r="A21" s="184"/>
      <c r="B21" s="184"/>
      <c r="C21" s="184"/>
      <c r="D21" s="184"/>
      <c r="E21" s="184"/>
      <c r="F21" s="185"/>
      <c r="G21" s="186"/>
      <c r="H21" s="186"/>
      <c r="J21" s="190"/>
      <c r="K21" s="188"/>
      <c r="L21" s="188"/>
      <c r="M21" s="188"/>
      <c r="N21" s="188"/>
      <c r="O21" s="188"/>
      <c r="P21" s="188"/>
      <c r="Q21" s="188"/>
      <c r="R21" s="188"/>
      <c r="S21" s="188"/>
      <c r="T21" s="188"/>
      <c r="U21" s="188"/>
      <c r="V21" s="188"/>
      <c r="W21" s="188"/>
      <c r="X21" s="188"/>
      <c r="Y21" s="188"/>
      <c r="Z21" s="188"/>
      <c r="AA21" s="188"/>
      <c r="AB21" s="188"/>
      <c r="AC21" s="188"/>
      <c r="AD21" s="188"/>
      <c r="AE21" s="188"/>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row>
    <row r="22" spans="1:56" ht="15">
      <c r="A22" s="184"/>
      <c r="B22" s="184"/>
      <c r="C22" s="184"/>
      <c r="D22" s="184"/>
      <c r="E22" s="184"/>
      <c r="F22" s="185"/>
      <c r="G22" s="186"/>
      <c r="H22" s="186"/>
      <c r="J22" s="190"/>
      <c r="K22" s="188"/>
      <c r="L22" s="188"/>
      <c r="M22" s="188"/>
      <c r="N22" s="188"/>
      <c r="O22" s="188"/>
      <c r="P22" s="188"/>
      <c r="Q22" s="188"/>
      <c r="R22" s="188"/>
      <c r="S22" s="188"/>
      <c r="T22" s="188"/>
      <c r="U22" s="188"/>
      <c r="V22" s="188"/>
      <c r="W22" s="188"/>
      <c r="X22" s="188"/>
      <c r="Y22" s="188"/>
      <c r="Z22" s="188"/>
      <c r="AA22" s="188"/>
      <c r="AB22" s="188"/>
      <c r="AC22" s="188"/>
      <c r="AD22" s="188"/>
      <c r="AE22" s="188"/>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row>
    <row r="23" spans="1:56" ht="15">
      <c r="A23" s="184"/>
      <c r="B23" s="184"/>
      <c r="C23" s="184"/>
      <c r="D23" s="184"/>
      <c r="E23" s="184"/>
      <c r="F23" s="185"/>
      <c r="G23" s="186"/>
      <c r="H23" s="186"/>
      <c r="I23" s="187"/>
      <c r="J23" s="187"/>
      <c r="K23" s="188"/>
      <c r="L23" s="188"/>
      <c r="M23" s="188"/>
      <c r="N23" s="188"/>
      <c r="O23" s="188"/>
      <c r="P23" s="188"/>
      <c r="Q23" s="188"/>
      <c r="R23" s="188"/>
      <c r="S23" s="188"/>
      <c r="T23" s="188"/>
      <c r="U23" s="188"/>
      <c r="V23" s="188"/>
      <c r="W23" s="188"/>
      <c r="X23" s="188"/>
      <c r="Y23" s="188"/>
      <c r="Z23" s="188"/>
      <c r="AA23" s="188"/>
      <c r="AB23" s="188"/>
      <c r="AC23" s="188"/>
      <c r="AD23" s="188"/>
      <c r="AE23" s="188"/>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row>
    <row r="24" spans="1:56" ht="15">
      <c r="A24" s="184"/>
      <c r="B24" s="184"/>
      <c r="C24" s="184"/>
      <c r="D24" s="184"/>
      <c r="E24" s="184"/>
      <c r="F24" s="185"/>
      <c r="G24" s="186"/>
      <c r="H24" s="186"/>
      <c r="I24" s="187"/>
      <c r="J24" s="187"/>
      <c r="K24" s="188"/>
      <c r="L24" s="188"/>
      <c r="M24" s="188"/>
      <c r="N24" s="188"/>
      <c r="O24" s="188"/>
      <c r="P24" s="188"/>
      <c r="Q24" s="188"/>
      <c r="R24" s="188"/>
      <c r="S24" s="188"/>
      <c r="T24" s="188"/>
      <c r="U24" s="188"/>
      <c r="V24" s="188"/>
      <c r="W24" s="188"/>
      <c r="X24" s="188"/>
      <c r="Y24" s="188"/>
      <c r="Z24" s="188"/>
      <c r="AA24" s="188"/>
      <c r="AB24" s="188"/>
      <c r="AC24" s="188"/>
      <c r="AD24" s="188"/>
      <c r="AE24" s="188"/>
      <c r="AF24" s="189"/>
      <c r="AG24" s="189"/>
      <c r="AH24" s="189"/>
      <c r="AI24" s="189"/>
      <c r="AJ24" s="189"/>
      <c r="AK24" s="189"/>
      <c r="AL24" s="189"/>
      <c r="AM24" s="189"/>
      <c r="AN24" s="189"/>
      <c r="AO24" s="189"/>
      <c r="AP24" s="189"/>
      <c r="AQ24" s="189"/>
      <c r="AR24" s="189"/>
      <c r="AS24" s="189"/>
      <c r="AT24" s="189"/>
      <c r="AU24" s="189"/>
      <c r="AV24" s="189"/>
      <c r="AW24" s="189"/>
      <c r="AX24" s="189"/>
      <c r="AY24" s="189"/>
      <c r="AZ24" s="189"/>
      <c r="BA24" s="189"/>
      <c r="BB24" s="189"/>
      <c r="BC24" s="189"/>
      <c r="BD24" s="189"/>
    </row>
    <row r="25" spans="1:56" ht="15">
      <c r="A25" s="184"/>
      <c r="B25" s="184"/>
      <c r="C25" s="184"/>
      <c r="D25" s="184"/>
      <c r="E25" s="184"/>
      <c r="F25" s="185"/>
      <c r="G25" s="186"/>
      <c r="H25" s="186"/>
      <c r="I25" s="187"/>
      <c r="J25" s="187"/>
      <c r="K25" s="188"/>
      <c r="L25" s="188"/>
      <c r="M25" s="188"/>
      <c r="N25" s="188"/>
      <c r="O25" s="188"/>
      <c r="P25" s="188"/>
      <c r="Q25" s="188"/>
      <c r="R25" s="188"/>
      <c r="S25" s="188"/>
      <c r="T25" s="188"/>
      <c r="U25" s="188"/>
      <c r="V25" s="188"/>
      <c r="W25" s="188"/>
      <c r="X25" s="188"/>
      <c r="Y25" s="188"/>
      <c r="Z25" s="188"/>
      <c r="AA25" s="188"/>
      <c r="AB25" s="188"/>
      <c r="AC25" s="188"/>
      <c r="AD25" s="188"/>
      <c r="AE25" s="188"/>
      <c r="AF25" s="189"/>
      <c r="AG25" s="189"/>
      <c r="AH25" s="189"/>
      <c r="AI25" s="189"/>
      <c r="AJ25" s="189"/>
      <c r="AK25" s="189"/>
      <c r="AL25" s="189"/>
      <c r="AM25" s="189"/>
      <c r="AN25" s="189"/>
      <c r="AO25" s="189"/>
      <c r="AP25" s="189"/>
      <c r="AQ25" s="189"/>
      <c r="AR25" s="189"/>
      <c r="AS25" s="189"/>
      <c r="AT25" s="189"/>
      <c r="AU25" s="189"/>
      <c r="AV25" s="189"/>
      <c r="AW25" s="189"/>
      <c r="AX25" s="189"/>
      <c r="AY25" s="189"/>
      <c r="AZ25" s="189"/>
      <c r="BA25" s="189"/>
      <c r="BB25" s="189"/>
      <c r="BC25" s="189"/>
      <c r="BD25" s="189"/>
    </row>
    <row r="26" spans="1:56" ht="15">
      <c r="A26" s="184"/>
      <c r="B26" s="184"/>
      <c r="C26" s="184"/>
      <c r="D26" s="184"/>
      <c r="E26" s="184"/>
      <c r="F26" s="185"/>
      <c r="G26" s="186"/>
      <c r="H26" s="186"/>
      <c r="I26" s="187"/>
      <c r="J26" s="187"/>
      <c r="K26" s="188"/>
      <c r="L26" s="188"/>
      <c r="M26" s="188"/>
      <c r="N26" s="188"/>
      <c r="O26" s="188"/>
      <c r="P26" s="188"/>
      <c r="Q26" s="188"/>
      <c r="R26" s="188"/>
      <c r="S26" s="188"/>
      <c r="T26" s="188"/>
      <c r="U26" s="188"/>
      <c r="V26" s="188"/>
      <c r="W26" s="188"/>
      <c r="X26" s="188"/>
      <c r="Y26" s="188"/>
      <c r="Z26" s="188"/>
      <c r="AA26" s="188"/>
      <c r="AB26" s="188"/>
      <c r="AC26" s="188"/>
      <c r="AD26" s="188"/>
      <c r="AE26" s="188"/>
      <c r="AF26" s="189"/>
      <c r="AG26" s="189"/>
      <c r="AH26" s="189"/>
      <c r="AI26" s="189"/>
      <c r="AJ26" s="189"/>
      <c r="AK26" s="189"/>
      <c r="AL26" s="189"/>
      <c r="AM26" s="189"/>
      <c r="AN26" s="189"/>
      <c r="AO26" s="189"/>
      <c r="AP26" s="189"/>
      <c r="AQ26" s="189"/>
      <c r="AR26" s="189"/>
      <c r="AS26" s="189"/>
      <c r="AT26" s="189"/>
      <c r="AU26" s="189"/>
      <c r="AV26" s="189"/>
      <c r="AW26" s="189"/>
      <c r="AX26" s="189"/>
      <c r="AY26" s="189"/>
      <c r="AZ26" s="189"/>
      <c r="BA26" s="189"/>
      <c r="BB26" s="189"/>
      <c r="BC26" s="189"/>
      <c r="BD26" s="189"/>
    </row>
    <row r="27" spans="1:56" ht="15">
      <c r="A27" s="184"/>
      <c r="B27" s="184"/>
      <c r="C27" s="184"/>
      <c r="D27" s="184"/>
      <c r="E27" s="184"/>
      <c r="F27" s="185"/>
      <c r="G27" s="186"/>
      <c r="H27" s="186"/>
      <c r="K27" s="188"/>
      <c r="L27" s="188"/>
      <c r="M27" s="188"/>
      <c r="N27" s="188"/>
      <c r="O27" s="188"/>
      <c r="P27" s="188"/>
      <c r="Q27" s="188"/>
      <c r="R27" s="188"/>
      <c r="S27" s="188"/>
      <c r="T27" s="188"/>
      <c r="U27" s="188"/>
      <c r="V27" s="188"/>
      <c r="W27" s="188"/>
      <c r="X27" s="188"/>
      <c r="Y27" s="188"/>
      <c r="Z27" s="188"/>
      <c r="AA27" s="188"/>
      <c r="AB27" s="188"/>
      <c r="AC27" s="188"/>
      <c r="AD27" s="188"/>
      <c r="AE27" s="188"/>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row>
    <row r="28" spans="1:56" ht="15">
      <c r="A28" s="184"/>
      <c r="B28" s="184"/>
      <c r="C28" s="184"/>
      <c r="D28" s="184"/>
      <c r="E28" s="184"/>
      <c r="F28" s="185"/>
      <c r="G28" s="186"/>
      <c r="H28" s="186"/>
      <c r="K28" s="188"/>
      <c r="L28" s="188"/>
      <c r="M28" s="188"/>
      <c r="N28" s="188"/>
      <c r="O28" s="188"/>
      <c r="P28" s="188"/>
      <c r="Q28" s="188"/>
      <c r="R28" s="188"/>
      <c r="S28" s="188"/>
      <c r="T28" s="188"/>
      <c r="U28" s="188"/>
      <c r="V28" s="188"/>
      <c r="W28" s="188"/>
      <c r="X28" s="188"/>
      <c r="Y28" s="188"/>
      <c r="Z28" s="188"/>
      <c r="AA28" s="188"/>
      <c r="AB28" s="188"/>
      <c r="AC28" s="188"/>
      <c r="AD28" s="188"/>
      <c r="AE28" s="188"/>
      <c r="AF28" s="189"/>
      <c r="AG28" s="189"/>
      <c r="AH28" s="189"/>
      <c r="AI28" s="189"/>
      <c r="AJ28" s="189"/>
      <c r="AK28" s="189"/>
      <c r="AL28" s="189"/>
      <c r="AM28" s="189"/>
      <c r="AN28" s="189"/>
      <c r="AO28" s="189"/>
      <c r="AP28" s="189"/>
      <c r="AQ28" s="189"/>
      <c r="AR28" s="189"/>
      <c r="AS28" s="189"/>
      <c r="AT28" s="189"/>
      <c r="AU28" s="189"/>
      <c r="AV28" s="189"/>
      <c r="AW28" s="189"/>
      <c r="AX28" s="189"/>
      <c r="AY28" s="189"/>
      <c r="AZ28" s="189"/>
      <c r="BA28" s="189"/>
      <c r="BB28" s="189"/>
      <c r="BC28" s="189"/>
      <c r="BD28" s="189"/>
    </row>
    <row r="29" spans="1:56" ht="15">
      <c r="A29" s="184"/>
      <c r="B29" s="184"/>
      <c r="C29" s="184"/>
      <c r="D29" s="184"/>
      <c r="E29" s="184"/>
      <c r="F29" s="185"/>
      <c r="G29" s="186"/>
      <c r="H29" s="186"/>
      <c r="K29" s="188"/>
      <c r="L29" s="188"/>
      <c r="M29" s="188"/>
      <c r="N29" s="188"/>
      <c r="O29" s="188"/>
      <c r="P29" s="188"/>
      <c r="Q29" s="188"/>
      <c r="R29" s="188"/>
      <c r="S29" s="188"/>
      <c r="T29" s="188"/>
      <c r="U29" s="188"/>
      <c r="V29" s="188"/>
      <c r="W29" s="188"/>
      <c r="X29" s="188"/>
      <c r="Y29" s="188"/>
      <c r="Z29" s="188"/>
      <c r="AA29" s="188"/>
      <c r="AB29" s="188"/>
      <c r="AC29" s="188"/>
      <c r="AD29" s="188"/>
      <c r="AE29" s="188"/>
      <c r="AF29" s="189"/>
      <c r="AG29" s="189"/>
      <c r="AH29" s="189"/>
      <c r="AI29" s="189"/>
      <c r="AJ29" s="189"/>
      <c r="AK29" s="189"/>
      <c r="AL29" s="189"/>
      <c r="AM29" s="189"/>
      <c r="AN29" s="189"/>
      <c r="AO29" s="189"/>
      <c r="AP29" s="189"/>
      <c r="AQ29" s="189"/>
      <c r="AR29" s="189"/>
      <c r="AS29" s="189"/>
      <c r="AT29" s="189"/>
      <c r="AU29" s="189"/>
      <c r="AV29" s="189"/>
      <c r="AW29" s="189"/>
      <c r="AX29" s="189"/>
      <c r="AY29" s="189"/>
      <c r="AZ29" s="189"/>
      <c r="BA29" s="189"/>
      <c r="BB29" s="189"/>
      <c r="BC29" s="189"/>
      <c r="BD29" s="189"/>
    </row>
    <row r="30" spans="1:56" ht="15">
      <c r="A30" s="184"/>
      <c r="B30" s="184"/>
      <c r="C30" s="184"/>
      <c r="D30" s="184"/>
      <c r="E30" s="184"/>
      <c r="F30" s="185"/>
      <c r="G30" s="186"/>
      <c r="H30" s="186"/>
      <c r="J30" s="190"/>
      <c r="K30" s="188"/>
      <c r="L30" s="188"/>
      <c r="M30" s="188"/>
      <c r="N30" s="188"/>
      <c r="O30" s="188"/>
      <c r="P30" s="188"/>
      <c r="Q30" s="188"/>
      <c r="R30" s="188"/>
      <c r="S30" s="188"/>
      <c r="T30" s="188"/>
      <c r="U30" s="188"/>
      <c r="V30" s="188"/>
      <c r="W30" s="188"/>
      <c r="X30" s="188"/>
      <c r="Y30" s="188"/>
      <c r="Z30" s="188"/>
      <c r="AA30" s="188"/>
      <c r="AB30" s="188"/>
      <c r="AC30" s="188"/>
      <c r="AD30" s="188"/>
      <c r="AE30" s="188"/>
      <c r="AF30" s="189"/>
      <c r="AG30" s="189"/>
      <c r="AH30" s="189"/>
      <c r="AI30" s="189"/>
      <c r="AJ30" s="189"/>
      <c r="AK30" s="189"/>
      <c r="AL30" s="189"/>
      <c r="AM30" s="189"/>
      <c r="AN30" s="189"/>
      <c r="AO30" s="189"/>
      <c r="AP30" s="189"/>
      <c r="AQ30" s="189"/>
      <c r="AR30" s="189"/>
      <c r="AS30" s="189"/>
      <c r="AT30" s="189"/>
      <c r="AU30" s="189"/>
      <c r="AV30" s="189"/>
      <c r="AW30" s="189"/>
      <c r="AX30" s="189"/>
      <c r="AY30" s="189"/>
      <c r="AZ30" s="189"/>
      <c r="BA30" s="189"/>
      <c r="BB30" s="189"/>
      <c r="BC30" s="189"/>
      <c r="BD30" s="189"/>
    </row>
    <row r="31" spans="1:56" ht="15">
      <c r="A31" s="184"/>
      <c r="B31" s="184"/>
      <c r="C31" s="184"/>
      <c r="D31" s="184"/>
      <c r="E31" s="184"/>
      <c r="F31" s="185"/>
      <c r="G31" s="186"/>
      <c r="H31" s="186"/>
      <c r="J31" s="190"/>
      <c r="K31" s="188"/>
      <c r="L31" s="188"/>
      <c r="M31" s="188"/>
      <c r="N31" s="188"/>
      <c r="O31" s="188"/>
      <c r="P31" s="188"/>
      <c r="Q31" s="188"/>
      <c r="R31" s="188"/>
      <c r="S31" s="188"/>
      <c r="T31" s="188"/>
      <c r="U31" s="188"/>
      <c r="V31" s="188"/>
      <c r="W31" s="188"/>
      <c r="X31" s="188"/>
      <c r="Y31" s="188"/>
      <c r="Z31" s="188"/>
      <c r="AA31" s="188"/>
      <c r="AB31" s="188"/>
      <c r="AC31" s="188"/>
      <c r="AD31" s="188"/>
      <c r="AE31" s="188"/>
      <c r="AF31" s="189"/>
      <c r="AG31" s="189"/>
      <c r="AH31" s="189"/>
      <c r="AI31" s="189"/>
      <c r="AJ31" s="189"/>
      <c r="AK31" s="189"/>
      <c r="AL31" s="189"/>
      <c r="AM31" s="189"/>
      <c r="AN31" s="189"/>
      <c r="AO31" s="189"/>
      <c r="AP31" s="189"/>
      <c r="AQ31" s="189"/>
      <c r="AR31" s="189"/>
      <c r="AS31" s="189"/>
      <c r="AT31" s="189"/>
      <c r="AU31" s="189"/>
      <c r="AV31" s="189"/>
      <c r="AW31" s="189"/>
      <c r="AX31" s="189"/>
      <c r="AY31" s="189"/>
      <c r="AZ31" s="189"/>
      <c r="BA31" s="189"/>
      <c r="BB31" s="189"/>
      <c r="BC31" s="189"/>
      <c r="BD31" s="189"/>
    </row>
    <row r="32" spans="1:56" ht="15">
      <c r="A32" s="184"/>
      <c r="B32" s="184"/>
      <c r="C32" s="184"/>
      <c r="D32" s="184"/>
      <c r="E32" s="184"/>
      <c r="F32" s="185"/>
      <c r="G32" s="186"/>
      <c r="H32" s="186"/>
      <c r="J32" s="190"/>
      <c r="K32" s="188"/>
      <c r="L32" s="188"/>
      <c r="M32" s="188"/>
      <c r="N32" s="188"/>
      <c r="O32" s="188"/>
      <c r="P32" s="188"/>
      <c r="Q32" s="188"/>
      <c r="R32" s="188"/>
      <c r="S32" s="188"/>
      <c r="T32" s="188"/>
      <c r="U32" s="188"/>
      <c r="V32" s="188"/>
      <c r="W32" s="188"/>
      <c r="X32" s="188"/>
      <c r="Y32" s="188"/>
      <c r="Z32" s="188"/>
      <c r="AA32" s="188"/>
      <c r="AB32" s="188"/>
      <c r="AC32" s="188"/>
      <c r="AD32" s="188"/>
      <c r="AE32" s="188"/>
      <c r="AF32" s="189"/>
      <c r="AG32" s="189"/>
      <c r="AH32" s="189"/>
      <c r="AI32" s="189"/>
      <c r="AJ32" s="189"/>
      <c r="AK32" s="189"/>
      <c r="AL32" s="189"/>
      <c r="AM32" s="189"/>
      <c r="AN32" s="189"/>
      <c r="AO32" s="189"/>
      <c r="AP32" s="189"/>
      <c r="AQ32" s="189"/>
      <c r="AR32" s="189"/>
      <c r="AS32" s="189"/>
      <c r="AT32" s="189"/>
      <c r="AU32" s="189"/>
      <c r="AV32" s="189"/>
      <c r="AW32" s="189"/>
      <c r="AX32" s="189"/>
      <c r="AY32" s="189"/>
      <c r="AZ32" s="189"/>
      <c r="BA32" s="189"/>
      <c r="BB32" s="189"/>
      <c r="BC32" s="189"/>
      <c r="BD32" s="189"/>
    </row>
    <row r="33" spans="1:56" ht="15">
      <c r="A33" s="184"/>
      <c r="B33" s="184"/>
      <c r="C33" s="184"/>
      <c r="D33" s="184"/>
      <c r="E33" s="184"/>
      <c r="F33" s="185"/>
      <c r="G33" s="186"/>
      <c r="H33" s="186"/>
      <c r="J33" s="190"/>
      <c r="K33" s="188"/>
      <c r="L33" s="188"/>
      <c r="M33" s="188"/>
      <c r="N33" s="188"/>
      <c r="O33" s="188"/>
      <c r="P33" s="188"/>
      <c r="Q33" s="188"/>
      <c r="R33" s="188"/>
      <c r="S33" s="188"/>
      <c r="T33" s="188"/>
      <c r="U33" s="188"/>
      <c r="V33" s="188"/>
      <c r="W33" s="188"/>
      <c r="X33" s="188"/>
      <c r="Y33" s="188"/>
      <c r="Z33" s="188"/>
      <c r="AA33" s="188"/>
      <c r="AB33" s="188"/>
      <c r="AC33" s="188"/>
      <c r="AD33" s="188"/>
      <c r="AE33" s="188"/>
      <c r="AF33" s="189"/>
      <c r="AG33" s="189"/>
      <c r="AH33" s="189"/>
      <c r="AI33" s="189"/>
      <c r="AJ33" s="189"/>
      <c r="AK33" s="189"/>
      <c r="AL33" s="189"/>
      <c r="AM33" s="189"/>
      <c r="AN33" s="189"/>
      <c r="AO33" s="189"/>
      <c r="AP33" s="189"/>
      <c r="AQ33" s="189"/>
      <c r="AR33" s="189"/>
      <c r="AS33" s="189"/>
      <c r="AT33" s="189"/>
      <c r="AU33" s="189"/>
      <c r="AV33" s="189"/>
      <c r="AW33" s="189"/>
      <c r="AX33" s="189"/>
      <c r="AY33" s="189"/>
      <c r="AZ33" s="189"/>
      <c r="BA33" s="189"/>
      <c r="BB33" s="189"/>
      <c r="BC33" s="189"/>
      <c r="BD33" s="189"/>
    </row>
    <row r="34" spans="1:56" ht="15">
      <c r="A34" s="184"/>
      <c r="B34" s="184"/>
      <c r="C34" s="184"/>
      <c r="D34" s="184"/>
      <c r="E34" s="184"/>
      <c r="F34" s="185"/>
      <c r="G34" s="186"/>
      <c r="H34" s="186"/>
      <c r="J34" s="190"/>
      <c r="K34" s="188"/>
      <c r="L34" s="188"/>
      <c r="M34" s="188"/>
      <c r="N34" s="188"/>
      <c r="O34" s="188"/>
      <c r="P34" s="188"/>
      <c r="Q34" s="188"/>
      <c r="R34" s="188"/>
      <c r="S34" s="188"/>
      <c r="T34" s="188"/>
      <c r="U34" s="188"/>
      <c r="V34" s="188"/>
      <c r="W34" s="188"/>
      <c r="X34" s="188"/>
      <c r="Y34" s="188"/>
      <c r="Z34" s="188"/>
      <c r="AA34" s="188"/>
      <c r="AB34" s="188"/>
      <c r="AC34" s="188"/>
      <c r="AD34" s="188"/>
      <c r="AE34" s="188"/>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89"/>
      <c r="BC34" s="189"/>
      <c r="BD34" s="189"/>
    </row>
    <row r="35" spans="1:56" ht="15">
      <c r="A35" s="184"/>
      <c r="B35" s="184"/>
      <c r="C35" s="184"/>
      <c r="D35" s="184"/>
      <c r="E35" s="184"/>
      <c r="F35" s="185"/>
      <c r="G35" s="186"/>
      <c r="H35" s="186"/>
      <c r="J35" s="190"/>
      <c r="K35" s="188"/>
      <c r="L35" s="188"/>
      <c r="M35" s="188"/>
      <c r="N35" s="188"/>
      <c r="O35" s="188"/>
      <c r="P35" s="188"/>
      <c r="Q35" s="188"/>
      <c r="R35" s="188"/>
      <c r="S35" s="188"/>
      <c r="T35" s="188"/>
      <c r="U35" s="188"/>
      <c r="V35" s="188"/>
      <c r="W35" s="188"/>
      <c r="X35" s="188"/>
      <c r="Y35" s="188"/>
      <c r="Z35" s="188"/>
      <c r="AA35" s="188"/>
      <c r="AB35" s="188"/>
      <c r="AC35" s="188"/>
      <c r="AD35" s="188"/>
      <c r="AE35" s="188"/>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89"/>
      <c r="BC35" s="189"/>
      <c r="BD35" s="189"/>
    </row>
    <row r="36" spans="1:56" ht="15">
      <c r="A36" s="184"/>
      <c r="B36" s="184"/>
      <c r="C36" s="184"/>
      <c r="D36" s="184"/>
      <c r="E36" s="184"/>
      <c r="F36" s="185"/>
      <c r="G36" s="186"/>
      <c r="H36" s="186"/>
      <c r="J36" s="190"/>
      <c r="K36" s="188"/>
      <c r="L36" s="188"/>
      <c r="M36" s="188"/>
      <c r="N36" s="188"/>
      <c r="O36" s="188"/>
      <c r="P36" s="188"/>
      <c r="Q36" s="188"/>
      <c r="R36" s="188"/>
      <c r="S36" s="188"/>
      <c r="T36" s="188"/>
      <c r="U36" s="188"/>
      <c r="V36" s="188"/>
      <c r="W36" s="188"/>
      <c r="X36" s="188"/>
      <c r="Y36" s="188"/>
      <c r="Z36" s="188"/>
      <c r="AA36" s="188"/>
      <c r="AB36" s="188"/>
      <c r="AC36" s="188"/>
      <c r="AD36" s="188"/>
      <c r="AE36" s="188"/>
      <c r="AF36" s="189"/>
      <c r="AG36" s="189"/>
      <c r="AH36" s="189"/>
      <c r="AI36" s="189"/>
      <c r="AJ36" s="189"/>
      <c r="AK36" s="189"/>
      <c r="AL36" s="189"/>
      <c r="AM36" s="189"/>
      <c r="AN36" s="189"/>
      <c r="AO36" s="189"/>
      <c r="AP36" s="189"/>
      <c r="AQ36" s="189"/>
      <c r="AR36" s="189"/>
      <c r="AS36" s="189"/>
      <c r="AT36" s="189"/>
      <c r="AU36" s="189"/>
      <c r="AV36" s="189"/>
      <c r="AW36" s="189"/>
      <c r="AX36" s="189"/>
      <c r="AY36" s="189"/>
      <c r="AZ36" s="189"/>
      <c r="BA36" s="189"/>
      <c r="BB36" s="189"/>
      <c r="BC36" s="189"/>
      <c r="BD36" s="189"/>
    </row>
    <row r="37" spans="1:56" ht="15">
      <c r="A37" s="184"/>
      <c r="B37" s="184"/>
      <c r="C37" s="184"/>
      <c r="D37" s="184"/>
      <c r="E37" s="184"/>
      <c r="F37" s="185"/>
      <c r="G37" s="186"/>
      <c r="H37" s="186"/>
      <c r="J37" s="190"/>
      <c r="K37" s="188"/>
      <c r="L37" s="188"/>
      <c r="M37" s="188"/>
      <c r="N37" s="188"/>
      <c r="O37" s="188"/>
      <c r="P37" s="188"/>
      <c r="Q37" s="188"/>
      <c r="R37" s="188"/>
      <c r="S37" s="188"/>
      <c r="T37" s="188"/>
      <c r="U37" s="188"/>
      <c r="V37" s="188"/>
      <c r="W37" s="188"/>
      <c r="X37" s="188"/>
      <c r="Y37" s="188"/>
      <c r="Z37" s="188"/>
      <c r="AA37" s="188"/>
      <c r="AB37" s="188"/>
      <c r="AC37" s="188"/>
      <c r="AD37" s="188"/>
      <c r="AE37" s="188"/>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row>
    <row r="38" spans="1:56" ht="15">
      <c r="A38" s="184"/>
      <c r="B38" s="184"/>
      <c r="C38" s="184"/>
      <c r="D38" s="184"/>
      <c r="E38" s="184"/>
      <c r="F38" s="185"/>
      <c r="G38" s="186"/>
      <c r="H38" s="186"/>
      <c r="J38" s="190"/>
      <c r="K38" s="188"/>
      <c r="L38" s="188"/>
      <c r="M38" s="188"/>
      <c r="N38" s="188"/>
      <c r="O38" s="188"/>
      <c r="P38" s="188"/>
      <c r="Q38" s="188"/>
      <c r="R38" s="188"/>
      <c r="S38" s="188"/>
      <c r="T38" s="188"/>
      <c r="U38" s="188"/>
      <c r="V38" s="188"/>
      <c r="W38" s="188"/>
      <c r="X38" s="188"/>
      <c r="Y38" s="188"/>
      <c r="Z38" s="188"/>
      <c r="AA38" s="188"/>
      <c r="AB38" s="188"/>
      <c r="AC38" s="188"/>
      <c r="AD38" s="188"/>
      <c r="AE38" s="188"/>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89"/>
      <c r="BD38" s="189"/>
    </row>
    <row r="39" spans="1:56" ht="15">
      <c r="A39" s="184"/>
      <c r="B39" s="184"/>
      <c r="C39" s="184"/>
      <c r="D39" s="184"/>
      <c r="E39" s="184"/>
      <c r="F39" s="185"/>
      <c r="G39" s="186"/>
      <c r="H39" s="186"/>
      <c r="J39" s="190"/>
      <c r="K39" s="188"/>
      <c r="L39" s="188"/>
      <c r="M39" s="188"/>
      <c r="N39" s="188"/>
      <c r="O39" s="188"/>
      <c r="P39" s="188"/>
      <c r="Q39" s="188"/>
      <c r="R39" s="188"/>
      <c r="S39" s="188"/>
      <c r="T39" s="188"/>
      <c r="U39" s="188"/>
      <c r="V39" s="188"/>
      <c r="W39" s="188"/>
      <c r="X39" s="188"/>
      <c r="Y39" s="188"/>
      <c r="Z39" s="188"/>
      <c r="AA39" s="188"/>
      <c r="AB39" s="188"/>
      <c r="AC39" s="188"/>
      <c r="AD39" s="188"/>
      <c r="AE39" s="188"/>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89"/>
      <c r="BD39" s="189"/>
    </row>
    <row r="40" spans="1:56" ht="15">
      <c r="A40" s="184"/>
      <c r="B40" s="184"/>
      <c r="C40" s="184"/>
      <c r="D40" s="184"/>
      <c r="E40" s="184"/>
      <c r="F40" s="185"/>
      <c r="G40" s="186"/>
      <c r="H40" s="186"/>
      <c r="J40" s="190"/>
      <c r="K40" s="188"/>
      <c r="L40" s="188"/>
      <c r="M40" s="188"/>
      <c r="N40" s="188"/>
      <c r="O40" s="188"/>
      <c r="P40" s="188"/>
      <c r="Q40" s="188"/>
      <c r="R40" s="188"/>
      <c r="S40" s="188"/>
      <c r="T40" s="188"/>
      <c r="U40" s="188"/>
      <c r="V40" s="188"/>
      <c r="W40" s="188"/>
      <c r="X40" s="188"/>
      <c r="Y40" s="188"/>
      <c r="Z40" s="188"/>
      <c r="AA40" s="188"/>
      <c r="AB40" s="188"/>
      <c r="AC40" s="188"/>
      <c r="AD40" s="188"/>
      <c r="AE40" s="188"/>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89"/>
      <c r="BD40" s="189"/>
    </row>
    <row r="41" spans="1:56" ht="15">
      <c r="A41" s="184"/>
      <c r="B41" s="184"/>
      <c r="C41" s="184"/>
      <c r="D41" s="184"/>
      <c r="E41" s="184"/>
      <c r="F41" s="185"/>
      <c r="G41" s="186"/>
      <c r="H41" s="186"/>
      <c r="J41" s="190"/>
      <c r="K41" s="188"/>
      <c r="L41" s="188"/>
      <c r="M41" s="188"/>
      <c r="N41" s="188"/>
      <c r="O41" s="188"/>
      <c r="P41" s="188"/>
      <c r="Q41" s="188"/>
      <c r="R41" s="188"/>
      <c r="S41" s="188"/>
      <c r="T41" s="188"/>
      <c r="U41" s="188"/>
      <c r="V41" s="188"/>
      <c r="W41" s="188"/>
      <c r="X41" s="188"/>
      <c r="Y41" s="188"/>
      <c r="Z41" s="188"/>
      <c r="AA41" s="188"/>
      <c r="AB41" s="188"/>
      <c r="AC41" s="188"/>
      <c r="AD41" s="188"/>
      <c r="AE41" s="188"/>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89"/>
      <c r="BD41" s="189"/>
    </row>
    <row r="42" spans="1:56" ht="15">
      <c r="A42" s="184"/>
      <c r="B42" s="184"/>
      <c r="C42" s="184"/>
      <c r="D42" s="184"/>
      <c r="E42" s="184"/>
      <c r="F42" s="185"/>
      <c r="G42" s="186"/>
      <c r="H42" s="186"/>
      <c r="J42" s="190"/>
      <c r="K42" s="188"/>
      <c r="L42" s="188"/>
      <c r="M42" s="188"/>
      <c r="N42" s="188"/>
      <c r="O42" s="188"/>
      <c r="P42" s="188"/>
      <c r="Q42" s="188"/>
      <c r="R42" s="188"/>
      <c r="S42" s="188"/>
      <c r="T42" s="188"/>
      <c r="U42" s="188"/>
      <c r="V42" s="188"/>
      <c r="W42" s="188"/>
      <c r="X42" s="188"/>
      <c r="Y42" s="188"/>
      <c r="Z42" s="188"/>
      <c r="AA42" s="188"/>
      <c r="AB42" s="188"/>
      <c r="AC42" s="188"/>
      <c r="AD42" s="188"/>
      <c r="AE42" s="188"/>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89"/>
      <c r="BD42" s="189"/>
    </row>
    <row r="43" spans="1:56" ht="15">
      <c r="A43" s="184"/>
      <c r="B43" s="184"/>
      <c r="C43" s="184"/>
      <c r="D43" s="184"/>
      <c r="E43" s="184"/>
      <c r="F43" s="185"/>
      <c r="G43" s="186"/>
      <c r="H43" s="186"/>
      <c r="I43" s="187"/>
      <c r="J43" s="187"/>
      <c r="K43" s="188"/>
      <c r="L43" s="188"/>
      <c r="M43" s="188"/>
      <c r="N43" s="188"/>
      <c r="O43" s="188"/>
      <c r="P43" s="188"/>
      <c r="Q43" s="188"/>
      <c r="R43" s="188"/>
      <c r="S43" s="188"/>
      <c r="T43" s="188"/>
      <c r="U43" s="188"/>
      <c r="V43" s="188"/>
      <c r="W43" s="188"/>
      <c r="X43" s="188"/>
      <c r="Y43" s="188"/>
      <c r="Z43" s="188"/>
      <c r="AA43" s="188"/>
      <c r="AB43" s="188"/>
      <c r="AC43" s="188"/>
      <c r="AD43" s="188"/>
      <c r="AE43" s="188"/>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89"/>
      <c r="BD43" s="189"/>
    </row>
    <row r="44" spans="1:56" ht="15">
      <c r="A44" s="184"/>
      <c r="B44" s="184"/>
      <c r="C44" s="184"/>
      <c r="D44" s="184"/>
      <c r="E44" s="184"/>
      <c r="F44" s="185"/>
      <c r="G44" s="186"/>
      <c r="H44" s="186"/>
      <c r="I44" s="187"/>
      <c r="J44" s="187"/>
      <c r="K44" s="188"/>
      <c r="L44" s="188"/>
      <c r="M44" s="188"/>
      <c r="N44" s="188"/>
      <c r="O44" s="188"/>
      <c r="P44" s="188"/>
      <c r="Q44" s="188"/>
      <c r="R44" s="188"/>
      <c r="S44" s="188"/>
      <c r="T44" s="188"/>
      <c r="U44" s="188"/>
      <c r="V44" s="188"/>
      <c r="W44" s="188"/>
      <c r="X44" s="188"/>
      <c r="Y44" s="188"/>
      <c r="Z44" s="188"/>
      <c r="AA44" s="188"/>
      <c r="AB44" s="188"/>
      <c r="AC44" s="188"/>
      <c r="AD44" s="188"/>
      <c r="AE44" s="188"/>
      <c r="AF44" s="189"/>
      <c r="AG44" s="189"/>
      <c r="AH44" s="189"/>
      <c r="AI44" s="189"/>
      <c r="AJ44" s="189"/>
      <c r="AK44" s="189"/>
      <c r="AL44" s="189"/>
      <c r="AM44" s="189"/>
      <c r="AN44" s="189"/>
      <c r="AO44" s="189"/>
      <c r="AP44" s="189"/>
      <c r="AQ44" s="189"/>
      <c r="AR44" s="189"/>
      <c r="AS44" s="189"/>
      <c r="AT44" s="189"/>
      <c r="AU44" s="189"/>
      <c r="AV44" s="189"/>
      <c r="AW44" s="189"/>
      <c r="AX44" s="189"/>
      <c r="AY44" s="189"/>
      <c r="AZ44" s="189"/>
      <c r="BA44" s="189"/>
      <c r="BB44" s="189"/>
      <c r="BC44" s="189"/>
      <c r="BD44" s="189"/>
    </row>
    <row r="45" spans="1:56" ht="15">
      <c r="A45" s="184"/>
      <c r="B45" s="184"/>
      <c r="C45" s="184"/>
      <c r="D45" s="184"/>
      <c r="E45" s="184"/>
      <c r="F45" s="185"/>
      <c r="G45" s="186"/>
      <c r="H45" s="186"/>
      <c r="I45" s="187"/>
      <c r="J45" s="187"/>
      <c r="K45" s="188"/>
      <c r="L45" s="188"/>
      <c r="M45" s="188"/>
      <c r="N45" s="188"/>
      <c r="O45" s="188"/>
      <c r="P45" s="188"/>
      <c r="Q45" s="188"/>
      <c r="R45" s="188"/>
      <c r="S45" s="188"/>
      <c r="T45" s="188"/>
      <c r="U45" s="188"/>
      <c r="V45" s="188"/>
      <c r="W45" s="188"/>
      <c r="X45" s="188"/>
      <c r="Y45" s="188"/>
      <c r="Z45" s="188"/>
      <c r="AA45" s="188"/>
      <c r="AB45" s="188"/>
      <c r="AC45" s="188"/>
      <c r="AD45" s="188"/>
      <c r="AE45" s="188"/>
      <c r="AF45" s="189"/>
      <c r="AG45" s="189"/>
      <c r="AH45" s="189"/>
      <c r="AI45" s="189"/>
      <c r="AJ45" s="189"/>
      <c r="AK45" s="189"/>
      <c r="AL45" s="189"/>
      <c r="AM45" s="189"/>
      <c r="AN45" s="189"/>
      <c r="AO45" s="189"/>
      <c r="AP45" s="189"/>
      <c r="AQ45" s="189"/>
      <c r="AR45" s="189"/>
      <c r="AS45" s="189"/>
      <c r="AT45" s="189"/>
      <c r="AU45" s="189"/>
      <c r="AV45" s="189"/>
      <c r="AW45" s="189"/>
      <c r="AX45" s="189"/>
      <c r="AY45" s="189"/>
      <c r="AZ45" s="189"/>
      <c r="BA45" s="189"/>
      <c r="BB45" s="189"/>
      <c r="BC45" s="189"/>
      <c r="BD45" s="189"/>
    </row>
    <row r="46" spans="1:56" ht="15">
      <c r="A46" s="184"/>
      <c r="B46" s="184"/>
      <c r="C46" s="184"/>
      <c r="D46" s="184"/>
      <c r="E46" s="184"/>
      <c r="F46" s="185"/>
      <c r="G46" s="186"/>
      <c r="H46" s="186"/>
      <c r="I46" s="187"/>
      <c r="J46" s="187"/>
      <c r="K46" s="188"/>
      <c r="L46" s="188"/>
      <c r="M46" s="188"/>
      <c r="N46" s="188"/>
      <c r="O46" s="188"/>
      <c r="P46" s="188"/>
      <c r="Q46" s="188"/>
      <c r="R46" s="188"/>
      <c r="S46" s="188"/>
      <c r="T46" s="188"/>
      <c r="U46" s="188"/>
      <c r="V46" s="188"/>
      <c r="W46" s="188"/>
      <c r="X46" s="188"/>
      <c r="Y46" s="188"/>
      <c r="Z46" s="188"/>
      <c r="AA46" s="188"/>
      <c r="AB46" s="188"/>
      <c r="AC46" s="188"/>
      <c r="AD46" s="188"/>
      <c r="AE46" s="188"/>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row>
    <row r="47" spans="1:56" ht="15">
      <c r="A47" s="184"/>
      <c r="B47" s="184"/>
      <c r="C47" s="184"/>
      <c r="D47" s="184"/>
      <c r="E47" s="184"/>
      <c r="F47" s="185"/>
      <c r="G47" s="186"/>
      <c r="H47" s="186"/>
      <c r="K47" s="188"/>
      <c r="L47" s="188"/>
      <c r="M47" s="188"/>
      <c r="N47" s="188"/>
      <c r="O47" s="188"/>
      <c r="P47" s="188"/>
      <c r="Q47" s="188"/>
      <c r="R47" s="188"/>
      <c r="S47" s="188"/>
      <c r="T47" s="188"/>
      <c r="U47" s="188"/>
      <c r="V47" s="188"/>
      <c r="W47" s="188"/>
      <c r="X47" s="188"/>
      <c r="Y47" s="188"/>
      <c r="Z47" s="188"/>
      <c r="AA47" s="188"/>
      <c r="AB47" s="188"/>
      <c r="AC47" s="188"/>
      <c r="AD47" s="188"/>
      <c r="AE47" s="188"/>
      <c r="AF47" s="189"/>
      <c r="AG47" s="189"/>
      <c r="AH47" s="189"/>
      <c r="AI47" s="189"/>
      <c r="AJ47" s="189"/>
      <c r="AK47" s="189"/>
      <c r="AL47" s="189"/>
      <c r="AM47" s="189"/>
      <c r="AN47" s="189"/>
      <c r="AO47" s="189"/>
      <c r="AP47" s="189"/>
      <c r="AQ47" s="189"/>
      <c r="AR47" s="189"/>
      <c r="AS47" s="189"/>
      <c r="AT47" s="189"/>
      <c r="AU47" s="189"/>
      <c r="AV47" s="189"/>
      <c r="AW47" s="189"/>
      <c r="AX47" s="189"/>
      <c r="AY47" s="189"/>
      <c r="AZ47" s="189"/>
      <c r="BA47" s="189"/>
      <c r="BB47" s="189"/>
      <c r="BC47" s="189"/>
      <c r="BD47" s="189"/>
    </row>
    <row r="48" spans="1:56" ht="15">
      <c r="A48" s="184"/>
      <c r="B48" s="184"/>
      <c r="C48" s="184"/>
      <c r="D48" s="184"/>
      <c r="E48" s="184"/>
      <c r="F48" s="185"/>
      <c r="G48" s="186"/>
      <c r="H48" s="186"/>
      <c r="K48" s="188"/>
      <c r="L48" s="188"/>
      <c r="M48" s="188"/>
      <c r="N48" s="188"/>
      <c r="O48" s="188"/>
      <c r="P48" s="188"/>
      <c r="Q48" s="188"/>
      <c r="R48" s="188"/>
      <c r="S48" s="188"/>
      <c r="T48" s="188"/>
      <c r="U48" s="188"/>
      <c r="V48" s="188"/>
      <c r="W48" s="188"/>
      <c r="X48" s="188"/>
      <c r="Y48" s="188"/>
      <c r="Z48" s="188"/>
      <c r="AA48" s="188"/>
      <c r="AB48" s="188"/>
      <c r="AC48" s="188"/>
      <c r="AD48" s="188"/>
      <c r="AE48" s="188"/>
      <c r="AF48" s="189"/>
      <c r="AG48" s="189"/>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row>
    <row r="49" spans="1:56" ht="15">
      <c r="A49" s="184"/>
      <c r="B49" s="184"/>
      <c r="C49" s="184"/>
      <c r="D49" s="184"/>
      <c r="E49" s="184"/>
      <c r="F49" s="185"/>
      <c r="G49" s="186"/>
      <c r="H49" s="186"/>
      <c r="K49" s="188"/>
      <c r="L49" s="188"/>
      <c r="M49" s="188"/>
      <c r="N49" s="188"/>
      <c r="O49" s="188"/>
      <c r="P49" s="188"/>
      <c r="Q49" s="188"/>
      <c r="R49" s="188"/>
      <c r="S49" s="188"/>
      <c r="T49" s="188"/>
      <c r="U49" s="188"/>
      <c r="V49" s="188"/>
      <c r="W49" s="188"/>
      <c r="X49" s="188"/>
      <c r="Y49" s="188"/>
      <c r="Z49" s="188"/>
      <c r="AA49" s="188"/>
      <c r="AB49" s="188"/>
      <c r="AC49" s="188"/>
      <c r="AD49" s="188"/>
      <c r="AE49" s="188"/>
      <c r="AF49" s="189"/>
      <c r="AG49" s="189"/>
      <c r="AH49" s="189"/>
      <c r="AI49" s="189"/>
      <c r="AJ49" s="189"/>
      <c r="AK49" s="189"/>
      <c r="AL49" s="189"/>
      <c r="AM49" s="189"/>
      <c r="AN49" s="189"/>
      <c r="AO49" s="189"/>
      <c r="AP49" s="189"/>
      <c r="AQ49" s="189"/>
      <c r="AR49" s="189"/>
      <c r="AS49" s="189"/>
      <c r="AT49" s="189"/>
      <c r="AU49" s="189"/>
      <c r="AV49" s="189"/>
      <c r="AW49" s="189"/>
      <c r="AX49" s="189"/>
      <c r="AY49" s="189"/>
      <c r="AZ49" s="189"/>
      <c r="BA49" s="189"/>
      <c r="BB49" s="189"/>
      <c r="BC49" s="189"/>
      <c r="BD49" s="189"/>
    </row>
    <row r="50" spans="1:56" ht="15">
      <c r="A50" s="184"/>
      <c r="B50" s="184"/>
      <c r="C50" s="184"/>
      <c r="D50" s="184"/>
      <c r="E50" s="184"/>
      <c r="F50" s="185"/>
      <c r="G50" s="186"/>
      <c r="H50" s="186"/>
      <c r="J50" s="190"/>
      <c r="K50" s="188"/>
      <c r="L50" s="188"/>
      <c r="M50" s="188"/>
      <c r="N50" s="188"/>
      <c r="O50" s="188"/>
      <c r="P50" s="188"/>
      <c r="Q50" s="188"/>
      <c r="R50" s="188"/>
      <c r="S50" s="188"/>
      <c r="T50" s="188"/>
      <c r="U50" s="188"/>
      <c r="V50" s="188"/>
      <c r="W50" s="188"/>
      <c r="X50" s="188"/>
      <c r="Y50" s="188"/>
      <c r="Z50" s="188"/>
      <c r="AA50" s="188"/>
      <c r="AB50" s="188"/>
      <c r="AC50" s="188"/>
      <c r="AD50" s="188"/>
      <c r="AE50" s="188"/>
      <c r="AF50" s="189"/>
      <c r="AG50" s="189"/>
      <c r="AH50" s="189"/>
      <c r="AI50" s="189"/>
      <c r="AJ50" s="189"/>
      <c r="AK50" s="189"/>
      <c r="AL50" s="189"/>
      <c r="AM50" s="189"/>
      <c r="AN50" s="189"/>
      <c r="AO50" s="189"/>
      <c r="AP50" s="189"/>
      <c r="AQ50" s="189"/>
      <c r="AR50" s="189"/>
      <c r="AS50" s="189"/>
      <c r="AT50" s="189"/>
      <c r="AU50" s="189"/>
      <c r="AV50" s="189"/>
      <c r="AW50" s="189"/>
      <c r="AX50" s="189"/>
      <c r="AY50" s="189"/>
      <c r="AZ50" s="189"/>
      <c r="BA50" s="189"/>
      <c r="BB50" s="189"/>
      <c r="BC50" s="189"/>
      <c r="BD50" s="189"/>
    </row>
    <row r="51" spans="1:56" ht="15">
      <c r="A51" s="184"/>
      <c r="B51" s="184"/>
      <c r="C51" s="184"/>
      <c r="D51" s="184"/>
      <c r="E51" s="184"/>
      <c r="F51" s="185"/>
      <c r="G51" s="186"/>
      <c r="H51" s="186"/>
      <c r="J51" s="190"/>
      <c r="K51" s="188"/>
      <c r="L51" s="188"/>
      <c r="M51" s="188"/>
      <c r="N51" s="188"/>
      <c r="O51" s="188"/>
      <c r="P51" s="188"/>
      <c r="Q51" s="188"/>
      <c r="R51" s="188"/>
      <c r="S51" s="188"/>
      <c r="T51" s="188"/>
      <c r="U51" s="188"/>
      <c r="V51" s="188"/>
      <c r="W51" s="188"/>
      <c r="X51" s="188"/>
      <c r="Y51" s="188"/>
      <c r="Z51" s="188"/>
      <c r="AA51" s="188"/>
      <c r="AB51" s="188"/>
      <c r="AC51" s="188"/>
      <c r="AD51" s="188"/>
      <c r="AE51" s="188"/>
      <c r="AF51" s="189"/>
      <c r="AG51" s="189"/>
      <c r="AH51" s="189"/>
      <c r="AI51" s="189"/>
      <c r="AJ51" s="189"/>
      <c r="AK51" s="189"/>
      <c r="AL51" s="189"/>
      <c r="AM51" s="189"/>
      <c r="AN51" s="189"/>
      <c r="AO51" s="189"/>
      <c r="AP51" s="189"/>
      <c r="AQ51" s="189"/>
      <c r="AR51" s="189"/>
      <c r="AS51" s="189"/>
      <c r="AT51" s="189"/>
      <c r="AU51" s="189"/>
      <c r="AV51" s="189"/>
      <c r="AW51" s="189"/>
      <c r="AX51" s="189"/>
      <c r="AY51" s="189"/>
      <c r="AZ51" s="189"/>
      <c r="BA51" s="189"/>
      <c r="BB51" s="189"/>
      <c r="BC51" s="189"/>
      <c r="BD51" s="189"/>
    </row>
    <row r="52" spans="1:56" ht="15">
      <c r="A52" s="184"/>
      <c r="B52" s="184"/>
      <c r="C52" s="184"/>
      <c r="D52" s="184"/>
      <c r="E52" s="184"/>
      <c r="F52" s="185"/>
      <c r="G52" s="186"/>
      <c r="H52" s="186"/>
      <c r="J52" s="190"/>
      <c r="K52" s="188"/>
      <c r="L52" s="188"/>
      <c r="M52" s="188"/>
      <c r="N52" s="188"/>
      <c r="O52" s="188"/>
      <c r="P52" s="188"/>
      <c r="Q52" s="188"/>
      <c r="R52" s="188"/>
      <c r="S52" s="188"/>
      <c r="T52" s="188"/>
      <c r="U52" s="188"/>
      <c r="V52" s="188"/>
      <c r="W52" s="188"/>
      <c r="X52" s="188"/>
      <c r="Y52" s="188"/>
      <c r="Z52" s="188"/>
      <c r="AA52" s="188"/>
      <c r="AB52" s="188"/>
      <c r="AC52" s="188"/>
      <c r="AD52" s="188"/>
      <c r="AE52" s="188"/>
      <c r="AF52" s="189"/>
      <c r="AG52" s="189"/>
      <c r="AH52" s="189"/>
      <c r="AI52" s="189"/>
      <c r="AJ52" s="189"/>
      <c r="AK52" s="189"/>
      <c r="AL52" s="189"/>
      <c r="AM52" s="189"/>
      <c r="AN52" s="189"/>
      <c r="AO52" s="189"/>
      <c r="AP52" s="189"/>
      <c r="AQ52" s="189"/>
      <c r="AR52" s="189"/>
      <c r="AS52" s="189"/>
      <c r="AT52" s="189"/>
      <c r="AU52" s="189"/>
      <c r="AV52" s="189"/>
      <c r="AW52" s="189"/>
      <c r="AX52" s="189"/>
      <c r="AY52" s="189"/>
      <c r="AZ52" s="189"/>
      <c r="BA52" s="189"/>
      <c r="BB52" s="189"/>
      <c r="BC52" s="189"/>
      <c r="BD52" s="189"/>
    </row>
    <row r="53" spans="1:56" ht="15">
      <c r="A53" s="184"/>
      <c r="B53" s="184"/>
      <c r="C53" s="184"/>
      <c r="D53" s="184"/>
      <c r="E53" s="184"/>
      <c r="F53" s="185"/>
      <c r="G53" s="186"/>
      <c r="H53" s="186"/>
      <c r="J53" s="190"/>
      <c r="K53" s="188"/>
      <c r="L53" s="188"/>
      <c r="M53" s="188"/>
      <c r="N53" s="188"/>
      <c r="O53" s="188"/>
      <c r="P53" s="188"/>
      <c r="Q53" s="188"/>
      <c r="R53" s="188"/>
      <c r="S53" s="188"/>
      <c r="T53" s="188"/>
      <c r="U53" s="188"/>
      <c r="V53" s="188"/>
      <c r="W53" s="188"/>
      <c r="X53" s="188"/>
      <c r="Y53" s="188"/>
      <c r="Z53" s="188"/>
      <c r="AA53" s="188"/>
      <c r="AB53" s="188"/>
      <c r="AC53" s="188"/>
      <c r="AD53" s="188"/>
      <c r="AE53" s="188"/>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row>
    <row r="54" spans="1:56" ht="15">
      <c r="A54" s="184"/>
      <c r="B54" s="184"/>
      <c r="C54" s="184"/>
      <c r="D54" s="184"/>
      <c r="E54" s="184"/>
      <c r="F54" s="185"/>
      <c r="G54" s="186"/>
      <c r="H54" s="186"/>
      <c r="J54" s="190"/>
      <c r="K54" s="188"/>
      <c r="L54" s="188"/>
      <c r="M54" s="188"/>
      <c r="N54" s="188"/>
      <c r="O54" s="188"/>
      <c r="P54" s="188"/>
      <c r="Q54" s="188"/>
      <c r="R54" s="188"/>
      <c r="S54" s="188"/>
      <c r="T54" s="188"/>
      <c r="U54" s="188"/>
      <c r="V54" s="188"/>
      <c r="W54" s="188"/>
      <c r="X54" s="188"/>
      <c r="Y54" s="188"/>
      <c r="Z54" s="188"/>
      <c r="AA54" s="188"/>
      <c r="AB54" s="188"/>
      <c r="AC54" s="188"/>
      <c r="AD54" s="188"/>
      <c r="AE54" s="188"/>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89"/>
    </row>
    <row r="55" spans="1:56" ht="15">
      <c r="A55" s="184"/>
      <c r="B55" s="184"/>
      <c r="C55" s="184"/>
      <c r="D55" s="184"/>
      <c r="E55" s="184"/>
      <c r="F55" s="185"/>
      <c r="G55" s="186"/>
      <c r="H55" s="186"/>
      <c r="J55" s="190"/>
      <c r="K55" s="188"/>
      <c r="L55" s="188"/>
      <c r="M55" s="188"/>
      <c r="N55" s="188"/>
      <c r="O55" s="188"/>
      <c r="P55" s="188"/>
      <c r="Q55" s="188"/>
      <c r="R55" s="188"/>
      <c r="S55" s="188"/>
      <c r="T55" s="188"/>
      <c r="U55" s="188"/>
      <c r="V55" s="188"/>
      <c r="W55" s="188"/>
      <c r="X55" s="188"/>
      <c r="Y55" s="188"/>
      <c r="Z55" s="188"/>
      <c r="AA55" s="188"/>
      <c r="AB55" s="188"/>
      <c r="AC55" s="188"/>
      <c r="AD55" s="188"/>
      <c r="AE55" s="188"/>
      <c r="AF55" s="189"/>
      <c r="AG55" s="189"/>
      <c r="AH55" s="189"/>
      <c r="AI55" s="189"/>
      <c r="AJ55" s="189"/>
      <c r="AK55" s="189"/>
      <c r="AL55" s="189"/>
      <c r="AM55" s="189"/>
      <c r="AN55" s="189"/>
      <c r="AO55" s="189"/>
      <c r="AP55" s="189"/>
      <c r="AQ55" s="189"/>
      <c r="AR55" s="189"/>
      <c r="AS55" s="189"/>
      <c r="AT55" s="189"/>
      <c r="AU55" s="189"/>
      <c r="AV55" s="189"/>
      <c r="AW55" s="189"/>
      <c r="AX55" s="189"/>
      <c r="AY55" s="189"/>
      <c r="AZ55" s="189"/>
      <c r="BA55" s="189"/>
      <c r="BB55" s="189"/>
      <c r="BC55" s="189"/>
      <c r="BD55" s="189"/>
    </row>
    <row r="56" spans="1:56" ht="15">
      <c r="A56" s="184"/>
      <c r="B56" s="184"/>
      <c r="C56" s="184"/>
      <c r="D56" s="184"/>
      <c r="E56" s="184"/>
      <c r="F56" s="185"/>
      <c r="G56" s="186"/>
      <c r="H56" s="186"/>
      <c r="J56" s="190"/>
      <c r="K56" s="188"/>
      <c r="L56" s="188"/>
      <c r="M56" s="188"/>
      <c r="N56" s="188"/>
      <c r="O56" s="188"/>
      <c r="P56" s="188"/>
      <c r="Q56" s="188"/>
      <c r="R56" s="188"/>
      <c r="S56" s="188"/>
      <c r="T56" s="188"/>
      <c r="U56" s="188"/>
      <c r="V56" s="188"/>
      <c r="W56" s="188"/>
      <c r="X56" s="188"/>
      <c r="Y56" s="188"/>
      <c r="Z56" s="188"/>
      <c r="AA56" s="188"/>
      <c r="AB56" s="188"/>
      <c r="AC56" s="188"/>
      <c r="AD56" s="188"/>
      <c r="AE56" s="188"/>
      <c r="AF56" s="189"/>
      <c r="AG56" s="189"/>
      <c r="AH56" s="189"/>
      <c r="AI56" s="189"/>
      <c r="AJ56" s="189"/>
      <c r="AK56" s="189"/>
      <c r="AL56" s="189"/>
      <c r="AM56" s="189"/>
      <c r="AN56" s="189"/>
      <c r="AO56" s="189"/>
      <c r="AP56" s="189"/>
      <c r="AQ56" s="189"/>
      <c r="AR56" s="189"/>
      <c r="AS56" s="189"/>
      <c r="AT56" s="189"/>
      <c r="AU56" s="189"/>
      <c r="AV56" s="189"/>
      <c r="AW56" s="189"/>
      <c r="AX56" s="189"/>
      <c r="AY56" s="189"/>
      <c r="AZ56" s="189"/>
      <c r="BA56" s="189"/>
      <c r="BB56" s="189"/>
      <c r="BC56" s="189"/>
      <c r="BD56" s="189"/>
    </row>
    <row r="57" spans="1:56" ht="15">
      <c r="A57" s="184"/>
      <c r="B57" s="184"/>
      <c r="C57" s="184"/>
      <c r="D57" s="184"/>
      <c r="E57" s="184"/>
      <c r="F57" s="185"/>
      <c r="G57" s="186"/>
      <c r="H57" s="186"/>
      <c r="J57" s="190"/>
      <c r="K57" s="188"/>
      <c r="L57" s="188"/>
      <c r="M57" s="188"/>
      <c r="N57" s="188"/>
      <c r="O57" s="188"/>
      <c r="P57" s="188"/>
      <c r="Q57" s="188"/>
      <c r="R57" s="188"/>
      <c r="S57" s="188"/>
      <c r="T57" s="188"/>
      <c r="U57" s="188"/>
      <c r="V57" s="188"/>
      <c r="W57" s="188"/>
      <c r="X57" s="188"/>
      <c r="Y57" s="188"/>
      <c r="Z57" s="188"/>
      <c r="AA57" s="188"/>
      <c r="AB57" s="188"/>
      <c r="AC57" s="188"/>
      <c r="AD57" s="188"/>
      <c r="AE57" s="188"/>
      <c r="AF57" s="189"/>
      <c r="AG57" s="189"/>
      <c r="AH57" s="189"/>
      <c r="AI57" s="189"/>
      <c r="AJ57" s="189"/>
      <c r="AK57" s="189"/>
      <c r="AL57" s="189"/>
      <c r="AM57" s="189"/>
      <c r="AN57" s="189"/>
      <c r="AO57" s="189"/>
      <c r="AP57" s="189"/>
      <c r="AQ57" s="189"/>
      <c r="AR57" s="189"/>
      <c r="AS57" s="189"/>
      <c r="AT57" s="189"/>
      <c r="AU57" s="189"/>
      <c r="AV57" s="189"/>
      <c r="AW57" s="189"/>
      <c r="AX57" s="189"/>
      <c r="AY57" s="189"/>
      <c r="AZ57" s="189"/>
      <c r="BA57" s="189"/>
      <c r="BB57" s="189"/>
      <c r="BC57" s="189"/>
      <c r="BD57" s="189"/>
    </row>
    <row r="58" spans="1:56" ht="15">
      <c r="A58" s="184"/>
      <c r="B58" s="184"/>
      <c r="C58" s="184"/>
      <c r="D58" s="184"/>
      <c r="E58" s="184"/>
      <c r="F58" s="185"/>
      <c r="G58" s="186"/>
      <c r="H58" s="186"/>
      <c r="J58" s="190"/>
      <c r="K58" s="188"/>
      <c r="L58" s="188"/>
      <c r="M58" s="188"/>
      <c r="N58" s="188"/>
      <c r="O58" s="188"/>
      <c r="P58" s="188"/>
      <c r="Q58" s="188"/>
      <c r="R58" s="188"/>
      <c r="S58" s="188"/>
      <c r="T58" s="188"/>
      <c r="U58" s="188"/>
      <c r="V58" s="188"/>
      <c r="W58" s="188"/>
      <c r="X58" s="188"/>
      <c r="Y58" s="188"/>
      <c r="Z58" s="188"/>
      <c r="AA58" s="188"/>
      <c r="AB58" s="188"/>
      <c r="AC58" s="188"/>
      <c r="AD58" s="188"/>
      <c r="AE58" s="188"/>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89"/>
    </row>
    <row r="59" spans="1:56" ht="15">
      <c r="A59" s="184"/>
      <c r="B59" s="184"/>
      <c r="C59" s="184"/>
      <c r="D59" s="184"/>
      <c r="E59" s="184"/>
      <c r="F59" s="185"/>
      <c r="G59" s="186"/>
      <c r="H59" s="186"/>
      <c r="J59" s="190"/>
      <c r="K59" s="188"/>
      <c r="L59" s="188"/>
      <c r="M59" s="188"/>
      <c r="N59" s="188"/>
      <c r="O59" s="188"/>
      <c r="P59" s="188"/>
      <c r="Q59" s="188"/>
      <c r="R59" s="188"/>
      <c r="S59" s="188"/>
      <c r="T59" s="188"/>
      <c r="U59" s="188"/>
      <c r="V59" s="188"/>
      <c r="W59" s="188"/>
      <c r="X59" s="188"/>
      <c r="Y59" s="188"/>
      <c r="Z59" s="188"/>
      <c r="AA59" s="188"/>
      <c r="AB59" s="188"/>
      <c r="AC59" s="188"/>
      <c r="AD59" s="188"/>
      <c r="AE59" s="188"/>
      <c r="AF59" s="189"/>
      <c r="AG59" s="189"/>
      <c r="AH59" s="189"/>
      <c r="AI59" s="189"/>
      <c r="AJ59" s="189"/>
      <c r="AK59" s="189"/>
      <c r="AL59" s="189"/>
      <c r="AM59" s="189"/>
      <c r="AN59" s="189"/>
      <c r="AO59" s="189"/>
      <c r="AP59" s="189"/>
      <c r="AQ59" s="189"/>
      <c r="AR59" s="189"/>
      <c r="AS59" s="189"/>
      <c r="AT59" s="189"/>
      <c r="AU59" s="189"/>
      <c r="AV59" s="189"/>
      <c r="AW59" s="189"/>
      <c r="AX59" s="189"/>
      <c r="AY59" s="189"/>
      <c r="AZ59" s="189"/>
      <c r="BA59" s="189"/>
      <c r="BB59" s="189"/>
      <c r="BC59" s="189"/>
      <c r="BD59" s="189"/>
    </row>
    <row r="60" spans="1:56" ht="15">
      <c r="A60" s="184"/>
      <c r="B60" s="184"/>
      <c r="C60" s="184"/>
      <c r="D60" s="184"/>
      <c r="E60" s="184"/>
      <c r="F60" s="185"/>
      <c r="G60" s="186"/>
      <c r="H60" s="186"/>
      <c r="J60" s="190"/>
      <c r="K60" s="188"/>
      <c r="L60" s="188"/>
      <c r="M60" s="188"/>
      <c r="N60" s="188"/>
      <c r="O60" s="188"/>
      <c r="P60" s="188"/>
      <c r="Q60" s="188"/>
      <c r="R60" s="188"/>
      <c r="S60" s="188"/>
      <c r="T60" s="188"/>
      <c r="U60" s="188"/>
      <c r="V60" s="188"/>
      <c r="W60" s="188"/>
      <c r="X60" s="188"/>
      <c r="Y60" s="188"/>
      <c r="Z60" s="188"/>
      <c r="AA60" s="188"/>
      <c r="AB60" s="188"/>
      <c r="AC60" s="188"/>
      <c r="AD60" s="188"/>
      <c r="AE60" s="188"/>
      <c r="AF60" s="189"/>
      <c r="AG60" s="189"/>
      <c r="AH60" s="189"/>
      <c r="AI60" s="189"/>
      <c r="AJ60" s="189"/>
      <c r="AK60" s="189"/>
      <c r="AL60" s="189"/>
      <c r="AM60" s="189"/>
      <c r="AN60" s="189"/>
      <c r="AO60" s="189"/>
      <c r="AP60" s="189"/>
      <c r="AQ60" s="189"/>
      <c r="AR60" s="189"/>
      <c r="AS60" s="189"/>
      <c r="AT60" s="189"/>
      <c r="AU60" s="189"/>
      <c r="AV60" s="189"/>
      <c r="AW60" s="189"/>
      <c r="AX60" s="189"/>
      <c r="AY60" s="189"/>
      <c r="AZ60" s="189"/>
      <c r="BA60" s="189"/>
      <c r="BB60" s="189"/>
      <c r="BC60" s="189"/>
      <c r="BD60" s="189"/>
    </row>
    <row r="61" spans="1:56" ht="15">
      <c r="A61" s="184"/>
      <c r="B61" s="184"/>
      <c r="C61" s="184"/>
      <c r="D61" s="184"/>
      <c r="E61" s="184"/>
      <c r="F61" s="185"/>
      <c r="G61" s="186"/>
      <c r="H61" s="186"/>
      <c r="J61" s="190"/>
      <c r="K61" s="188"/>
      <c r="L61" s="188"/>
      <c r="M61" s="188"/>
      <c r="N61" s="188"/>
      <c r="O61" s="188"/>
      <c r="P61" s="188"/>
      <c r="Q61" s="188"/>
      <c r="R61" s="188"/>
      <c r="S61" s="188"/>
      <c r="T61" s="188"/>
      <c r="U61" s="188"/>
      <c r="V61" s="188"/>
      <c r="W61" s="188"/>
      <c r="X61" s="188"/>
      <c r="Y61" s="188"/>
      <c r="Z61" s="188"/>
      <c r="AA61" s="188"/>
      <c r="AB61" s="188"/>
      <c r="AC61" s="188"/>
      <c r="AD61" s="188"/>
      <c r="AE61" s="188"/>
      <c r="AF61" s="189"/>
      <c r="AG61" s="189"/>
      <c r="AH61" s="189"/>
      <c r="AI61" s="189"/>
      <c r="AJ61" s="189"/>
      <c r="AK61" s="189"/>
      <c r="AL61" s="189"/>
      <c r="AM61" s="189"/>
      <c r="AN61" s="189"/>
      <c r="AO61" s="189"/>
      <c r="AP61" s="189"/>
      <c r="AQ61" s="189"/>
      <c r="AR61" s="189"/>
      <c r="AS61" s="189"/>
      <c r="AT61" s="189"/>
      <c r="AU61" s="189"/>
      <c r="AV61" s="189"/>
      <c r="AW61" s="189"/>
      <c r="AX61" s="189"/>
      <c r="AY61" s="189"/>
      <c r="AZ61" s="189"/>
      <c r="BA61" s="189"/>
      <c r="BB61" s="189"/>
      <c r="BC61" s="189"/>
      <c r="BD61" s="189"/>
    </row>
    <row r="62" spans="1:56" ht="15">
      <c r="A62" s="184"/>
      <c r="B62" s="184"/>
      <c r="C62" s="184"/>
      <c r="D62" s="184"/>
      <c r="E62" s="184"/>
      <c r="F62" s="185"/>
      <c r="G62" s="186"/>
      <c r="H62" s="186"/>
      <c r="J62" s="190"/>
      <c r="K62" s="188"/>
      <c r="L62" s="188"/>
      <c r="M62" s="188"/>
      <c r="N62" s="188"/>
      <c r="O62" s="188"/>
      <c r="P62" s="188"/>
      <c r="Q62" s="188"/>
      <c r="R62" s="188"/>
      <c r="S62" s="188"/>
      <c r="T62" s="188"/>
      <c r="U62" s="188"/>
      <c r="V62" s="188"/>
      <c r="W62" s="188"/>
      <c r="X62" s="188"/>
      <c r="Y62" s="188"/>
      <c r="Z62" s="188"/>
      <c r="AA62" s="188"/>
      <c r="AB62" s="188"/>
      <c r="AC62" s="188"/>
      <c r="AD62" s="188"/>
      <c r="AE62" s="188"/>
      <c r="AF62" s="189"/>
      <c r="AG62" s="189"/>
      <c r="AH62" s="189"/>
      <c r="AI62" s="189"/>
      <c r="AJ62" s="189"/>
      <c r="AK62" s="189"/>
      <c r="AL62" s="189"/>
      <c r="AM62" s="189"/>
      <c r="AN62" s="189"/>
      <c r="AO62" s="189"/>
      <c r="AP62" s="189"/>
      <c r="AQ62" s="189"/>
      <c r="AR62" s="189"/>
      <c r="AS62" s="189"/>
      <c r="AT62" s="189"/>
      <c r="AU62" s="189"/>
      <c r="AV62" s="189"/>
      <c r="AW62" s="189"/>
      <c r="AX62" s="189"/>
      <c r="AY62" s="189"/>
      <c r="AZ62" s="189"/>
      <c r="BA62" s="189"/>
      <c r="BB62" s="189"/>
      <c r="BC62" s="189"/>
      <c r="BD62" s="189"/>
    </row>
    <row r="63" spans="1:56" ht="15">
      <c r="A63" s="184"/>
      <c r="B63" s="184"/>
      <c r="C63" s="184"/>
      <c r="D63" s="184"/>
      <c r="E63" s="184"/>
      <c r="F63" s="185"/>
      <c r="G63" s="186"/>
      <c r="H63" s="186"/>
      <c r="I63" s="187"/>
      <c r="J63" s="187"/>
      <c r="K63" s="188"/>
      <c r="L63" s="188"/>
      <c r="M63" s="188"/>
      <c r="N63" s="188"/>
      <c r="O63" s="188"/>
      <c r="P63" s="188"/>
      <c r="Q63" s="188"/>
      <c r="R63" s="188"/>
      <c r="S63" s="188"/>
      <c r="T63" s="188"/>
      <c r="U63" s="188"/>
      <c r="V63" s="188"/>
      <c r="W63" s="188"/>
      <c r="X63" s="188"/>
      <c r="Y63" s="188"/>
      <c r="Z63" s="188"/>
      <c r="AA63" s="188"/>
      <c r="AB63" s="188"/>
      <c r="AC63" s="188"/>
      <c r="AD63" s="188"/>
      <c r="AE63" s="188"/>
      <c r="AF63" s="189"/>
      <c r="AG63" s="189"/>
      <c r="AH63" s="189"/>
      <c r="AI63" s="189"/>
      <c r="AJ63" s="189"/>
      <c r="AK63" s="189"/>
      <c r="AL63" s="189"/>
      <c r="AM63" s="189"/>
      <c r="AN63" s="189"/>
      <c r="AO63" s="189"/>
      <c r="AP63" s="189"/>
      <c r="AQ63" s="189"/>
      <c r="AR63" s="189"/>
      <c r="AS63" s="189"/>
      <c r="AT63" s="189"/>
      <c r="AU63" s="189"/>
      <c r="AV63" s="189"/>
      <c r="AW63" s="189"/>
      <c r="AX63" s="189"/>
      <c r="AY63" s="189"/>
      <c r="AZ63" s="189"/>
      <c r="BA63" s="189"/>
      <c r="BB63" s="189"/>
      <c r="BC63" s="189"/>
      <c r="BD63" s="189"/>
    </row>
    <row r="64" spans="1:56" ht="15">
      <c r="A64" s="184"/>
      <c r="B64" s="184"/>
      <c r="C64" s="184"/>
      <c r="D64" s="184"/>
      <c r="E64" s="184"/>
      <c r="F64" s="185"/>
      <c r="G64" s="186"/>
      <c r="H64" s="186"/>
      <c r="I64" s="187"/>
      <c r="J64" s="187"/>
      <c r="K64" s="188"/>
      <c r="L64" s="188"/>
      <c r="M64" s="188"/>
      <c r="N64" s="188"/>
      <c r="O64" s="188"/>
      <c r="P64" s="188"/>
      <c r="Q64" s="188"/>
      <c r="R64" s="188"/>
      <c r="S64" s="188"/>
      <c r="T64" s="188"/>
      <c r="U64" s="188"/>
      <c r="V64" s="188"/>
      <c r="W64" s="188"/>
      <c r="X64" s="188"/>
      <c r="Y64" s="188"/>
      <c r="Z64" s="188"/>
      <c r="AA64" s="188"/>
      <c r="AB64" s="188"/>
      <c r="AC64" s="188"/>
      <c r="AD64" s="188"/>
      <c r="AE64" s="188"/>
      <c r="AF64" s="189"/>
      <c r="AG64" s="189"/>
      <c r="AH64" s="189"/>
      <c r="AI64" s="189"/>
      <c r="AJ64" s="189"/>
      <c r="AK64" s="189"/>
      <c r="AL64" s="189"/>
      <c r="AM64" s="189"/>
      <c r="AN64" s="189"/>
      <c r="AO64" s="189"/>
      <c r="AP64" s="189"/>
      <c r="AQ64" s="189"/>
      <c r="AR64" s="189"/>
      <c r="AS64" s="189"/>
      <c r="AT64" s="189"/>
      <c r="AU64" s="189"/>
      <c r="AV64" s="189"/>
      <c r="AW64" s="189"/>
      <c r="AX64" s="189"/>
      <c r="AY64" s="189"/>
      <c r="AZ64" s="189"/>
      <c r="BA64" s="189"/>
      <c r="BB64" s="189"/>
      <c r="BC64" s="189"/>
      <c r="BD64" s="189"/>
    </row>
    <row r="65" spans="1:56" ht="15">
      <c r="A65" s="184"/>
      <c r="B65" s="184"/>
      <c r="C65" s="184"/>
      <c r="D65" s="184"/>
      <c r="E65" s="184"/>
      <c r="F65" s="185"/>
      <c r="G65" s="186"/>
      <c r="H65" s="186"/>
      <c r="I65" s="187"/>
      <c r="J65" s="187"/>
      <c r="K65" s="188"/>
      <c r="L65" s="188"/>
      <c r="M65" s="188"/>
      <c r="N65" s="188"/>
      <c r="O65" s="188"/>
      <c r="P65" s="188"/>
      <c r="Q65" s="188"/>
      <c r="R65" s="188"/>
      <c r="S65" s="188"/>
      <c r="T65" s="188"/>
      <c r="U65" s="188"/>
      <c r="V65" s="188"/>
      <c r="W65" s="188"/>
      <c r="X65" s="188"/>
      <c r="Y65" s="188"/>
      <c r="Z65" s="188"/>
      <c r="AA65" s="188"/>
      <c r="AB65" s="188"/>
      <c r="AC65" s="188"/>
      <c r="AD65" s="188"/>
      <c r="AE65" s="188"/>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row>
    <row r="66" spans="1:56" ht="15">
      <c r="A66" s="184"/>
      <c r="B66" s="184"/>
      <c r="C66" s="184"/>
      <c r="D66" s="184"/>
      <c r="E66" s="184"/>
      <c r="F66" s="185"/>
      <c r="G66" s="186"/>
      <c r="H66" s="186"/>
      <c r="I66" s="187"/>
      <c r="J66" s="187"/>
      <c r="K66" s="188"/>
      <c r="L66" s="188"/>
      <c r="M66" s="188"/>
      <c r="N66" s="188"/>
      <c r="O66" s="188"/>
      <c r="P66" s="188"/>
      <c r="Q66" s="188"/>
      <c r="R66" s="188"/>
      <c r="S66" s="188"/>
      <c r="T66" s="188"/>
      <c r="U66" s="188"/>
      <c r="V66" s="188"/>
      <c r="W66" s="188"/>
      <c r="X66" s="188"/>
      <c r="Y66" s="188"/>
      <c r="Z66" s="188"/>
      <c r="AA66" s="188"/>
      <c r="AB66" s="188"/>
      <c r="AC66" s="188"/>
      <c r="AD66" s="188"/>
      <c r="AE66" s="188"/>
      <c r="AF66" s="189"/>
      <c r="AG66" s="189"/>
      <c r="AH66" s="189"/>
      <c r="AI66" s="189"/>
      <c r="AJ66" s="189"/>
      <c r="AK66" s="189"/>
      <c r="AL66" s="189"/>
      <c r="AM66" s="189"/>
      <c r="AN66" s="189"/>
      <c r="AO66" s="189"/>
      <c r="AP66" s="189"/>
      <c r="AQ66" s="189"/>
      <c r="AR66" s="189"/>
      <c r="AS66" s="189"/>
      <c r="AT66" s="189"/>
      <c r="AU66" s="189"/>
      <c r="AV66" s="189"/>
      <c r="AW66" s="189"/>
      <c r="AX66" s="189"/>
      <c r="AY66" s="189"/>
      <c r="AZ66" s="189"/>
      <c r="BA66" s="189"/>
      <c r="BB66" s="189"/>
      <c r="BC66" s="189"/>
      <c r="BD66" s="189"/>
    </row>
    <row r="67" spans="1:56" ht="15">
      <c r="A67" s="184"/>
      <c r="B67" s="184"/>
      <c r="C67" s="184"/>
      <c r="D67" s="184"/>
      <c r="E67" s="184"/>
      <c r="F67" s="185"/>
      <c r="G67" s="186"/>
      <c r="H67" s="186"/>
      <c r="K67" s="188"/>
      <c r="L67" s="188"/>
      <c r="M67" s="188"/>
      <c r="N67" s="188"/>
      <c r="O67" s="188"/>
      <c r="P67" s="188"/>
      <c r="Q67" s="188"/>
      <c r="R67" s="188"/>
      <c r="S67" s="188"/>
      <c r="T67" s="188"/>
      <c r="U67" s="188"/>
      <c r="V67" s="188"/>
      <c r="W67" s="188"/>
      <c r="X67" s="188"/>
      <c r="Y67" s="188"/>
      <c r="Z67" s="188"/>
      <c r="AA67" s="188"/>
      <c r="AB67" s="188"/>
      <c r="AC67" s="188"/>
      <c r="AD67" s="188"/>
      <c r="AE67" s="188"/>
      <c r="AF67" s="189"/>
      <c r="AG67" s="189"/>
      <c r="AH67" s="189"/>
      <c r="AI67" s="189"/>
      <c r="AJ67" s="189"/>
      <c r="AK67" s="189"/>
      <c r="AL67" s="189"/>
      <c r="AM67" s="189"/>
      <c r="AN67" s="189"/>
      <c r="AO67" s="189"/>
      <c r="AP67" s="189"/>
      <c r="AQ67" s="189"/>
      <c r="AR67" s="189"/>
      <c r="AS67" s="189"/>
      <c r="AT67" s="189"/>
      <c r="AU67" s="189"/>
      <c r="AV67" s="189"/>
      <c r="AW67" s="189"/>
      <c r="AX67" s="189"/>
      <c r="AY67" s="189"/>
      <c r="AZ67" s="189"/>
      <c r="BA67" s="189"/>
      <c r="BB67" s="189"/>
      <c r="BC67" s="189"/>
      <c r="BD67" s="189"/>
    </row>
    <row r="68" spans="1:56" ht="15">
      <c r="A68" s="184"/>
      <c r="B68" s="184"/>
      <c r="C68" s="184"/>
      <c r="D68" s="184"/>
      <c r="E68" s="184"/>
      <c r="F68" s="185"/>
      <c r="G68" s="186"/>
      <c r="H68" s="186"/>
      <c r="K68" s="188"/>
      <c r="L68" s="188"/>
      <c r="M68" s="188"/>
      <c r="N68" s="188"/>
      <c r="O68" s="188"/>
      <c r="P68" s="188"/>
      <c r="Q68" s="188"/>
      <c r="R68" s="188"/>
      <c r="S68" s="188"/>
      <c r="T68" s="188"/>
      <c r="U68" s="188"/>
      <c r="V68" s="188"/>
      <c r="W68" s="188"/>
      <c r="X68" s="188"/>
      <c r="Y68" s="188"/>
      <c r="Z68" s="188"/>
      <c r="AA68" s="188"/>
      <c r="AB68" s="188"/>
      <c r="AC68" s="188"/>
      <c r="AD68" s="188"/>
      <c r="AE68" s="188"/>
      <c r="AF68" s="189"/>
      <c r="AG68" s="189"/>
      <c r="AH68" s="189"/>
      <c r="AI68" s="189"/>
      <c r="AJ68" s="189"/>
      <c r="AK68" s="189"/>
      <c r="AL68" s="189"/>
      <c r="AM68" s="189"/>
      <c r="AN68" s="189"/>
      <c r="AO68" s="189"/>
      <c r="AP68" s="189"/>
      <c r="AQ68" s="189"/>
      <c r="AR68" s="189"/>
      <c r="AS68" s="189"/>
      <c r="AT68" s="189"/>
      <c r="AU68" s="189"/>
      <c r="AV68" s="189"/>
      <c r="AW68" s="189"/>
      <c r="AX68" s="189"/>
      <c r="AY68" s="189"/>
      <c r="AZ68" s="189"/>
      <c r="BA68" s="189"/>
      <c r="BB68" s="189"/>
      <c r="BC68" s="189"/>
      <c r="BD68" s="189"/>
    </row>
    <row r="69" spans="1:56" ht="15">
      <c r="A69" s="184"/>
      <c r="B69" s="184"/>
      <c r="C69" s="184"/>
      <c r="D69" s="184"/>
      <c r="E69" s="184"/>
      <c r="F69" s="185"/>
      <c r="G69" s="186"/>
      <c r="H69" s="186"/>
      <c r="K69" s="188"/>
      <c r="L69" s="188"/>
      <c r="M69" s="188"/>
      <c r="N69" s="188"/>
      <c r="O69" s="188"/>
      <c r="P69" s="188"/>
      <c r="Q69" s="188"/>
      <c r="R69" s="188"/>
      <c r="S69" s="188"/>
      <c r="T69" s="188"/>
      <c r="U69" s="188"/>
      <c r="V69" s="188"/>
      <c r="W69" s="188"/>
      <c r="X69" s="188"/>
      <c r="Y69" s="188"/>
      <c r="Z69" s="188"/>
      <c r="AA69" s="188"/>
      <c r="AB69" s="188"/>
      <c r="AC69" s="188"/>
      <c r="AD69" s="188"/>
      <c r="AE69" s="188"/>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row>
    <row r="70" spans="1:56" ht="15">
      <c r="A70" s="184"/>
      <c r="B70" s="184"/>
      <c r="C70" s="184"/>
      <c r="D70" s="184"/>
      <c r="E70" s="184"/>
      <c r="F70" s="185"/>
      <c r="G70" s="186"/>
      <c r="H70" s="186"/>
      <c r="J70" s="190"/>
      <c r="K70" s="188"/>
      <c r="L70" s="188"/>
      <c r="M70" s="188"/>
      <c r="N70" s="188"/>
      <c r="O70" s="188"/>
      <c r="P70" s="188"/>
      <c r="Q70" s="188"/>
      <c r="R70" s="188"/>
      <c r="S70" s="188"/>
      <c r="T70" s="188"/>
      <c r="U70" s="188"/>
      <c r="V70" s="188"/>
      <c r="W70" s="188"/>
      <c r="X70" s="188"/>
      <c r="Y70" s="188"/>
      <c r="Z70" s="188"/>
      <c r="AA70" s="188"/>
      <c r="AB70" s="188"/>
      <c r="AC70" s="188"/>
      <c r="AD70" s="188"/>
      <c r="AE70" s="188"/>
      <c r="AF70" s="189"/>
      <c r="AG70" s="189"/>
      <c r="AH70" s="189"/>
      <c r="AI70" s="189"/>
      <c r="AJ70" s="189"/>
      <c r="AK70" s="189"/>
      <c r="AL70" s="189"/>
      <c r="AM70" s="189"/>
      <c r="AN70" s="189"/>
      <c r="AO70" s="189"/>
      <c r="AP70" s="189"/>
      <c r="AQ70" s="189"/>
      <c r="AR70" s="189"/>
      <c r="AS70" s="189"/>
      <c r="AT70" s="189"/>
      <c r="AU70" s="189"/>
      <c r="AV70" s="189"/>
      <c r="AW70" s="189"/>
      <c r="AX70" s="189"/>
      <c r="AY70" s="189"/>
      <c r="AZ70" s="189"/>
      <c r="BA70" s="189"/>
      <c r="BB70" s="189"/>
      <c r="BC70" s="189"/>
      <c r="BD70" s="189"/>
    </row>
    <row r="71" spans="1:56" ht="15">
      <c r="A71" s="184"/>
      <c r="B71" s="184"/>
      <c r="C71" s="184"/>
      <c r="D71" s="184"/>
      <c r="E71" s="184"/>
      <c r="F71" s="185"/>
      <c r="G71" s="186"/>
      <c r="H71" s="186"/>
      <c r="J71" s="190"/>
      <c r="K71" s="188"/>
      <c r="L71" s="188"/>
      <c r="M71" s="188"/>
      <c r="N71" s="188"/>
      <c r="O71" s="188"/>
      <c r="P71" s="188"/>
      <c r="Q71" s="188"/>
      <c r="R71" s="188"/>
      <c r="S71" s="188"/>
      <c r="T71" s="188"/>
      <c r="U71" s="188"/>
      <c r="V71" s="188"/>
      <c r="W71" s="188"/>
      <c r="X71" s="188"/>
      <c r="Y71" s="188"/>
      <c r="Z71" s="188"/>
      <c r="AA71" s="188"/>
      <c r="AB71" s="188"/>
      <c r="AC71" s="188"/>
      <c r="AD71" s="188"/>
      <c r="AE71" s="188"/>
      <c r="AF71" s="189"/>
      <c r="AG71" s="189"/>
      <c r="AH71" s="189"/>
      <c r="AI71" s="189"/>
      <c r="AJ71" s="189"/>
      <c r="AK71" s="189"/>
      <c r="AL71" s="189"/>
      <c r="AM71" s="189"/>
      <c r="AN71" s="189"/>
      <c r="AO71" s="189"/>
      <c r="AP71" s="189"/>
      <c r="AQ71" s="189"/>
      <c r="AR71" s="189"/>
      <c r="AS71" s="189"/>
      <c r="AT71" s="189"/>
      <c r="AU71" s="189"/>
      <c r="AV71" s="189"/>
      <c r="AW71" s="189"/>
      <c r="AX71" s="189"/>
      <c r="AY71" s="189"/>
      <c r="AZ71" s="189"/>
      <c r="BA71" s="189"/>
      <c r="BB71" s="189"/>
      <c r="BC71" s="189"/>
      <c r="BD71" s="189"/>
    </row>
    <row r="72" spans="1:56" ht="15">
      <c r="A72" s="184"/>
      <c r="B72" s="184"/>
      <c r="C72" s="184"/>
      <c r="D72" s="184"/>
      <c r="E72" s="184"/>
      <c r="F72" s="185"/>
      <c r="G72" s="186"/>
      <c r="H72" s="186"/>
      <c r="J72" s="190"/>
      <c r="K72" s="188"/>
      <c r="L72" s="188"/>
      <c r="M72" s="188"/>
      <c r="N72" s="188"/>
      <c r="O72" s="188"/>
      <c r="P72" s="188"/>
      <c r="Q72" s="188"/>
      <c r="R72" s="188"/>
      <c r="S72" s="188"/>
      <c r="T72" s="188"/>
      <c r="U72" s="188"/>
      <c r="V72" s="188"/>
      <c r="W72" s="188"/>
      <c r="X72" s="188"/>
      <c r="Y72" s="188"/>
      <c r="Z72" s="188"/>
      <c r="AA72" s="188"/>
      <c r="AB72" s="188"/>
      <c r="AC72" s="188"/>
      <c r="AD72" s="188"/>
      <c r="AE72" s="188"/>
      <c r="AF72" s="189"/>
      <c r="AG72" s="189"/>
      <c r="AH72" s="189"/>
      <c r="AI72" s="189"/>
      <c r="AJ72" s="189"/>
      <c r="AK72" s="189"/>
      <c r="AL72" s="189"/>
      <c r="AM72" s="189"/>
      <c r="AN72" s="189"/>
      <c r="AO72" s="189"/>
      <c r="AP72" s="189"/>
      <c r="AQ72" s="189"/>
      <c r="AR72" s="189"/>
      <c r="AS72" s="189"/>
      <c r="AT72" s="189"/>
      <c r="AU72" s="189"/>
      <c r="AV72" s="189"/>
      <c r="AW72" s="189"/>
      <c r="AX72" s="189"/>
      <c r="AY72" s="189"/>
      <c r="AZ72" s="189"/>
      <c r="BA72" s="189"/>
      <c r="BB72" s="189"/>
      <c r="BC72" s="189"/>
      <c r="BD72" s="189"/>
    </row>
    <row r="73" spans="1:56" ht="15">
      <c r="A73" s="184"/>
      <c r="B73" s="184"/>
      <c r="C73" s="184"/>
      <c r="D73" s="184"/>
      <c r="E73" s="184"/>
      <c r="F73" s="185"/>
      <c r="G73" s="186"/>
      <c r="H73" s="186"/>
      <c r="J73" s="190"/>
      <c r="K73" s="188"/>
      <c r="L73" s="188"/>
      <c r="M73" s="188"/>
      <c r="N73" s="188"/>
      <c r="O73" s="188"/>
      <c r="P73" s="188"/>
      <c r="Q73" s="188"/>
      <c r="R73" s="188"/>
      <c r="S73" s="188"/>
      <c r="T73" s="188"/>
      <c r="U73" s="188"/>
      <c r="V73" s="188"/>
      <c r="W73" s="188"/>
      <c r="X73" s="188"/>
      <c r="Y73" s="188"/>
      <c r="Z73" s="188"/>
      <c r="AA73" s="188"/>
      <c r="AB73" s="188"/>
      <c r="AC73" s="188"/>
      <c r="AD73" s="188"/>
      <c r="AE73" s="188"/>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row>
    <row r="74" spans="1:56" ht="15">
      <c r="A74" s="184"/>
      <c r="B74" s="184"/>
      <c r="C74" s="184"/>
      <c r="D74" s="184"/>
      <c r="E74" s="184"/>
      <c r="F74" s="185"/>
      <c r="G74" s="186"/>
      <c r="H74" s="186"/>
      <c r="J74" s="190"/>
      <c r="K74" s="188"/>
      <c r="L74" s="188"/>
      <c r="M74" s="188"/>
      <c r="N74" s="188"/>
      <c r="O74" s="188"/>
      <c r="P74" s="188"/>
      <c r="Q74" s="188"/>
      <c r="R74" s="188"/>
      <c r="S74" s="188"/>
      <c r="T74" s="188"/>
      <c r="U74" s="188"/>
      <c r="V74" s="188"/>
      <c r="W74" s="188"/>
      <c r="X74" s="188"/>
      <c r="Y74" s="188"/>
      <c r="Z74" s="188"/>
      <c r="AA74" s="188"/>
      <c r="AB74" s="188"/>
      <c r="AC74" s="188"/>
      <c r="AD74" s="188"/>
      <c r="AE74" s="188"/>
      <c r="AF74" s="189"/>
      <c r="AG74" s="189"/>
      <c r="AH74" s="189"/>
      <c r="AI74" s="189"/>
      <c r="AJ74" s="189"/>
      <c r="AK74" s="189"/>
      <c r="AL74" s="189"/>
      <c r="AM74" s="189"/>
      <c r="AN74" s="189"/>
      <c r="AO74" s="189"/>
      <c r="AP74" s="189"/>
      <c r="AQ74" s="189"/>
      <c r="AR74" s="189"/>
      <c r="AS74" s="189"/>
      <c r="AT74" s="189"/>
      <c r="AU74" s="189"/>
      <c r="AV74" s="189"/>
      <c r="AW74" s="189"/>
      <c r="AX74" s="189"/>
      <c r="AY74" s="189"/>
      <c r="AZ74" s="189"/>
      <c r="BA74" s="189"/>
      <c r="BB74" s="189"/>
      <c r="BC74" s="189"/>
      <c r="BD74" s="189"/>
    </row>
    <row r="75" spans="1:56" ht="15">
      <c r="A75" s="184"/>
      <c r="B75" s="184"/>
      <c r="C75" s="184"/>
      <c r="D75" s="184"/>
      <c r="E75" s="184"/>
      <c r="F75" s="185"/>
      <c r="G75" s="186"/>
      <c r="H75" s="186"/>
      <c r="J75" s="190"/>
      <c r="K75" s="188"/>
      <c r="L75" s="188"/>
      <c r="M75" s="188"/>
      <c r="N75" s="188"/>
      <c r="O75" s="188"/>
      <c r="P75" s="188"/>
      <c r="Q75" s="188"/>
      <c r="R75" s="188"/>
      <c r="S75" s="188"/>
      <c r="T75" s="188"/>
      <c r="U75" s="188"/>
      <c r="V75" s="188"/>
      <c r="W75" s="188"/>
      <c r="X75" s="188"/>
      <c r="Y75" s="188"/>
      <c r="Z75" s="188"/>
      <c r="AA75" s="188"/>
      <c r="AB75" s="188"/>
      <c r="AC75" s="188"/>
      <c r="AD75" s="188"/>
      <c r="AE75" s="188"/>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row>
    <row r="76" spans="1:56" ht="15">
      <c r="A76" s="184"/>
      <c r="B76" s="184"/>
      <c r="C76" s="184"/>
      <c r="D76" s="184"/>
      <c r="E76" s="184"/>
      <c r="F76" s="185"/>
      <c r="G76" s="186"/>
      <c r="H76" s="186"/>
      <c r="J76" s="190"/>
      <c r="K76" s="188"/>
      <c r="L76" s="188"/>
      <c r="M76" s="188"/>
      <c r="N76" s="188"/>
      <c r="O76" s="188"/>
      <c r="P76" s="188"/>
      <c r="Q76" s="188"/>
      <c r="R76" s="188"/>
      <c r="S76" s="188"/>
      <c r="T76" s="188"/>
      <c r="U76" s="188"/>
      <c r="V76" s="188"/>
      <c r="W76" s="188"/>
      <c r="X76" s="188"/>
      <c r="Y76" s="188"/>
      <c r="Z76" s="188"/>
      <c r="AA76" s="188"/>
      <c r="AB76" s="188"/>
      <c r="AC76" s="188"/>
      <c r="AD76" s="188"/>
      <c r="AE76" s="188"/>
      <c r="AF76" s="189"/>
      <c r="AG76" s="189"/>
      <c r="AH76" s="189"/>
      <c r="AI76" s="189"/>
      <c r="AJ76" s="189"/>
      <c r="AK76" s="189"/>
      <c r="AL76" s="189"/>
      <c r="AM76" s="189"/>
      <c r="AN76" s="189"/>
      <c r="AO76" s="189"/>
      <c r="AP76" s="189"/>
      <c r="AQ76" s="189"/>
      <c r="AR76" s="189"/>
      <c r="AS76" s="189"/>
      <c r="AT76" s="189"/>
      <c r="AU76" s="189"/>
      <c r="AV76" s="189"/>
      <c r="AW76" s="189"/>
      <c r="AX76" s="189"/>
      <c r="AY76" s="189"/>
      <c r="AZ76" s="189"/>
      <c r="BA76" s="189"/>
      <c r="BB76" s="189"/>
      <c r="BC76" s="189"/>
      <c r="BD76" s="189"/>
    </row>
    <row r="77" spans="1:56" ht="15">
      <c r="A77" s="184"/>
      <c r="B77" s="184"/>
      <c r="C77" s="184"/>
      <c r="D77" s="184"/>
      <c r="E77" s="184"/>
      <c r="F77" s="185"/>
      <c r="G77" s="186"/>
      <c r="H77" s="186"/>
      <c r="J77" s="190"/>
      <c r="K77" s="188"/>
      <c r="L77" s="188"/>
      <c r="M77" s="188"/>
      <c r="N77" s="188"/>
      <c r="O77" s="188"/>
      <c r="P77" s="188"/>
      <c r="Q77" s="188"/>
      <c r="R77" s="188"/>
      <c r="S77" s="188"/>
      <c r="T77" s="188"/>
      <c r="U77" s="188"/>
      <c r="V77" s="188"/>
      <c r="W77" s="188"/>
      <c r="X77" s="188"/>
      <c r="Y77" s="188"/>
      <c r="Z77" s="188"/>
      <c r="AA77" s="188"/>
      <c r="AB77" s="188"/>
      <c r="AC77" s="188"/>
      <c r="AD77" s="188"/>
      <c r="AE77" s="188"/>
      <c r="AF77" s="189"/>
      <c r="AG77" s="189"/>
      <c r="AH77" s="189"/>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189"/>
    </row>
    <row r="78" spans="1:56" ht="15">
      <c r="A78" s="184"/>
      <c r="B78" s="184"/>
      <c r="C78" s="184"/>
      <c r="D78" s="184"/>
      <c r="E78" s="184"/>
      <c r="F78" s="185"/>
      <c r="G78" s="186"/>
      <c r="H78" s="186"/>
      <c r="J78" s="190"/>
      <c r="K78" s="188"/>
      <c r="L78" s="188"/>
      <c r="M78" s="188"/>
      <c r="N78" s="188"/>
      <c r="O78" s="188"/>
      <c r="P78" s="188"/>
      <c r="Q78" s="188"/>
      <c r="R78" s="188"/>
      <c r="S78" s="188"/>
      <c r="T78" s="188"/>
      <c r="U78" s="188"/>
      <c r="V78" s="188"/>
      <c r="W78" s="188"/>
      <c r="X78" s="188"/>
      <c r="Y78" s="188"/>
      <c r="Z78" s="188"/>
      <c r="AA78" s="188"/>
      <c r="AB78" s="188"/>
      <c r="AC78" s="188"/>
      <c r="AD78" s="188"/>
      <c r="AE78" s="188"/>
      <c r="AF78" s="189"/>
      <c r="AG78" s="189"/>
      <c r="AH78" s="189"/>
      <c r="AI78" s="189"/>
      <c r="AJ78" s="189"/>
      <c r="AK78" s="189"/>
      <c r="AL78" s="189"/>
      <c r="AM78" s="189"/>
      <c r="AN78" s="189"/>
      <c r="AO78" s="189"/>
      <c r="AP78" s="189"/>
      <c r="AQ78" s="189"/>
      <c r="AR78" s="189"/>
      <c r="AS78" s="189"/>
      <c r="AT78" s="189"/>
      <c r="AU78" s="189"/>
      <c r="AV78" s="189"/>
      <c r="AW78" s="189"/>
      <c r="AX78" s="189"/>
      <c r="AY78" s="189"/>
      <c r="AZ78" s="189"/>
      <c r="BA78" s="189"/>
      <c r="BB78" s="189"/>
      <c r="BC78" s="189"/>
      <c r="BD78" s="189"/>
    </row>
    <row r="79" spans="1:56" ht="15">
      <c r="A79" s="184"/>
      <c r="B79" s="184"/>
      <c r="C79" s="184"/>
      <c r="D79" s="184"/>
      <c r="E79" s="184"/>
      <c r="F79" s="185"/>
      <c r="G79" s="186"/>
      <c r="H79" s="186"/>
      <c r="J79" s="190"/>
      <c r="K79" s="188"/>
      <c r="L79" s="188"/>
      <c r="M79" s="188"/>
      <c r="N79" s="188"/>
      <c r="O79" s="188"/>
      <c r="P79" s="188"/>
      <c r="Q79" s="188"/>
      <c r="R79" s="188"/>
      <c r="S79" s="188"/>
      <c r="T79" s="188"/>
      <c r="U79" s="188"/>
      <c r="V79" s="188"/>
      <c r="W79" s="188"/>
      <c r="X79" s="188"/>
      <c r="Y79" s="188"/>
      <c r="Z79" s="188"/>
      <c r="AA79" s="188"/>
      <c r="AB79" s="188"/>
      <c r="AC79" s="188"/>
      <c r="AD79" s="188"/>
      <c r="AE79" s="188"/>
      <c r="AF79" s="189"/>
      <c r="AG79" s="189"/>
      <c r="AH79" s="189"/>
      <c r="AI79" s="189"/>
      <c r="AJ79" s="189"/>
      <c r="AK79" s="189"/>
      <c r="AL79" s="189"/>
      <c r="AM79" s="189"/>
      <c r="AN79" s="189"/>
      <c r="AO79" s="189"/>
      <c r="AP79" s="189"/>
      <c r="AQ79" s="189"/>
      <c r="AR79" s="189"/>
      <c r="AS79" s="189"/>
      <c r="AT79" s="189"/>
      <c r="AU79" s="189"/>
      <c r="AV79" s="189"/>
      <c r="AW79" s="189"/>
      <c r="AX79" s="189"/>
      <c r="AY79" s="189"/>
      <c r="AZ79" s="189"/>
      <c r="BA79" s="189"/>
      <c r="BB79" s="189"/>
      <c r="BC79" s="189"/>
      <c r="BD79" s="189"/>
    </row>
    <row r="80" spans="1:56" ht="15">
      <c r="A80" s="184"/>
      <c r="B80" s="184"/>
      <c r="C80" s="184"/>
      <c r="D80" s="184"/>
      <c r="E80" s="184"/>
      <c r="F80" s="185"/>
      <c r="G80" s="186"/>
      <c r="H80" s="186"/>
      <c r="J80" s="190"/>
      <c r="K80" s="188"/>
      <c r="L80" s="188"/>
      <c r="M80" s="188"/>
      <c r="N80" s="188"/>
      <c r="O80" s="188"/>
      <c r="P80" s="188"/>
      <c r="Q80" s="188"/>
      <c r="R80" s="188"/>
      <c r="S80" s="188"/>
      <c r="T80" s="188"/>
      <c r="U80" s="188"/>
      <c r="V80" s="188"/>
      <c r="W80" s="188"/>
      <c r="X80" s="188"/>
      <c r="Y80" s="188"/>
      <c r="Z80" s="188"/>
      <c r="AA80" s="188"/>
      <c r="AB80" s="188"/>
      <c r="AC80" s="188"/>
      <c r="AD80" s="188"/>
      <c r="AE80" s="188"/>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89"/>
      <c r="BB80" s="189"/>
      <c r="BC80" s="189"/>
      <c r="BD80" s="189"/>
    </row>
    <row r="81" spans="1:56" ht="15">
      <c r="A81" s="184"/>
      <c r="B81" s="184"/>
      <c r="C81" s="184"/>
      <c r="D81" s="184"/>
      <c r="E81" s="184"/>
      <c r="F81" s="185"/>
      <c r="G81" s="186"/>
      <c r="H81" s="186"/>
      <c r="J81" s="190"/>
      <c r="K81" s="188"/>
      <c r="L81" s="188"/>
      <c r="M81" s="188"/>
      <c r="N81" s="188"/>
      <c r="O81" s="188"/>
      <c r="P81" s="188"/>
      <c r="Q81" s="188"/>
      <c r="R81" s="188"/>
      <c r="S81" s="188"/>
      <c r="T81" s="188"/>
      <c r="U81" s="188"/>
      <c r="V81" s="188"/>
      <c r="W81" s="188"/>
      <c r="X81" s="188"/>
      <c r="Y81" s="188"/>
      <c r="Z81" s="188"/>
      <c r="AA81" s="188"/>
      <c r="AB81" s="188"/>
      <c r="AC81" s="188"/>
      <c r="AD81" s="188"/>
      <c r="AE81" s="188"/>
      <c r="AF81" s="189"/>
      <c r="AG81" s="189"/>
      <c r="AH81" s="189"/>
      <c r="AI81" s="189"/>
      <c r="AJ81" s="189"/>
      <c r="AK81" s="189"/>
      <c r="AL81" s="189"/>
      <c r="AM81" s="189"/>
      <c r="AN81" s="189"/>
      <c r="AO81" s="189"/>
      <c r="AP81" s="189"/>
      <c r="AQ81" s="189"/>
      <c r="AR81" s="189"/>
      <c r="AS81" s="189"/>
      <c r="AT81" s="189"/>
      <c r="AU81" s="189"/>
      <c r="AV81" s="189"/>
      <c r="AW81" s="189"/>
      <c r="AX81" s="189"/>
      <c r="AY81" s="189"/>
      <c r="AZ81" s="189"/>
      <c r="BA81" s="189"/>
      <c r="BB81" s="189"/>
      <c r="BC81" s="189"/>
      <c r="BD81" s="189"/>
    </row>
    <row r="82" spans="1:56" ht="15">
      <c r="A82" s="184"/>
      <c r="B82" s="184"/>
      <c r="C82" s="184"/>
      <c r="D82" s="184"/>
      <c r="E82" s="184"/>
      <c r="F82" s="185"/>
      <c r="G82" s="186"/>
      <c r="H82" s="186"/>
      <c r="J82" s="190"/>
      <c r="K82" s="188"/>
      <c r="L82" s="188"/>
      <c r="M82" s="188"/>
      <c r="N82" s="188"/>
      <c r="O82" s="188"/>
      <c r="P82" s="188"/>
      <c r="Q82" s="188"/>
      <c r="R82" s="188"/>
      <c r="S82" s="188"/>
      <c r="T82" s="188"/>
      <c r="U82" s="188"/>
      <c r="V82" s="188"/>
      <c r="W82" s="188"/>
      <c r="X82" s="188"/>
      <c r="Y82" s="188"/>
      <c r="Z82" s="188"/>
      <c r="AA82" s="188"/>
      <c r="AB82" s="188"/>
      <c r="AC82" s="188"/>
      <c r="AD82" s="188"/>
      <c r="AE82" s="188"/>
      <c r="AF82" s="189"/>
      <c r="AG82" s="189"/>
      <c r="AH82" s="189"/>
      <c r="AI82" s="189"/>
      <c r="AJ82" s="189"/>
      <c r="AK82" s="189"/>
      <c r="AL82" s="189"/>
      <c r="AM82" s="189"/>
      <c r="AN82" s="189"/>
      <c r="AO82" s="189"/>
      <c r="AP82" s="189"/>
      <c r="AQ82" s="189"/>
      <c r="AR82" s="189"/>
      <c r="AS82" s="189"/>
      <c r="AT82" s="189"/>
      <c r="AU82" s="189"/>
      <c r="AV82" s="189"/>
      <c r="AW82" s="189"/>
      <c r="AX82" s="189"/>
      <c r="AY82" s="189"/>
      <c r="AZ82" s="189"/>
      <c r="BA82" s="189"/>
      <c r="BB82" s="189"/>
      <c r="BC82" s="189"/>
      <c r="BD82" s="189"/>
    </row>
    <row r="83" spans="1:56" ht="15">
      <c r="A83" s="184"/>
      <c r="B83" s="184"/>
      <c r="C83" s="184"/>
      <c r="D83" s="184"/>
      <c r="E83" s="184"/>
      <c r="F83" s="185"/>
      <c r="G83" s="186"/>
      <c r="H83" s="186"/>
      <c r="I83" s="187"/>
      <c r="J83" s="187"/>
      <c r="K83" s="188"/>
      <c r="L83" s="188"/>
      <c r="M83" s="188"/>
      <c r="N83" s="188"/>
      <c r="O83" s="188"/>
      <c r="P83" s="188"/>
      <c r="Q83" s="188"/>
      <c r="R83" s="188"/>
      <c r="S83" s="188"/>
      <c r="T83" s="188"/>
      <c r="U83" s="188"/>
      <c r="V83" s="188"/>
      <c r="W83" s="188"/>
      <c r="X83" s="188"/>
      <c r="Y83" s="188"/>
      <c r="Z83" s="188"/>
      <c r="AA83" s="188"/>
      <c r="AB83" s="188"/>
      <c r="AC83" s="188"/>
      <c r="AD83" s="188"/>
      <c r="AE83" s="188"/>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row>
    <row r="84" spans="1:56" ht="15">
      <c r="A84" s="184"/>
      <c r="B84" s="184"/>
      <c r="C84" s="184"/>
      <c r="D84" s="184"/>
      <c r="E84" s="184"/>
      <c r="F84" s="185"/>
      <c r="G84" s="186"/>
      <c r="H84" s="186"/>
      <c r="I84" s="187"/>
      <c r="J84" s="187"/>
      <c r="K84" s="188"/>
      <c r="L84" s="188"/>
      <c r="M84" s="188"/>
      <c r="N84" s="188"/>
      <c r="O84" s="188"/>
      <c r="P84" s="188"/>
      <c r="Q84" s="188"/>
      <c r="R84" s="188"/>
      <c r="S84" s="188"/>
      <c r="T84" s="188"/>
      <c r="U84" s="188"/>
      <c r="V84" s="188"/>
      <c r="W84" s="188"/>
      <c r="X84" s="188"/>
      <c r="Y84" s="188"/>
      <c r="Z84" s="188"/>
      <c r="AA84" s="188"/>
      <c r="AB84" s="188"/>
      <c r="AC84" s="188"/>
      <c r="AD84" s="188"/>
      <c r="AE84" s="188"/>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row>
    <row r="85" spans="1:56" ht="15">
      <c r="A85" s="184"/>
      <c r="B85" s="184"/>
      <c r="C85" s="184"/>
      <c r="D85" s="184"/>
      <c r="E85" s="184"/>
      <c r="F85" s="185"/>
      <c r="G85" s="186"/>
      <c r="H85" s="186"/>
      <c r="I85" s="187"/>
      <c r="J85" s="187"/>
      <c r="K85" s="188"/>
      <c r="L85" s="188"/>
      <c r="M85" s="188"/>
      <c r="N85" s="188"/>
      <c r="O85" s="188"/>
      <c r="P85" s="188"/>
      <c r="Q85" s="188"/>
      <c r="R85" s="188"/>
      <c r="S85" s="188"/>
      <c r="T85" s="188"/>
      <c r="U85" s="188"/>
      <c r="V85" s="188"/>
      <c r="W85" s="188"/>
      <c r="X85" s="188"/>
      <c r="Y85" s="188"/>
      <c r="Z85" s="188"/>
      <c r="AA85" s="188"/>
      <c r="AB85" s="188"/>
      <c r="AC85" s="188"/>
      <c r="AD85" s="188"/>
      <c r="AE85" s="188"/>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row>
    <row r="86" spans="1:56" ht="15">
      <c r="A86" s="184"/>
      <c r="B86" s="184"/>
      <c r="C86" s="184"/>
      <c r="D86" s="184"/>
      <c r="E86" s="184"/>
      <c r="F86" s="185"/>
      <c r="G86" s="186"/>
      <c r="H86" s="186"/>
      <c r="I86" s="187"/>
      <c r="J86" s="187"/>
      <c r="K86" s="188"/>
      <c r="L86" s="188"/>
      <c r="M86" s="188"/>
      <c r="N86" s="188"/>
      <c r="O86" s="188"/>
      <c r="P86" s="188"/>
      <c r="Q86" s="188"/>
      <c r="R86" s="188"/>
      <c r="S86" s="188"/>
      <c r="T86" s="188"/>
      <c r="U86" s="188"/>
      <c r="V86" s="188"/>
      <c r="W86" s="188"/>
      <c r="X86" s="188"/>
      <c r="Y86" s="188"/>
      <c r="Z86" s="188"/>
      <c r="AA86" s="188"/>
      <c r="AB86" s="188"/>
      <c r="AC86" s="188"/>
      <c r="AD86" s="188"/>
      <c r="AE86" s="188"/>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row>
    <row r="87" spans="1:56" ht="15">
      <c r="A87" s="184"/>
      <c r="B87" s="184"/>
      <c r="C87" s="184"/>
      <c r="D87" s="184"/>
      <c r="E87" s="184"/>
      <c r="F87" s="185"/>
      <c r="G87" s="186"/>
      <c r="H87" s="186"/>
      <c r="K87" s="188"/>
      <c r="L87" s="188"/>
      <c r="M87" s="188"/>
      <c r="N87" s="188"/>
      <c r="O87" s="188"/>
      <c r="P87" s="188"/>
      <c r="Q87" s="188"/>
      <c r="R87" s="188"/>
      <c r="S87" s="188"/>
      <c r="T87" s="188"/>
      <c r="U87" s="188"/>
      <c r="V87" s="188"/>
      <c r="W87" s="188"/>
      <c r="X87" s="188"/>
      <c r="Y87" s="188"/>
      <c r="Z87" s="188"/>
      <c r="AA87" s="188"/>
      <c r="AB87" s="188"/>
      <c r="AC87" s="188"/>
      <c r="AD87" s="188"/>
      <c r="AE87" s="188"/>
      <c r="AF87" s="189"/>
      <c r="AG87" s="189"/>
      <c r="AH87" s="189"/>
      <c r="AI87" s="189"/>
      <c r="AJ87" s="189"/>
      <c r="AK87" s="189"/>
      <c r="AL87" s="189"/>
      <c r="AM87" s="189"/>
      <c r="AN87" s="189"/>
      <c r="AO87" s="189"/>
      <c r="AP87" s="189"/>
      <c r="AQ87" s="189"/>
      <c r="AR87" s="189"/>
      <c r="AS87" s="189"/>
      <c r="AT87" s="189"/>
      <c r="AU87" s="189"/>
      <c r="AV87" s="189"/>
      <c r="AW87" s="189"/>
      <c r="AX87" s="189"/>
      <c r="AY87" s="189"/>
      <c r="AZ87" s="189"/>
      <c r="BA87" s="189"/>
      <c r="BB87" s="189"/>
      <c r="BC87" s="189"/>
      <c r="BD87" s="189"/>
    </row>
    <row r="88" spans="1:56" ht="15">
      <c r="A88" s="184"/>
      <c r="B88" s="184"/>
      <c r="C88" s="184"/>
      <c r="D88" s="184"/>
      <c r="E88" s="184"/>
      <c r="F88" s="185"/>
      <c r="G88" s="186"/>
      <c r="H88" s="186"/>
      <c r="K88" s="188"/>
      <c r="L88" s="188"/>
      <c r="M88" s="188"/>
      <c r="N88" s="188"/>
      <c r="O88" s="188"/>
      <c r="P88" s="188"/>
      <c r="Q88" s="188"/>
      <c r="R88" s="188"/>
      <c r="S88" s="188"/>
      <c r="T88" s="188"/>
      <c r="U88" s="188"/>
      <c r="V88" s="188"/>
      <c r="W88" s="188"/>
      <c r="X88" s="188"/>
      <c r="Y88" s="188"/>
      <c r="Z88" s="188"/>
      <c r="AA88" s="188"/>
      <c r="AB88" s="188"/>
      <c r="AC88" s="188"/>
      <c r="AD88" s="188"/>
      <c r="AE88" s="188"/>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row>
    <row r="89" spans="1:56" ht="15">
      <c r="A89" s="184"/>
      <c r="B89" s="184"/>
      <c r="C89" s="184"/>
      <c r="D89" s="184"/>
      <c r="E89" s="184"/>
      <c r="F89" s="185"/>
      <c r="G89" s="186"/>
      <c r="H89" s="186"/>
      <c r="K89" s="188"/>
      <c r="L89" s="188"/>
      <c r="M89" s="188"/>
      <c r="N89" s="188"/>
      <c r="O89" s="188"/>
      <c r="P89" s="188"/>
      <c r="Q89" s="188"/>
      <c r="R89" s="188"/>
      <c r="S89" s="188"/>
      <c r="T89" s="188"/>
      <c r="U89" s="188"/>
      <c r="V89" s="188"/>
      <c r="W89" s="188"/>
      <c r="X89" s="188"/>
      <c r="Y89" s="188"/>
      <c r="Z89" s="188"/>
      <c r="AA89" s="188"/>
      <c r="AB89" s="188"/>
      <c r="AC89" s="188"/>
      <c r="AD89" s="188"/>
      <c r="AE89" s="188"/>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89"/>
      <c r="BB89" s="189"/>
      <c r="BC89" s="189"/>
      <c r="BD89" s="189"/>
    </row>
    <row r="90" spans="1:56" ht="15">
      <c r="A90" s="184"/>
      <c r="B90" s="184"/>
      <c r="C90" s="184"/>
      <c r="D90" s="184"/>
      <c r="E90" s="184"/>
      <c r="F90" s="185"/>
      <c r="G90" s="186"/>
      <c r="H90" s="186"/>
      <c r="J90" s="190"/>
      <c r="K90" s="188"/>
      <c r="L90" s="188"/>
      <c r="M90" s="188"/>
      <c r="N90" s="188"/>
      <c r="O90" s="188"/>
      <c r="P90" s="188"/>
      <c r="Q90" s="188"/>
      <c r="R90" s="188"/>
      <c r="S90" s="188"/>
      <c r="T90" s="188"/>
      <c r="U90" s="188"/>
      <c r="V90" s="188"/>
      <c r="W90" s="188"/>
      <c r="X90" s="188"/>
      <c r="Y90" s="188"/>
      <c r="Z90" s="188"/>
      <c r="AA90" s="188"/>
      <c r="AB90" s="188"/>
      <c r="AC90" s="188"/>
      <c r="AD90" s="188"/>
      <c r="AE90" s="188"/>
      <c r="AF90" s="189"/>
      <c r="AG90" s="189"/>
      <c r="AH90" s="189"/>
      <c r="AI90" s="189"/>
      <c r="AJ90" s="189"/>
      <c r="AK90" s="189"/>
      <c r="AL90" s="189"/>
      <c r="AM90" s="189"/>
      <c r="AN90" s="189"/>
      <c r="AO90" s="189"/>
      <c r="AP90" s="189"/>
      <c r="AQ90" s="189"/>
      <c r="AR90" s="189"/>
      <c r="AS90" s="189"/>
      <c r="AT90" s="189"/>
      <c r="AU90" s="189"/>
      <c r="AV90" s="189"/>
      <c r="AW90" s="189"/>
      <c r="AX90" s="189"/>
      <c r="AY90" s="189"/>
      <c r="AZ90" s="189"/>
      <c r="BA90" s="189"/>
      <c r="BB90" s="189"/>
      <c r="BC90" s="189"/>
      <c r="BD90" s="189"/>
    </row>
    <row r="91" spans="1:56" ht="15">
      <c r="A91" s="184"/>
      <c r="B91" s="184"/>
      <c r="C91" s="184"/>
      <c r="D91" s="184"/>
      <c r="E91" s="184"/>
      <c r="F91" s="185"/>
      <c r="G91" s="186"/>
      <c r="H91" s="186"/>
      <c r="J91" s="190"/>
      <c r="K91" s="188"/>
      <c r="L91" s="188"/>
      <c r="M91" s="188"/>
      <c r="N91" s="188"/>
      <c r="O91" s="188"/>
      <c r="P91" s="188"/>
      <c r="Q91" s="188"/>
      <c r="R91" s="188"/>
      <c r="S91" s="188"/>
      <c r="T91" s="188"/>
      <c r="U91" s="188"/>
      <c r="V91" s="188"/>
      <c r="W91" s="188"/>
      <c r="X91" s="188"/>
      <c r="Y91" s="188"/>
      <c r="Z91" s="188"/>
      <c r="AA91" s="188"/>
      <c r="AB91" s="188"/>
      <c r="AC91" s="188"/>
      <c r="AD91" s="188"/>
      <c r="AE91" s="188"/>
      <c r="AF91" s="189"/>
      <c r="AG91" s="189"/>
      <c r="AH91" s="189"/>
      <c r="AI91" s="189"/>
      <c r="AJ91" s="189"/>
      <c r="AK91" s="189"/>
      <c r="AL91" s="189"/>
      <c r="AM91" s="189"/>
      <c r="AN91" s="189"/>
      <c r="AO91" s="189"/>
      <c r="AP91" s="189"/>
      <c r="AQ91" s="189"/>
      <c r="AR91" s="189"/>
      <c r="AS91" s="189"/>
      <c r="AT91" s="189"/>
      <c r="AU91" s="189"/>
      <c r="AV91" s="189"/>
      <c r="AW91" s="189"/>
      <c r="AX91" s="189"/>
      <c r="AY91" s="189"/>
      <c r="AZ91" s="189"/>
      <c r="BA91" s="189"/>
      <c r="BB91" s="189"/>
      <c r="BC91" s="189"/>
      <c r="BD91" s="189"/>
    </row>
    <row r="92" spans="1:56" ht="15">
      <c r="A92" s="184"/>
      <c r="B92" s="184"/>
      <c r="C92" s="184"/>
      <c r="D92" s="184"/>
      <c r="E92" s="184"/>
      <c r="F92" s="185"/>
      <c r="G92" s="186"/>
      <c r="H92" s="186"/>
      <c r="J92" s="190"/>
      <c r="K92" s="188"/>
      <c r="L92" s="188"/>
      <c r="M92" s="188"/>
      <c r="N92" s="188"/>
      <c r="O92" s="188"/>
      <c r="P92" s="188"/>
      <c r="Q92" s="188"/>
      <c r="R92" s="188"/>
      <c r="S92" s="188"/>
      <c r="T92" s="188"/>
      <c r="U92" s="188"/>
      <c r="V92" s="188"/>
      <c r="W92" s="188"/>
      <c r="X92" s="188"/>
      <c r="Y92" s="188"/>
      <c r="Z92" s="188"/>
      <c r="AA92" s="188"/>
      <c r="AB92" s="188"/>
      <c r="AC92" s="188"/>
      <c r="AD92" s="188"/>
      <c r="AE92" s="188"/>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89"/>
      <c r="BB92" s="189"/>
      <c r="BC92" s="189"/>
      <c r="BD92" s="189"/>
    </row>
    <row r="93" spans="1:56" ht="15">
      <c r="A93" s="184"/>
      <c r="B93" s="184"/>
      <c r="C93" s="184"/>
      <c r="D93" s="184"/>
      <c r="E93" s="184"/>
      <c r="F93" s="185"/>
      <c r="G93" s="186"/>
      <c r="H93" s="186"/>
      <c r="J93" s="190"/>
      <c r="K93" s="188"/>
      <c r="L93" s="188"/>
      <c r="M93" s="188"/>
      <c r="N93" s="188"/>
      <c r="O93" s="188"/>
      <c r="P93" s="188"/>
      <c r="Q93" s="188"/>
      <c r="R93" s="188"/>
      <c r="S93" s="188"/>
      <c r="T93" s="188"/>
      <c r="U93" s="188"/>
      <c r="V93" s="188"/>
      <c r="W93" s="188"/>
      <c r="X93" s="188"/>
      <c r="Y93" s="188"/>
      <c r="Z93" s="188"/>
      <c r="AA93" s="188"/>
      <c r="AB93" s="188"/>
      <c r="AC93" s="188"/>
      <c r="AD93" s="188"/>
      <c r="AE93" s="188"/>
      <c r="AF93" s="189"/>
      <c r="AG93" s="189"/>
      <c r="AH93" s="189"/>
      <c r="AI93" s="189"/>
      <c r="AJ93" s="189"/>
      <c r="AK93" s="189"/>
      <c r="AL93" s="189"/>
      <c r="AM93" s="189"/>
      <c r="AN93" s="189"/>
      <c r="AO93" s="189"/>
      <c r="AP93" s="189"/>
      <c r="AQ93" s="189"/>
      <c r="AR93" s="189"/>
      <c r="AS93" s="189"/>
      <c r="AT93" s="189"/>
      <c r="AU93" s="189"/>
      <c r="AV93" s="189"/>
      <c r="AW93" s="189"/>
      <c r="AX93" s="189"/>
      <c r="AY93" s="189"/>
      <c r="AZ93" s="189"/>
      <c r="BA93" s="189"/>
      <c r="BB93" s="189"/>
      <c r="BC93" s="189"/>
      <c r="BD93" s="189"/>
    </row>
    <row r="94" spans="1:56" ht="15">
      <c r="A94" s="184"/>
      <c r="B94" s="184"/>
      <c r="C94" s="184"/>
      <c r="D94" s="184"/>
      <c r="E94" s="184"/>
      <c r="F94" s="185"/>
      <c r="G94" s="186"/>
      <c r="H94" s="186"/>
      <c r="J94" s="190"/>
      <c r="K94" s="188"/>
      <c r="L94" s="188"/>
      <c r="M94" s="188"/>
      <c r="N94" s="188"/>
      <c r="O94" s="188"/>
      <c r="P94" s="188"/>
      <c r="Q94" s="188"/>
      <c r="R94" s="188"/>
      <c r="S94" s="188"/>
      <c r="T94" s="188"/>
      <c r="U94" s="188"/>
      <c r="V94" s="188"/>
      <c r="W94" s="188"/>
      <c r="X94" s="188"/>
      <c r="Y94" s="188"/>
      <c r="Z94" s="188"/>
      <c r="AA94" s="188"/>
      <c r="AB94" s="188"/>
      <c r="AC94" s="188"/>
      <c r="AD94" s="188"/>
      <c r="AE94" s="188"/>
      <c r="AF94" s="189"/>
      <c r="AG94" s="189"/>
      <c r="AH94" s="189"/>
      <c r="AI94" s="189"/>
      <c r="AJ94" s="189"/>
      <c r="AK94" s="189"/>
      <c r="AL94" s="189"/>
      <c r="AM94" s="189"/>
      <c r="AN94" s="189"/>
      <c r="AO94" s="189"/>
      <c r="AP94" s="189"/>
      <c r="AQ94" s="189"/>
      <c r="AR94" s="189"/>
      <c r="AS94" s="189"/>
      <c r="AT94" s="189"/>
      <c r="AU94" s="189"/>
      <c r="AV94" s="189"/>
      <c r="AW94" s="189"/>
      <c r="AX94" s="189"/>
      <c r="AY94" s="189"/>
      <c r="AZ94" s="189"/>
      <c r="BA94" s="189"/>
      <c r="BB94" s="189"/>
      <c r="BC94" s="189"/>
      <c r="BD94" s="189"/>
    </row>
    <row r="95" spans="1:56" ht="15">
      <c r="A95" s="184"/>
      <c r="B95" s="184"/>
      <c r="C95" s="184"/>
      <c r="D95" s="184"/>
      <c r="E95" s="184"/>
      <c r="F95" s="185"/>
      <c r="G95" s="186"/>
      <c r="H95" s="186"/>
      <c r="J95" s="190"/>
      <c r="K95" s="188"/>
      <c r="L95" s="188"/>
      <c r="M95" s="188"/>
      <c r="N95" s="188"/>
      <c r="O95" s="188"/>
      <c r="P95" s="188"/>
      <c r="Q95" s="188"/>
      <c r="R95" s="188"/>
      <c r="S95" s="188"/>
      <c r="T95" s="188"/>
      <c r="U95" s="188"/>
      <c r="V95" s="188"/>
      <c r="W95" s="188"/>
      <c r="X95" s="188"/>
      <c r="Y95" s="188"/>
      <c r="Z95" s="188"/>
      <c r="AA95" s="188"/>
      <c r="AB95" s="188"/>
      <c r="AC95" s="188"/>
      <c r="AD95" s="188"/>
      <c r="AE95" s="188"/>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89"/>
      <c r="BB95" s="189"/>
      <c r="BC95" s="189"/>
      <c r="BD95" s="189"/>
    </row>
    <row r="96" spans="1:56" ht="15">
      <c r="A96" s="184"/>
      <c r="B96" s="184"/>
      <c r="C96" s="184"/>
      <c r="D96" s="184"/>
      <c r="E96" s="184"/>
      <c r="F96" s="185"/>
      <c r="G96" s="186"/>
      <c r="H96" s="186"/>
      <c r="J96" s="190"/>
      <c r="K96" s="188"/>
      <c r="L96" s="188"/>
      <c r="M96" s="188"/>
      <c r="N96" s="188"/>
      <c r="O96" s="188"/>
      <c r="P96" s="188"/>
      <c r="Q96" s="188"/>
      <c r="R96" s="188"/>
      <c r="S96" s="188"/>
      <c r="T96" s="188"/>
      <c r="U96" s="188"/>
      <c r="V96" s="188"/>
      <c r="W96" s="188"/>
      <c r="X96" s="188"/>
      <c r="Y96" s="188"/>
      <c r="Z96" s="188"/>
      <c r="AA96" s="188"/>
      <c r="AB96" s="188"/>
      <c r="AC96" s="188"/>
      <c r="AD96" s="188"/>
      <c r="AE96" s="188"/>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row>
    <row r="97" spans="1:56" ht="15">
      <c r="A97" s="184"/>
      <c r="B97" s="184"/>
      <c r="C97" s="184"/>
      <c r="D97" s="184"/>
      <c r="E97" s="184"/>
      <c r="F97" s="185"/>
      <c r="G97" s="186"/>
      <c r="H97" s="186"/>
      <c r="J97" s="190"/>
      <c r="K97" s="188"/>
      <c r="L97" s="188"/>
      <c r="M97" s="188"/>
      <c r="N97" s="188"/>
      <c r="O97" s="188"/>
      <c r="P97" s="188"/>
      <c r="Q97" s="188"/>
      <c r="R97" s="188"/>
      <c r="S97" s="188"/>
      <c r="T97" s="188"/>
      <c r="U97" s="188"/>
      <c r="V97" s="188"/>
      <c r="W97" s="188"/>
      <c r="X97" s="188"/>
      <c r="Y97" s="188"/>
      <c r="Z97" s="188"/>
      <c r="AA97" s="188"/>
      <c r="AB97" s="188"/>
      <c r="AC97" s="188"/>
      <c r="AD97" s="188"/>
      <c r="AE97" s="188"/>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row>
    <row r="98" spans="1:56" ht="15">
      <c r="A98" s="184"/>
      <c r="B98" s="184"/>
      <c r="C98" s="184"/>
      <c r="D98" s="184"/>
      <c r="E98" s="184"/>
      <c r="F98" s="185"/>
      <c r="G98" s="186"/>
      <c r="H98" s="186"/>
      <c r="J98" s="190"/>
      <c r="K98" s="188"/>
      <c r="L98" s="188"/>
      <c r="M98" s="188"/>
      <c r="N98" s="188"/>
      <c r="O98" s="188"/>
      <c r="P98" s="188"/>
      <c r="Q98" s="188"/>
      <c r="R98" s="188"/>
      <c r="S98" s="188"/>
      <c r="T98" s="188"/>
      <c r="U98" s="188"/>
      <c r="V98" s="188"/>
      <c r="W98" s="188"/>
      <c r="X98" s="188"/>
      <c r="Y98" s="188"/>
      <c r="Z98" s="188"/>
      <c r="AA98" s="188"/>
      <c r="AB98" s="188"/>
      <c r="AC98" s="188"/>
      <c r="AD98" s="188"/>
      <c r="AE98" s="188"/>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row>
    <row r="99" spans="1:56" ht="15">
      <c r="A99" s="184"/>
      <c r="B99" s="184"/>
      <c r="C99" s="184"/>
      <c r="D99" s="184"/>
      <c r="E99" s="184"/>
      <c r="F99" s="185"/>
      <c r="G99" s="186"/>
      <c r="H99" s="186"/>
      <c r="J99" s="190"/>
      <c r="K99" s="188"/>
      <c r="L99" s="188"/>
      <c r="M99" s="188"/>
      <c r="N99" s="188"/>
      <c r="O99" s="188"/>
      <c r="P99" s="188"/>
      <c r="Q99" s="188"/>
      <c r="R99" s="188"/>
      <c r="S99" s="188"/>
      <c r="T99" s="188"/>
      <c r="U99" s="188"/>
      <c r="V99" s="188"/>
      <c r="W99" s="188"/>
      <c r="X99" s="188"/>
      <c r="Y99" s="188"/>
      <c r="Z99" s="188"/>
      <c r="AA99" s="188"/>
      <c r="AB99" s="188"/>
      <c r="AC99" s="188"/>
      <c r="AD99" s="188"/>
      <c r="AE99" s="188"/>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row>
    <row r="100" spans="1:56" ht="15">
      <c r="A100" s="184"/>
      <c r="B100" s="184"/>
      <c r="C100" s="184"/>
      <c r="D100" s="184"/>
      <c r="E100" s="184"/>
      <c r="F100" s="185"/>
      <c r="G100" s="186"/>
      <c r="H100" s="186"/>
      <c r="J100" s="190"/>
      <c r="K100" s="188"/>
      <c r="L100" s="188"/>
      <c r="M100" s="188"/>
      <c r="N100" s="188"/>
      <c r="O100" s="188"/>
      <c r="P100" s="188"/>
      <c r="Q100" s="188"/>
      <c r="R100" s="188"/>
      <c r="S100" s="188"/>
      <c r="T100" s="188"/>
      <c r="U100" s="188"/>
      <c r="V100" s="188"/>
      <c r="W100" s="188"/>
      <c r="X100" s="188"/>
      <c r="Y100" s="188"/>
      <c r="Z100" s="188"/>
      <c r="AA100" s="188"/>
      <c r="AB100" s="188"/>
      <c r="AC100" s="188"/>
      <c r="AD100" s="188"/>
      <c r="AE100" s="188"/>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row>
    <row r="101" spans="1:56" ht="15">
      <c r="A101" s="184"/>
      <c r="B101" s="184"/>
      <c r="C101" s="184"/>
      <c r="D101" s="184"/>
      <c r="E101" s="184"/>
      <c r="F101" s="185"/>
      <c r="G101" s="186"/>
      <c r="H101" s="186"/>
      <c r="J101" s="190"/>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row>
    <row r="102" spans="1:56" ht="15">
      <c r="A102" s="184"/>
      <c r="B102" s="184"/>
      <c r="C102" s="184"/>
      <c r="D102" s="184"/>
      <c r="E102" s="184"/>
      <c r="F102" s="185"/>
      <c r="G102" s="186"/>
      <c r="H102" s="186"/>
      <c r="J102" s="190"/>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row>
    <row r="103" spans="1:56" ht="15">
      <c r="A103" s="184"/>
      <c r="B103" s="184"/>
      <c r="C103" s="184"/>
      <c r="D103" s="184"/>
      <c r="E103" s="184"/>
      <c r="F103" s="185"/>
      <c r="G103" s="186"/>
      <c r="H103" s="186"/>
      <c r="I103" s="187"/>
      <c r="J103" s="187"/>
      <c r="K103" s="188"/>
      <c r="L103" s="188"/>
      <c r="M103" s="188"/>
      <c r="N103" s="188"/>
      <c r="O103" s="188"/>
      <c r="P103" s="188"/>
      <c r="Q103" s="188"/>
      <c r="R103" s="188"/>
      <c r="S103" s="188"/>
      <c r="T103" s="188"/>
      <c r="U103" s="188"/>
      <c r="V103" s="188"/>
      <c r="W103" s="188"/>
      <c r="X103" s="188"/>
      <c r="Y103" s="188"/>
      <c r="Z103" s="188"/>
      <c r="AA103" s="188"/>
      <c r="AB103" s="188"/>
      <c r="AC103" s="188"/>
      <c r="AD103" s="188"/>
      <c r="AE103" s="188"/>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row>
    <row r="104" spans="1:56" ht="15">
      <c r="A104" s="184"/>
      <c r="B104" s="184"/>
      <c r="C104" s="184"/>
      <c r="D104" s="184"/>
      <c r="E104" s="184"/>
      <c r="F104" s="185"/>
      <c r="G104" s="186"/>
      <c r="H104" s="186"/>
      <c r="I104" s="187"/>
      <c r="J104" s="187"/>
      <c r="K104" s="188"/>
      <c r="L104" s="188"/>
      <c r="M104" s="188"/>
      <c r="N104" s="188"/>
      <c r="O104" s="188"/>
      <c r="P104" s="188"/>
      <c r="Q104" s="188"/>
      <c r="R104" s="188"/>
      <c r="S104" s="188"/>
      <c r="T104" s="188"/>
      <c r="U104" s="188"/>
      <c r="V104" s="188"/>
      <c r="W104" s="188"/>
      <c r="X104" s="188"/>
      <c r="Y104" s="188"/>
      <c r="Z104" s="188"/>
      <c r="AA104" s="188"/>
      <c r="AB104" s="188"/>
      <c r="AC104" s="188"/>
      <c r="AD104" s="188"/>
      <c r="AE104" s="188"/>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row>
    <row r="105" spans="1:56" ht="15">
      <c r="A105" s="184"/>
      <c r="B105" s="184"/>
      <c r="C105" s="184"/>
      <c r="D105" s="184"/>
      <c r="E105" s="184"/>
      <c r="F105" s="185"/>
      <c r="G105" s="186"/>
      <c r="H105" s="186"/>
      <c r="I105" s="187"/>
      <c r="J105" s="187"/>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row>
    <row r="106" spans="1:56" ht="15">
      <c r="A106" s="184"/>
      <c r="B106" s="184"/>
      <c r="C106" s="184"/>
      <c r="D106" s="184"/>
      <c r="E106" s="184"/>
      <c r="F106" s="185"/>
      <c r="G106" s="186"/>
      <c r="H106" s="186"/>
      <c r="I106" s="187"/>
      <c r="J106" s="187"/>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row>
    <row r="107" spans="1:56" ht="15">
      <c r="A107" s="184"/>
      <c r="B107" s="184"/>
      <c r="C107" s="184"/>
      <c r="D107" s="184"/>
      <c r="E107" s="184"/>
      <c r="F107" s="185"/>
      <c r="G107" s="186"/>
      <c r="H107" s="186"/>
      <c r="K107" s="188"/>
      <c r="L107" s="188"/>
      <c r="M107" s="188"/>
      <c r="N107" s="188"/>
      <c r="O107" s="188"/>
      <c r="P107" s="188"/>
      <c r="Q107" s="188"/>
      <c r="R107" s="188"/>
      <c r="S107" s="188"/>
      <c r="T107" s="188"/>
      <c r="U107" s="188"/>
      <c r="V107" s="188"/>
      <c r="W107" s="188"/>
      <c r="X107" s="188"/>
      <c r="Y107" s="188"/>
      <c r="Z107" s="188"/>
      <c r="AA107" s="188"/>
      <c r="AB107" s="188"/>
      <c r="AC107" s="188"/>
      <c r="AD107" s="188"/>
      <c r="AE107" s="188"/>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row>
    <row r="108" spans="1:56" ht="15">
      <c r="A108" s="184"/>
      <c r="B108" s="184"/>
      <c r="C108" s="184"/>
      <c r="D108" s="184"/>
      <c r="E108" s="184"/>
      <c r="F108" s="185"/>
      <c r="G108" s="186"/>
      <c r="H108" s="186"/>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row>
    <row r="109" spans="1:56" ht="15">
      <c r="A109" s="184"/>
      <c r="B109" s="184"/>
      <c r="C109" s="184"/>
      <c r="D109" s="184"/>
      <c r="E109" s="184"/>
      <c r="F109" s="185"/>
      <c r="G109" s="186"/>
      <c r="H109" s="186"/>
      <c r="K109" s="188"/>
      <c r="L109" s="188"/>
      <c r="M109" s="188"/>
      <c r="N109" s="188"/>
      <c r="O109" s="188"/>
      <c r="P109" s="188"/>
      <c r="Q109" s="188"/>
      <c r="R109" s="188"/>
      <c r="S109" s="188"/>
      <c r="T109" s="188"/>
      <c r="U109" s="188"/>
      <c r="V109" s="188"/>
      <c r="W109" s="188"/>
      <c r="X109" s="188"/>
      <c r="Y109" s="188"/>
      <c r="Z109" s="188"/>
      <c r="AA109" s="188"/>
      <c r="AB109" s="188"/>
      <c r="AC109" s="188"/>
      <c r="AD109" s="188"/>
      <c r="AE109" s="188"/>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row>
    <row r="110" spans="1:56" ht="15">
      <c r="A110" s="184"/>
      <c r="B110" s="184"/>
      <c r="C110" s="184"/>
      <c r="D110" s="184"/>
      <c r="E110" s="184"/>
      <c r="F110" s="185"/>
      <c r="G110" s="186"/>
      <c r="H110" s="186"/>
      <c r="J110" s="190"/>
      <c r="K110" s="188"/>
      <c r="L110" s="188"/>
      <c r="M110" s="188"/>
      <c r="N110" s="188"/>
      <c r="O110" s="188"/>
      <c r="P110" s="188"/>
      <c r="Q110" s="188"/>
      <c r="R110" s="188"/>
      <c r="S110" s="188"/>
      <c r="T110" s="188"/>
      <c r="U110" s="188"/>
      <c r="V110" s="188"/>
      <c r="W110" s="188"/>
      <c r="X110" s="188"/>
      <c r="Y110" s="188"/>
      <c r="Z110" s="188"/>
      <c r="AA110" s="188"/>
      <c r="AB110" s="188"/>
      <c r="AC110" s="188"/>
      <c r="AD110" s="188"/>
      <c r="AE110" s="188"/>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row>
    <row r="111" spans="1:56" ht="15">
      <c r="A111" s="184"/>
      <c r="B111" s="184"/>
      <c r="C111" s="184"/>
      <c r="D111" s="184"/>
      <c r="E111" s="184"/>
      <c r="F111" s="185"/>
      <c r="G111" s="186"/>
      <c r="H111" s="186"/>
      <c r="J111" s="190"/>
      <c r="K111" s="188"/>
      <c r="L111" s="188"/>
      <c r="M111" s="188"/>
      <c r="N111" s="188"/>
      <c r="O111" s="188"/>
      <c r="P111" s="188"/>
      <c r="Q111" s="188"/>
      <c r="R111" s="188"/>
      <c r="S111" s="188"/>
      <c r="T111" s="188"/>
      <c r="U111" s="188"/>
      <c r="V111" s="188"/>
      <c r="W111" s="188"/>
      <c r="X111" s="188"/>
      <c r="Y111" s="188"/>
      <c r="Z111" s="188"/>
      <c r="AA111" s="188"/>
      <c r="AB111" s="188"/>
      <c r="AC111" s="188"/>
      <c r="AD111" s="188"/>
      <c r="AE111" s="188"/>
      <c r="AF111" s="189"/>
      <c r="AG111" s="189"/>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row>
    <row r="112" spans="1:56" ht="15">
      <c r="A112" s="184"/>
      <c r="B112" s="184"/>
      <c r="C112" s="184"/>
      <c r="D112" s="184"/>
      <c r="E112" s="184"/>
      <c r="F112" s="185"/>
      <c r="G112" s="186"/>
      <c r="H112" s="186"/>
      <c r="J112" s="190"/>
      <c r="K112" s="188"/>
      <c r="L112" s="188"/>
      <c r="M112" s="188"/>
      <c r="N112" s="188"/>
      <c r="O112" s="188"/>
      <c r="P112" s="188"/>
      <c r="Q112" s="188"/>
      <c r="R112" s="188"/>
      <c r="S112" s="188"/>
      <c r="T112" s="188"/>
      <c r="U112" s="188"/>
      <c r="V112" s="188"/>
      <c r="W112" s="188"/>
      <c r="X112" s="188"/>
      <c r="Y112" s="188"/>
      <c r="Z112" s="188"/>
      <c r="AA112" s="188"/>
      <c r="AB112" s="188"/>
      <c r="AC112" s="188"/>
      <c r="AD112" s="188"/>
      <c r="AE112" s="188"/>
      <c r="AF112" s="189"/>
      <c r="AG112" s="189"/>
      <c r="AH112" s="189"/>
      <c r="AI112" s="189"/>
      <c r="AJ112" s="189"/>
      <c r="AK112" s="189"/>
      <c r="AL112" s="189"/>
      <c r="AM112" s="189"/>
      <c r="AN112" s="189"/>
      <c r="AO112" s="189"/>
      <c r="AP112" s="189"/>
      <c r="AQ112" s="189"/>
      <c r="AR112" s="189"/>
      <c r="AS112" s="189"/>
      <c r="AT112" s="189"/>
      <c r="AU112" s="189"/>
      <c r="AV112" s="189"/>
      <c r="AW112" s="189"/>
      <c r="AX112" s="189"/>
      <c r="AY112" s="189"/>
      <c r="AZ112" s="189"/>
      <c r="BA112" s="189"/>
      <c r="BB112" s="189"/>
      <c r="BC112" s="189"/>
      <c r="BD112" s="189"/>
    </row>
    <row r="113" spans="1:56" ht="15">
      <c r="A113" s="184"/>
      <c r="B113" s="184"/>
      <c r="C113" s="184"/>
      <c r="D113" s="184"/>
      <c r="E113" s="184"/>
      <c r="F113" s="185"/>
      <c r="G113" s="186"/>
      <c r="H113" s="186"/>
      <c r="J113" s="190"/>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row>
    <row r="114" spans="1:56" ht="15">
      <c r="A114" s="184"/>
      <c r="B114" s="184"/>
      <c r="C114" s="184"/>
      <c r="D114" s="184"/>
      <c r="E114" s="184"/>
      <c r="F114" s="185"/>
      <c r="G114" s="186"/>
      <c r="H114" s="186"/>
      <c r="J114" s="190"/>
      <c r="K114" s="188"/>
      <c r="L114" s="188"/>
      <c r="M114" s="188"/>
      <c r="N114" s="188"/>
      <c r="O114" s="188"/>
      <c r="P114" s="188"/>
      <c r="Q114" s="188"/>
      <c r="R114" s="188"/>
      <c r="S114" s="188"/>
      <c r="T114" s="188"/>
      <c r="U114" s="188"/>
      <c r="V114" s="188"/>
      <c r="W114" s="188"/>
      <c r="X114" s="188"/>
      <c r="Y114" s="188"/>
      <c r="Z114" s="188"/>
      <c r="AA114" s="188"/>
      <c r="AB114" s="188"/>
      <c r="AC114" s="188"/>
      <c r="AD114" s="188"/>
      <c r="AE114" s="188"/>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row>
    <row r="115" spans="1:56" ht="15">
      <c r="A115" s="184"/>
      <c r="B115" s="184"/>
      <c r="C115" s="184"/>
      <c r="D115" s="184"/>
      <c r="E115" s="184"/>
      <c r="F115" s="185"/>
      <c r="G115" s="186"/>
      <c r="H115" s="186"/>
      <c r="J115" s="190"/>
      <c r="K115" s="188"/>
      <c r="L115" s="188"/>
      <c r="M115" s="188"/>
      <c r="N115" s="188"/>
      <c r="O115" s="188"/>
      <c r="P115" s="188"/>
      <c r="Q115" s="188"/>
      <c r="R115" s="188"/>
      <c r="S115" s="188"/>
      <c r="T115" s="188"/>
      <c r="U115" s="188"/>
      <c r="V115" s="188"/>
      <c r="W115" s="188"/>
      <c r="X115" s="188"/>
      <c r="Y115" s="188"/>
      <c r="Z115" s="188"/>
      <c r="AA115" s="188"/>
      <c r="AB115" s="188"/>
      <c r="AC115" s="188"/>
      <c r="AD115" s="188"/>
      <c r="AE115" s="188"/>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row>
    <row r="116" spans="1:56" ht="15">
      <c r="A116" s="184"/>
      <c r="B116" s="184"/>
      <c r="C116" s="184"/>
      <c r="D116" s="184"/>
      <c r="E116" s="184"/>
      <c r="F116" s="185"/>
      <c r="G116" s="186"/>
      <c r="H116" s="186"/>
      <c r="J116" s="190"/>
      <c r="K116" s="188"/>
      <c r="L116" s="188"/>
      <c r="M116" s="188"/>
      <c r="N116" s="188"/>
      <c r="O116" s="188"/>
      <c r="P116" s="188"/>
      <c r="Q116" s="188"/>
      <c r="R116" s="188"/>
      <c r="S116" s="188"/>
      <c r="T116" s="188"/>
      <c r="U116" s="188"/>
      <c r="V116" s="188"/>
      <c r="W116" s="188"/>
      <c r="X116" s="188"/>
      <c r="Y116" s="188"/>
      <c r="Z116" s="188"/>
      <c r="AA116" s="188"/>
      <c r="AB116" s="188"/>
      <c r="AC116" s="188"/>
      <c r="AD116" s="188"/>
      <c r="AE116" s="188"/>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row>
    <row r="117" spans="1:56" ht="15">
      <c r="A117" s="184"/>
      <c r="B117" s="184"/>
      <c r="C117" s="184"/>
      <c r="D117" s="184"/>
      <c r="E117" s="184"/>
      <c r="F117" s="185"/>
      <c r="G117" s="186"/>
      <c r="H117" s="186"/>
      <c r="J117" s="190"/>
      <c r="K117" s="188"/>
      <c r="L117" s="188"/>
      <c r="M117" s="188"/>
      <c r="N117" s="188"/>
      <c r="O117" s="188"/>
      <c r="P117" s="188"/>
      <c r="Q117" s="188"/>
      <c r="R117" s="188"/>
      <c r="S117" s="188"/>
      <c r="T117" s="188"/>
      <c r="U117" s="188"/>
      <c r="V117" s="188"/>
      <c r="W117" s="188"/>
      <c r="X117" s="188"/>
      <c r="Y117" s="188"/>
      <c r="Z117" s="188"/>
      <c r="AA117" s="188"/>
      <c r="AB117" s="188"/>
      <c r="AC117" s="188"/>
      <c r="AD117" s="188"/>
      <c r="AE117" s="188"/>
      <c r="AF117" s="189"/>
      <c r="AG117" s="189"/>
      <c r="AH117" s="189"/>
      <c r="AI117" s="189"/>
      <c r="AJ117" s="189"/>
      <c r="AK117" s="189"/>
      <c r="AL117" s="189"/>
      <c r="AM117" s="189"/>
      <c r="AN117" s="189"/>
      <c r="AO117" s="189"/>
      <c r="AP117" s="189"/>
      <c r="AQ117" s="189"/>
      <c r="AR117" s="189"/>
      <c r="AS117" s="189"/>
      <c r="AT117" s="189"/>
      <c r="AU117" s="189"/>
      <c r="AV117" s="189"/>
      <c r="AW117" s="189"/>
      <c r="AX117" s="189"/>
      <c r="AY117" s="189"/>
      <c r="AZ117" s="189"/>
      <c r="BA117" s="189"/>
      <c r="BB117" s="189"/>
      <c r="BC117" s="189"/>
      <c r="BD117" s="189"/>
    </row>
    <row r="118" spans="1:56" ht="15">
      <c r="A118" s="184"/>
      <c r="B118" s="184"/>
      <c r="C118" s="184"/>
      <c r="D118" s="184"/>
      <c r="E118" s="184"/>
      <c r="F118" s="185"/>
      <c r="G118" s="186"/>
      <c r="H118" s="186"/>
      <c r="J118" s="190"/>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9"/>
      <c r="AG118" s="189"/>
      <c r="AH118" s="189"/>
      <c r="AI118" s="189"/>
      <c r="AJ118" s="189"/>
      <c r="AK118" s="189"/>
      <c r="AL118" s="189"/>
      <c r="AM118" s="189"/>
      <c r="AN118" s="189"/>
      <c r="AO118" s="189"/>
      <c r="AP118" s="189"/>
      <c r="AQ118" s="189"/>
      <c r="AR118" s="189"/>
      <c r="AS118" s="189"/>
      <c r="AT118" s="189"/>
      <c r="AU118" s="189"/>
      <c r="AV118" s="189"/>
      <c r="AW118" s="189"/>
      <c r="AX118" s="189"/>
      <c r="AY118" s="189"/>
      <c r="AZ118" s="189"/>
      <c r="BA118" s="189"/>
      <c r="BB118" s="189"/>
      <c r="BC118" s="189"/>
      <c r="BD118" s="189"/>
    </row>
    <row r="119" spans="1:56" ht="15">
      <c r="A119" s="184"/>
      <c r="B119" s="184"/>
      <c r="C119" s="184"/>
      <c r="D119" s="184"/>
      <c r="E119" s="184"/>
      <c r="F119" s="185"/>
      <c r="G119" s="186"/>
      <c r="H119" s="186"/>
      <c r="J119" s="190"/>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9"/>
      <c r="AG119" s="189"/>
      <c r="AH119" s="189"/>
      <c r="AI119" s="189"/>
      <c r="AJ119" s="189"/>
      <c r="AK119" s="189"/>
      <c r="AL119" s="189"/>
      <c r="AM119" s="189"/>
      <c r="AN119" s="189"/>
      <c r="AO119" s="189"/>
      <c r="AP119" s="189"/>
      <c r="AQ119" s="189"/>
      <c r="AR119" s="189"/>
      <c r="AS119" s="189"/>
      <c r="AT119" s="189"/>
      <c r="AU119" s="189"/>
      <c r="AV119" s="189"/>
      <c r="AW119" s="189"/>
      <c r="AX119" s="189"/>
      <c r="AY119" s="189"/>
      <c r="AZ119" s="189"/>
      <c r="BA119" s="189"/>
      <c r="BB119" s="189"/>
      <c r="BC119" s="189"/>
      <c r="BD119" s="189"/>
    </row>
    <row r="120" spans="1:56" ht="15">
      <c r="A120" s="184"/>
      <c r="B120" s="184"/>
      <c r="C120" s="184"/>
      <c r="D120" s="184"/>
      <c r="E120" s="184"/>
      <c r="F120" s="185"/>
      <c r="G120" s="186"/>
      <c r="H120" s="186"/>
      <c r="J120" s="190"/>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row>
    <row r="121" spans="1:56" ht="15">
      <c r="A121" s="184"/>
      <c r="B121" s="184"/>
      <c r="C121" s="184"/>
      <c r="D121" s="184"/>
      <c r="E121" s="184"/>
      <c r="F121" s="185"/>
      <c r="G121" s="186"/>
      <c r="H121" s="186"/>
      <c r="J121" s="190"/>
      <c r="K121" s="188"/>
      <c r="L121" s="188"/>
      <c r="M121" s="188"/>
      <c r="N121" s="188"/>
      <c r="O121" s="188"/>
      <c r="P121" s="188"/>
      <c r="Q121" s="188"/>
      <c r="R121" s="188"/>
      <c r="S121" s="188"/>
      <c r="T121" s="188"/>
      <c r="U121" s="188"/>
      <c r="V121" s="188"/>
      <c r="W121" s="188"/>
      <c r="X121" s="188"/>
      <c r="Y121" s="188"/>
      <c r="Z121" s="188"/>
      <c r="AA121" s="188"/>
      <c r="AB121" s="188"/>
      <c r="AC121" s="188"/>
      <c r="AD121" s="188"/>
      <c r="AE121" s="188"/>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row>
    <row r="122" spans="1:56" ht="15">
      <c r="A122" s="184"/>
      <c r="B122" s="184"/>
      <c r="C122" s="184"/>
      <c r="D122" s="184"/>
      <c r="E122" s="184"/>
      <c r="F122" s="185"/>
      <c r="G122" s="186"/>
      <c r="H122" s="186"/>
      <c r="J122" s="190"/>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row>
    <row r="123" spans="1:56" ht="15">
      <c r="A123" s="184"/>
      <c r="B123" s="184"/>
      <c r="C123" s="184"/>
      <c r="D123" s="184"/>
      <c r="E123" s="184"/>
      <c r="F123" s="185"/>
      <c r="G123" s="186"/>
      <c r="H123" s="186"/>
      <c r="I123" s="187"/>
      <c r="J123" s="187"/>
      <c r="K123" s="188"/>
      <c r="L123" s="188"/>
      <c r="M123" s="188"/>
      <c r="N123" s="188"/>
      <c r="O123" s="188"/>
      <c r="P123" s="188"/>
      <c r="Q123" s="188"/>
      <c r="R123" s="188"/>
      <c r="S123" s="188"/>
      <c r="T123" s="188"/>
      <c r="U123" s="188"/>
      <c r="V123" s="188"/>
      <c r="W123" s="188"/>
      <c r="X123" s="188"/>
      <c r="Y123" s="188"/>
      <c r="Z123" s="188"/>
      <c r="AA123" s="188"/>
      <c r="AB123" s="188"/>
      <c r="AC123" s="188"/>
      <c r="AD123" s="188"/>
      <c r="AE123" s="188"/>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row>
    <row r="124" spans="1:56" ht="15">
      <c r="A124" s="184"/>
      <c r="B124" s="184"/>
      <c r="C124" s="184"/>
      <c r="D124" s="184"/>
      <c r="E124" s="184"/>
      <c r="F124" s="185"/>
      <c r="G124" s="186"/>
      <c r="H124" s="186"/>
      <c r="I124" s="187"/>
      <c r="J124" s="187"/>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9"/>
      <c r="AG124" s="189"/>
      <c r="AH124" s="189"/>
      <c r="AI124" s="189"/>
      <c r="AJ124" s="189"/>
      <c r="AK124" s="189"/>
      <c r="AL124" s="189"/>
      <c r="AM124" s="189"/>
      <c r="AN124" s="189"/>
      <c r="AO124" s="189"/>
      <c r="AP124" s="189"/>
      <c r="AQ124" s="189"/>
      <c r="AR124" s="189"/>
      <c r="AS124" s="189"/>
      <c r="AT124" s="189"/>
      <c r="AU124" s="189"/>
      <c r="AV124" s="189"/>
      <c r="AW124" s="189"/>
      <c r="AX124" s="189"/>
      <c r="AY124" s="189"/>
      <c r="AZ124" s="189"/>
      <c r="BA124" s="189"/>
      <c r="BB124" s="189"/>
      <c r="BC124" s="189"/>
      <c r="BD124" s="189"/>
    </row>
    <row r="125" spans="1:56" ht="15">
      <c r="A125" s="184"/>
      <c r="B125" s="184"/>
      <c r="C125" s="184"/>
      <c r="D125" s="184"/>
      <c r="E125" s="184"/>
      <c r="F125" s="185"/>
      <c r="G125" s="186"/>
      <c r="H125" s="186"/>
      <c r="I125" s="187"/>
      <c r="J125" s="187"/>
      <c r="K125" s="188"/>
      <c r="L125" s="188"/>
      <c r="M125" s="188"/>
      <c r="N125" s="188"/>
      <c r="O125" s="188"/>
      <c r="P125" s="188"/>
      <c r="Q125" s="188"/>
      <c r="R125" s="188"/>
      <c r="S125" s="188"/>
      <c r="T125" s="188"/>
      <c r="U125" s="188"/>
      <c r="V125" s="188"/>
      <c r="W125" s="188"/>
      <c r="X125" s="188"/>
      <c r="Y125" s="188"/>
      <c r="Z125" s="188"/>
      <c r="AA125" s="188"/>
      <c r="AB125" s="188"/>
      <c r="AC125" s="188"/>
      <c r="AD125" s="188"/>
      <c r="AE125" s="188"/>
      <c r="AF125" s="189"/>
      <c r="AG125" s="189"/>
      <c r="AH125" s="189"/>
      <c r="AI125" s="189"/>
      <c r="AJ125" s="189"/>
      <c r="AK125" s="189"/>
      <c r="AL125" s="189"/>
      <c r="AM125" s="189"/>
      <c r="AN125" s="189"/>
      <c r="AO125" s="189"/>
      <c r="AP125" s="189"/>
      <c r="AQ125" s="189"/>
      <c r="AR125" s="189"/>
      <c r="AS125" s="189"/>
      <c r="AT125" s="189"/>
      <c r="AU125" s="189"/>
      <c r="AV125" s="189"/>
      <c r="AW125" s="189"/>
      <c r="AX125" s="189"/>
      <c r="AY125" s="189"/>
      <c r="AZ125" s="189"/>
      <c r="BA125" s="189"/>
      <c r="BB125" s="189"/>
      <c r="BC125" s="189"/>
      <c r="BD125" s="189"/>
    </row>
    <row r="126" spans="1:56" ht="15">
      <c r="A126" s="184"/>
      <c r="B126" s="184"/>
      <c r="C126" s="184"/>
      <c r="D126" s="184"/>
      <c r="E126" s="184"/>
      <c r="F126" s="185"/>
      <c r="G126" s="186"/>
      <c r="H126" s="186"/>
      <c r="I126" s="187"/>
      <c r="J126" s="187"/>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9"/>
      <c r="AG126" s="189"/>
      <c r="AH126" s="189"/>
      <c r="AI126" s="189"/>
      <c r="AJ126" s="189"/>
      <c r="AK126" s="189"/>
      <c r="AL126" s="189"/>
      <c r="AM126" s="189"/>
      <c r="AN126" s="189"/>
      <c r="AO126" s="189"/>
      <c r="AP126" s="189"/>
      <c r="AQ126" s="189"/>
      <c r="AR126" s="189"/>
      <c r="AS126" s="189"/>
      <c r="AT126" s="189"/>
      <c r="AU126" s="189"/>
      <c r="AV126" s="189"/>
      <c r="AW126" s="189"/>
      <c r="AX126" s="189"/>
      <c r="AY126" s="189"/>
      <c r="AZ126" s="189"/>
      <c r="BA126" s="189"/>
      <c r="BB126" s="189"/>
      <c r="BC126" s="189"/>
      <c r="BD126" s="189"/>
    </row>
    <row r="127" spans="1:56" ht="15">
      <c r="A127" s="184"/>
      <c r="B127" s="184"/>
      <c r="C127" s="184"/>
      <c r="D127" s="184"/>
      <c r="E127" s="184"/>
      <c r="F127" s="185"/>
      <c r="G127" s="186"/>
      <c r="H127" s="186"/>
      <c r="K127" s="188"/>
      <c r="L127" s="188"/>
      <c r="M127" s="188"/>
      <c r="N127" s="188"/>
      <c r="O127" s="188"/>
      <c r="P127" s="188"/>
      <c r="Q127" s="188"/>
      <c r="R127" s="188"/>
      <c r="S127" s="188"/>
      <c r="T127" s="188"/>
      <c r="U127" s="188"/>
      <c r="V127" s="188"/>
      <c r="W127" s="188"/>
      <c r="X127" s="188"/>
      <c r="Y127" s="188"/>
      <c r="Z127" s="188"/>
      <c r="AA127" s="188"/>
      <c r="AB127" s="188"/>
      <c r="AC127" s="188"/>
      <c r="AD127" s="188"/>
      <c r="AE127" s="188"/>
      <c r="AF127" s="189"/>
      <c r="AG127" s="189"/>
      <c r="AH127" s="189"/>
      <c r="AI127" s="189"/>
      <c r="AJ127" s="189"/>
      <c r="AK127" s="189"/>
      <c r="AL127" s="189"/>
      <c r="AM127" s="189"/>
      <c r="AN127" s="189"/>
      <c r="AO127" s="189"/>
      <c r="AP127" s="189"/>
      <c r="AQ127" s="189"/>
      <c r="AR127" s="189"/>
      <c r="AS127" s="189"/>
      <c r="AT127" s="189"/>
      <c r="AU127" s="189"/>
      <c r="AV127" s="189"/>
      <c r="AW127" s="189"/>
      <c r="AX127" s="189"/>
      <c r="AY127" s="189"/>
      <c r="AZ127" s="189"/>
      <c r="BA127" s="189"/>
      <c r="BB127" s="189"/>
      <c r="BC127" s="189"/>
      <c r="BD127" s="189"/>
    </row>
    <row r="128" spans="1:56" ht="15">
      <c r="A128" s="184"/>
      <c r="B128" s="184"/>
      <c r="C128" s="184"/>
      <c r="D128" s="184"/>
      <c r="E128" s="184"/>
      <c r="F128" s="185"/>
      <c r="G128" s="186"/>
      <c r="H128" s="186"/>
      <c r="K128" s="188"/>
      <c r="L128" s="188"/>
      <c r="M128" s="188"/>
      <c r="N128" s="188"/>
      <c r="O128" s="188"/>
      <c r="P128" s="188"/>
      <c r="Q128" s="188"/>
      <c r="R128" s="188"/>
      <c r="S128" s="188"/>
      <c r="T128" s="188"/>
      <c r="U128" s="188"/>
      <c r="V128" s="188"/>
      <c r="W128" s="188"/>
      <c r="X128" s="188"/>
      <c r="Y128" s="188"/>
      <c r="Z128" s="188"/>
      <c r="AA128" s="188"/>
      <c r="AB128" s="188"/>
      <c r="AC128" s="188"/>
      <c r="AD128" s="188"/>
      <c r="AE128" s="188"/>
      <c r="AF128" s="189"/>
      <c r="AG128" s="189"/>
      <c r="AH128" s="189"/>
      <c r="AI128" s="189"/>
      <c r="AJ128" s="189"/>
      <c r="AK128" s="189"/>
      <c r="AL128" s="189"/>
      <c r="AM128" s="189"/>
      <c r="AN128" s="189"/>
      <c r="AO128" s="189"/>
      <c r="AP128" s="189"/>
      <c r="AQ128" s="189"/>
      <c r="AR128" s="189"/>
      <c r="AS128" s="189"/>
      <c r="AT128" s="189"/>
      <c r="AU128" s="189"/>
      <c r="AV128" s="189"/>
      <c r="AW128" s="189"/>
      <c r="AX128" s="189"/>
      <c r="AY128" s="189"/>
      <c r="AZ128" s="189"/>
      <c r="BA128" s="189"/>
      <c r="BB128" s="189"/>
      <c r="BC128" s="189"/>
      <c r="BD128" s="189"/>
    </row>
    <row r="129" spans="1:56" ht="15">
      <c r="A129" s="184"/>
      <c r="B129" s="184"/>
      <c r="C129" s="184"/>
      <c r="D129" s="184"/>
      <c r="E129" s="184"/>
      <c r="F129" s="185"/>
      <c r="G129" s="186"/>
      <c r="H129" s="186"/>
      <c r="K129" s="188"/>
      <c r="L129" s="188"/>
      <c r="M129" s="188"/>
      <c r="N129" s="188"/>
      <c r="O129" s="188"/>
      <c r="P129" s="188"/>
      <c r="Q129" s="188"/>
      <c r="R129" s="188"/>
      <c r="S129" s="188"/>
      <c r="T129" s="188"/>
      <c r="U129" s="188"/>
      <c r="V129" s="188"/>
      <c r="W129" s="188"/>
      <c r="X129" s="188"/>
      <c r="Y129" s="188"/>
      <c r="Z129" s="188"/>
      <c r="AA129" s="188"/>
      <c r="AB129" s="188"/>
      <c r="AC129" s="188"/>
      <c r="AD129" s="188"/>
      <c r="AE129" s="188"/>
      <c r="AF129" s="189"/>
      <c r="AG129" s="189"/>
      <c r="AH129" s="189"/>
      <c r="AI129" s="189"/>
      <c r="AJ129" s="189"/>
      <c r="AK129" s="189"/>
      <c r="AL129" s="189"/>
      <c r="AM129" s="189"/>
      <c r="AN129" s="189"/>
      <c r="AO129" s="189"/>
      <c r="AP129" s="189"/>
      <c r="AQ129" s="189"/>
      <c r="AR129" s="189"/>
      <c r="AS129" s="189"/>
      <c r="AT129" s="189"/>
      <c r="AU129" s="189"/>
      <c r="AV129" s="189"/>
      <c r="AW129" s="189"/>
      <c r="AX129" s="189"/>
      <c r="AY129" s="189"/>
      <c r="AZ129" s="189"/>
      <c r="BA129" s="189"/>
      <c r="BB129" s="189"/>
      <c r="BC129" s="189"/>
      <c r="BD129" s="189"/>
    </row>
    <row r="130" spans="1:56" ht="15">
      <c r="A130" s="184"/>
      <c r="B130" s="184"/>
      <c r="C130" s="184"/>
      <c r="D130" s="184"/>
      <c r="E130" s="184"/>
      <c r="F130" s="185"/>
      <c r="G130" s="186"/>
      <c r="H130" s="186"/>
      <c r="J130" s="190"/>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9"/>
      <c r="AG130" s="189"/>
      <c r="AH130" s="189"/>
      <c r="AI130" s="189"/>
      <c r="AJ130" s="189"/>
      <c r="AK130" s="189"/>
      <c r="AL130" s="189"/>
      <c r="AM130" s="189"/>
      <c r="AN130" s="189"/>
      <c r="AO130" s="189"/>
      <c r="AP130" s="189"/>
      <c r="AQ130" s="189"/>
      <c r="AR130" s="189"/>
      <c r="AS130" s="189"/>
      <c r="AT130" s="189"/>
      <c r="AU130" s="189"/>
      <c r="AV130" s="189"/>
      <c r="AW130" s="189"/>
      <c r="AX130" s="189"/>
      <c r="AY130" s="189"/>
      <c r="AZ130" s="189"/>
      <c r="BA130" s="189"/>
      <c r="BB130" s="189"/>
      <c r="BC130" s="189"/>
      <c r="BD130" s="189"/>
    </row>
    <row r="131" spans="1:56" ht="15">
      <c r="A131" s="184"/>
      <c r="B131" s="184"/>
      <c r="C131" s="184"/>
      <c r="D131" s="184"/>
      <c r="E131" s="184"/>
      <c r="F131" s="185"/>
      <c r="G131" s="186"/>
      <c r="H131" s="186"/>
      <c r="J131" s="190"/>
      <c r="K131" s="188"/>
      <c r="L131" s="188"/>
      <c r="M131" s="188"/>
      <c r="N131" s="188"/>
      <c r="O131" s="188"/>
      <c r="P131" s="188"/>
      <c r="Q131" s="188"/>
      <c r="R131" s="188"/>
      <c r="S131" s="188"/>
      <c r="T131" s="188"/>
      <c r="U131" s="188"/>
      <c r="V131" s="188"/>
      <c r="W131" s="188"/>
      <c r="X131" s="188"/>
      <c r="Y131" s="188"/>
      <c r="Z131" s="188"/>
      <c r="AA131" s="188"/>
      <c r="AB131" s="188"/>
      <c r="AC131" s="188"/>
      <c r="AD131" s="188"/>
      <c r="AE131" s="188"/>
      <c r="AF131" s="189"/>
      <c r="AG131" s="189"/>
      <c r="AH131" s="189"/>
      <c r="AI131" s="189"/>
      <c r="AJ131" s="189"/>
      <c r="AK131" s="189"/>
      <c r="AL131" s="189"/>
      <c r="AM131" s="189"/>
      <c r="AN131" s="189"/>
      <c r="AO131" s="189"/>
      <c r="AP131" s="189"/>
      <c r="AQ131" s="189"/>
      <c r="AR131" s="189"/>
      <c r="AS131" s="189"/>
      <c r="AT131" s="189"/>
      <c r="AU131" s="189"/>
      <c r="AV131" s="189"/>
      <c r="AW131" s="189"/>
      <c r="AX131" s="189"/>
      <c r="AY131" s="189"/>
      <c r="AZ131" s="189"/>
      <c r="BA131" s="189"/>
      <c r="BB131" s="189"/>
      <c r="BC131" s="189"/>
      <c r="BD131" s="189"/>
    </row>
    <row r="132" spans="1:56" ht="15">
      <c r="A132" s="184"/>
      <c r="B132" s="184"/>
      <c r="C132" s="184"/>
      <c r="D132" s="184"/>
      <c r="E132" s="184"/>
      <c r="F132" s="185"/>
      <c r="G132" s="186"/>
      <c r="H132" s="186"/>
      <c r="J132" s="190"/>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9"/>
      <c r="AG132" s="189"/>
      <c r="AH132" s="189"/>
      <c r="AI132" s="189"/>
      <c r="AJ132" s="189"/>
      <c r="AK132" s="189"/>
      <c r="AL132" s="189"/>
      <c r="AM132" s="189"/>
      <c r="AN132" s="189"/>
      <c r="AO132" s="189"/>
      <c r="AP132" s="189"/>
      <c r="AQ132" s="189"/>
      <c r="AR132" s="189"/>
      <c r="AS132" s="189"/>
      <c r="AT132" s="189"/>
      <c r="AU132" s="189"/>
      <c r="AV132" s="189"/>
      <c r="AW132" s="189"/>
      <c r="AX132" s="189"/>
      <c r="AY132" s="189"/>
      <c r="AZ132" s="189"/>
      <c r="BA132" s="189"/>
      <c r="BB132" s="189"/>
      <c r="BC132" s="189"/>
      <c r="BD132" s="189"/>
    </row>
    <row r="133" spans="1:56" ht="15">
      <c r="A133" s="184"/>
      <c r="B133" s="184"/>
      <c r="C133" s="184"/>
      <c r="D133" s="184"/>
      <c r="E133" s="184"/>
      <c r="F133" s="185"/>
      <c r="G133" s="186"/>
      <c r="H133" s="186"/>
      <c r="J133" s="190"/>
      <c r="K133" s="188"/>
      <c r="L133" s="188"/>
      <c r="M133" s="188"/>
      <c r="N133" s="188"/>
      <c r="O133" s="188"/>
      <c r="P133" s="188"/>
      <c r="Q133" s="188"/>
      <c r="R133" s="188"/>
      <c r="S133" s="188"/>
      <c r="T133" s="188"/>
      <c r="U133" s="188"/>
      <c r="V133" s="188"/>
      <c r="W133" s="188"/>
      <c r="X133" s="188"/>
      <c r="Y133" s="188"/>
      <c r="Z133" s="188"/>
      <c r="AA133" s="188"/>
      <c r="AB133" s="188"/>
      <c r="AC133" s="188"/>
      <c r="AD133" s="188"/>
      <c r="AE133" s="188"/>
      <c r="AF133" s="189"/>
      <c r="AG133" s="189"/>
      <c r="AH133" s="189"/>
      <c r="AI133" s="189"/>
      <c r="AJ133" s="189"/>
      <c r="AK133" s="189"/>
      <c r="AL133" s="189"/>
      <c r="AM133" s="189"/>
      <c r="AN133" s="189"/>
      <c r="AO133" s="189"/>
      <c r="AP133" s="189"/>
      <c r="AQ133" s="189"/>
      <c r="AR133" s="189"/>
      <c r="AS133" s="189"/>
      <c r="AT133" s="189"/>
      <c r="AU133" s="189"/>
      <c r="AV133" s="189"/>
      <c r="AW133" s="189"/>
      <c r="AX133" s="189"/>
      <c r="AY133" s="189"/>
      <c r="AZ133" s="189"/>
      <c r="BA133" s="189"/>
      <c r="BB133" s="189"/>
      <c r="BC133" s="189"/>
      <c r="BD133" s="189"/>
    </row>
    <row r="134" spans="1:56" ht="15">
      <c r="A134" s="184"/>
      <c r="B134" s="184"/>
      <c r="C134" s="184"/>
      <c r="D134" s="184"/>
      <c r="E134" s="184"/>
      <c r="F134" s="185"/>
      <c r="G134" s="186"/>
      <c r="H134" s="186"/>
      <c r="J134" s="190"/>
      <c r="K134" s="188"/>
      <c r="L134" s="188"/>
      <c r="M134" s="188"/>
      <c r="N134" s="188"/>
      <c r="O134" s="188"/>
      <c r="P134" s="188"/>
      <c r="Q134" s="188"/>
      <c r="R134" s="188"/>
      <c r="S134" s="188"/>
      <c r="T134" s="188"/>
      <c r="U134" s="188"/>
      <c r="V134" s="188"/>
      <c r="W134" s="188"/>
      <c r="X134" s="188"/>
      <c r="Y134" s="188"/>
      <c r="Z134" s="188"/>
      <c r="AA134" s="188"/>
      <c r="AB134" s="188"/>
      <c r="AC134" s="188"/>
      <c r="AD134" s="188"/>
      <c r="AE134" s="188"/>
      <c r="AF134" s="189"/>
      <c r="AG134" s="189"/>
      <c r="AH134" s="189"/>
      <c r="AI134" s="189"/>
      <c r="AJ134" s="189"/>
      <c r="AK134" s="189"/>
      <c r="AL134" s="189"/>
      <c r="AM134" s="189"/>
      <c r="AN134" s="189"/>
      <c r="AO134" s="189"/>
      <c r="AP134" s="189"/>
      <c r="AQ134" s="189"/>
      <c r="AR134" s="189"/>
      <c r="AS134" s="189"/>
      <c r="AT134" s="189"/>
      <c r="AU134" s="189"/>
      <c r="AV134" s="189"/>
      <c r="AW134" s="189"/>
      <c r="AX134" s="189"/>
      <c r="AY134" s="189"/>
      <c r="AZ134" s="189"/>
      <c r="BA134" s="189"/>
      <c r="BB134" s="189"/>
      <c r="BC134" s="189"/>
      <c r="BD134" s="189"/>
    </row>
    <row r="135" spans="1:56" ht="15">
      <c r="A135" s="184"/>
      <c r="B135" s="184"/>
      <c r="C135" s="184"/>
      <c r="D135" s="184"/>
      <c r="E135" s="184"/>
      <c r="F135" s="185"/>
      <c r="G135" s="186"/>
      <c r="H135" s="186"/>
      <c r="J135" s="190"/>
      <c r="K135" s="188"/>
      <c r="L135" s="188"/>
      <c r="M135" s="188"/>
      <c r="N135" s="188"/>
      <c r="O135" s="188"/>
      <c r="P135" s="188"/>
      <c r="Q135" s="188"/>
      <c r="R135" s="188"/>
      <c r="S135" s="188"/>
      <c r="T135" s="188"/>
      <c r="U135" s="188"/>
      <c r="V135" s="188"/>
      <c r="W135" s="188"/>
      <c r="X135" s="188"/>
      <c r="Y135" s="188"/>
      <c r="Z135" s="188"/>
      <c r="AA135" s="188"/>
      <c r="AB135" s="188"/>
      <c r="AC135" s="188"/>
      <c r="AD135" s="188"/>
      <c r="AE135" s="188"/>
      <c r="AF135" s="189"/>
      <c r="AG135" s="189"/>
      <c r="AH135" s="189"/>
      <c r="AI135" s="189"/>
      <c r="AJ135" s="189"/>
      <c r="AK135" s="189"/>
      <c r="AL135" s="189"/>
      <c r="AM135" s="189"/>
      <c r="AN135" s="189"/>
      <c r="AO135" s="189"/>
      <c r="AP135" s="189"/>
      <c r="AQ135" s="189"/>
      <c r="AR135" s="189"/>
      <c r="AS135" s="189"/>
      <c r="AT135" s="189"/>
      <c r="AU135" s="189"/>
      <c r="AV135" s="189"/>
      <c r="AW135" s="189"/>
      <c r="AX135" s="189"/>
      <c r="AY135" s="189"/>
      <c r="AZ135" s="189"/>
      <c r="BA135" s="189"/>
      <c r="BB135" s="189"/>
      <c r="BC135" s="189"/>
      <c r="BD135" s="189"/>
    </row>
    <row r="136" spans="1:56" ht="15">
      <c r="A136" s="184"/>
      <c r="B136" s="184"/>
      <c r="C136" s="184"/>
      <c r="D136" s="184"/>
      <c r="E136" s="184"/>
      <c r="F136" s="185"/>
      <c r="G136" s="186"/>
      <c r="H136" s="186"/>
      <c r="J136" s="190"/>
      <c r="K136" s="188"/>
      <c r="L136" s="188"/>
      <c r="M136" s="188"/>
      <c r="N136" s="188"/>
      <c r="O136" s="188"/>
      <c r="P136" s="188"/>
      <c r="Q136" s="188"/>
      <c r="R136" s="188"/>
      <c r="S136" s="188"/>
      <c r="T136" s="188"/>
      <c r="U136" s="188"/>
      <c r="V136" s="188"/>
      <c r="W136" s="188"/>
      <c r="X136" s="188"/>
      <c r="Y136" s="188"/>
      <c r="Z136" s="188"/>
      <c r="AA136" s="188"/>
      <c r="AB136" s="188"/>
      <c r="AC136" s="188"/>
      <c r="AD136" s="188"/>
      <c r="AE136" s="188"/>
      <c r="AF136" s="189"/>
      <c r="AG136" s="189"/>
      <c r="AH136" s="189"/>
      <c r="AI136" s="189"/>
      <c r="AJ136" s="189"/>
      <c r="AK136" s="189"/>
      <c r="AL136" s="189"/>
      <c r="AM136" s="189"/>
      <c r="AN136" s="189"/>
      <c r="AO136" s="189"/>
      <c r="AP136" s="189"/>
      <c r="AQ136" s="189"/>
      <c r="AR136" s="189"/>
      <c r="AS136" s="189"/>
      <c r="AT136" s="189"/>
      <c r="AU136" s="189"/>
      <c r="AV136" s="189"/>
      <c r="AW136" s="189"/>
      <c r="AX136" s="189"/>
      <c r="AY136" s="189"/>
      <c r="AZ136" s="189"/>
      <c r="BA136" s="189"/>
      <c r="BB136" s="189"/>
      <c r="BC136" s="189"/>
      <c r="BD136" s="189"/>
    </row>
    <row r="137" spans="1:56" ht="15">
      <c r="A137" s="184"/>
      <c r="B137" s="184"/>
      <c r="C137" s="184"/>
      <c r="D137" s="184"/>
      <c r="E137" s="184"/>
      <c r="F137" s="185"/>
      <c r="G137" s="186"/>
      <c r="H137" s="186"/>
      <c r="J137" s="190"/>
      <c r="K137" s="188"/>
      <c r="L137" s="188"/>
      <c r="M137" s="188"/>
      <c r="N137" s="188"/>
      <c r="O137" s="188"/>
      <c r="P137" s="188"/>
      <c r="Q137" s="188"/>
      <c r="R137" s="188"/>
      <c r="S137" s="188"/>
      <c r="T137" s="188"/>
      <c r="U137" s="188"/>
      <c r="V137" s="188"/>
      <c r="W137" s="188"/>
      <c r="X137" s="188"/>
      <c r="Y137" s="188"/>
      <c r="Z137" s="188"/>
      <c r="AA137" s="188"/>
      <c r="AB137" s="188"/>
      <c r="AC137" s="188"/>
      <c r="AD137" s="188"/>
      <c r="AE137" s="188"/>
      <c r="AF137" s="189"/>
      <c r="AG137" s="189"/>
      <c r="AH137" s="189"/>
      <c r="AI137" s="189"/>
      <c r="AJ137" s="189"/>
      <c r="AK137" s="189"/>
      <c r="AL137" s="189"/>
      <c r="AM137" s="189"/>
      <c r="AN137" s="189"/>
      <c r="AO137" s="189"/>
      <c r="AP137" s="189"/>
      <c r="AQ137" s="189"/>
      <c r="AR137" s="189"/>
      <c r="AS137" s="189"/>
      <c r="AT137" s="189"/>
      <c r="AU137" s="189"/>
      <c r="AV137" s="189"/>
      <c r="AW137" s="189"/>
      <c r="AX137" s="189"/>
      <c r="AY137" s="189"/>
      <c r="AZ137" s="189"/>
      <c r="BA137" s="189"/>
      <c r="BB137" s="189"/>
      <c r="BC137" s="189"/>
      <c r="BD137" s="189"/>
    </row>
    <row r="138" spans="1:56" ht="15">
      <c r="A138" s="184"/>
      <c r="B138" s="184"/>
      <c r="C138" s="184"/>
      <c r="D138" s="184"/>
      <c r="E138" s="184"/>
      <c r="F138" s="185"/>
      <c r="G138" s="186"/>
      <c r="H138" s="186"/>
      <c r="J138" s="190"/>
      <c r="K138" s="188"/>
      <c r="L138" s="188"/>
      <c r="M138" s="188"/>
      <c r="N138" s="188"/>
      <c r="O138" s="188"/>
      <c r="P138" s="188"/>
      <c r="Q138" s="188"/>
      <c r="R138" s="188"/>
      <c r="S138" s="188"/>
      <c r="T138" s="188"/>
      <c r="U138" s="188"/>
      <c r="V138" s="188"/>
      <c r="W138" s="188"/>
      <c r="X138" s="188"/>
      <c r="Y138" s="188"/>
      <c r="Z138" s="188"/>
      <c r="AA138" s="188"/>
      <c r="AB138" s="188"/>
      <c r="AC138" s="188"/>
      <c r="AD138" s="188"/>
      <c r="AE138" s="188"/>
      <c r="AF138" s="189"/>
      <c r="AG138" s="189"/>
      <c r="AH138" s="189"/>
      <c r="AI138" s="189"/>
      <c r="AJ138" s="189"/>
      <c r="AK138" s="189"/>
      <c r="AL138" s="189"/>
      <c r="AM138" s="189"/>
      <c r="AN138" s="189"/>
      <c r="AO138" s="189"/>
      <c r="AP138" s="189"/>
      <c r="AQ138" s="189"/>
      <c r="AR138" s="189"/>
      <c r="AS138" s="189"/>
      <c r="AT138" s="189"/>
      <c r="AU138" s="189"/>
      <c r="AV138" s="189"/>
      <c r="AW138" s="189"/>
      <c r="AX138" s="189"/>
      <c r="AY138" s="189"/>
      <c r="AZ138" s="189"/>
      <c r="BA138" s="189"/>
      <c r="BB138" s="189"/>
      <c r="BC138" s="189"/>
      <c r="BD138" s="189"/>
    </row>
    <row r="139" spans="1:56" ht="15">
      <c r="A139" s="184"/>
      <c r="B139" s="184"/>
      <c r="C139" s="184"/>
      <c r="D139" s="184"/>
      <c r="E139" s="184"/>
      <c r="F139" s="185"/>
      <c r="G139" s="186"/>
      <c r="H139" s="186"/>
      <c r="J139" s="190"/>
      <c r="K139" s="188"/>
      <c r="L139" s="188"/>
      <c r="M139" s="188"/>
      <c r="N139" s="188"/>
      <c r="O139" s="188"/>
      <c r="P139" s="188"/>
      <c r="Q139" s="188"/>
      <c r="R139" s="188"/>
      <c r="S139" s="188"/>
      <c r="T139" s="188"/>
      <c r="U139" s="188"/>
      <c r="V139" s="188"/>
      <c r="W139" s="188"/>
      <c r="X139" s="188"/>
      <c r="Y139" s="188"/>
      <c r="Z139" s="188"/>
      <c r="AA139" s="188"/>
      <c r="AB139" s="188"/>
      <c r="AC139" s="188"/>
      <c r="AD139" s="188"/>
      <c r="AE139" s="188"/>
      <c r="AF139" s="189"/>
      <c r="AG139" s="189"/>
      <c r="AH139" s="189"/>
      <c r="AI139" s="189"/>
      <c r="AJ139" s="189"/>
      <c r="AK139" s="189"/>
      <c r="AL139" s="189"/>
      <c r="AM139" s="189"/>
      <c r="AN139" s="189"/>
      <c r="AO139" s="189"/>
      <c r="AP139" s="189"/>
      <c r="AQ139" s="189"/>
      <c r="AR139" s="189"/>
      <c r="AS139" s="189"/>
      <c r="AT139" s="189"/>
      <c r="AU139" s="189"/>
      <c r="AV139" s="189"/>
      <c r="AW139" s="189"/>
      <c r="AX139" s="189"/>
      <c r="AY139" s="189"/>
      <c r="AZ139" s="189"/>
      <c r="BA139" s="189"/>
      <c r="BB139" s="189"/>
      <c r="BC139" s="189"/>
      <c r="BD139" s="189"/>
    </row>
    <row r="140" spans="1:56" ht="15">
      <c r="A140" s="184"/>
      <c r="B140" s="184"/>
      <c r="C140" s="184"/>
      <c r="D140" s="184"/>
      <c r="E140" s="184"/>
      <c r="F140" s="185"/>
      <c r="G140" s="186"/>
      <c r="H140" s="186"/>
      <c r="J140" s="190"/>
      <c r="K140" s="188"/>
      <c r="L140" s="188"/>
      <c r="M140" s="188"/>
      <c r="N140" s="188"/>
      <c r="O140" s="188"/>
      <c r="P140" s="188"/>
      <c r="Q140" s="188"/>
      <c r="R140" s="188"/>
      <c r="S140" s="188"/>
      <c r="T140" s="188"/>
      <c r="U140" s="188"/>
      <c r="V140" s="188"/>
      <c r="W140" s="188"/>
      <c r="X140" s="188"/>
      <c r="Y140" s="188"/>
      <c r="Z140" s="188"/>
      <c r="AA140" s="188"/>
      <c r="AB140" s="188"/>
      <c r="AC140" s="188"/>
      <c r="AD140" s="188"/>
      <c r="AE140" s="188"/>
      <c r="AF140" s="189"/>
      <c r="AG140" s="189"/>
      <c r="AH140" s="189"/>
      <c r="AI140" s="189"/>
      <c r="AJ140" s="189"/>
      <c r="AK140" s="189"/>
      <c r="AL140" s="189"/>
      <c r="AM140" s="189"/>
      <c r="AN140" s="189"/>
      <c r="AO140" s="189"/>
      <c r="AP140" s="189"/>
      <c r="AQ140" s="189"/>
      <c r="AR140" s="189"/>
      <c r="AS140" s="189"/>
      <c r="AT140" s="189"/>
      <c r="AU140" s="189"/>
      <c r="AV140" s="189"/>
      <c r="AW140" s="189"/>
      <c r="AX140" s="189"/>
      <c r="AY140" s="189"/>
      <c r="AZ140" s="189"/>
      <c r="BA140" s="189"/>
      <c r="BB140" s="189"/>
      <c r="BC140" s="189"/>
      <c r="BD140" s="189"/>
    </row>
    <row r="141" spans="1:56" ht="15">
      <c r="A141" s="184"/>
      <c r="B141" s="184"/>
      <c r="C141" s="184"/>
      <c r="D141" s="184"/>
      <c r="E141" s="184"/>
      <c r="F141" s="185"/>
      <c r="G141" s="186"/>
      <c r="H141" s="186"/>
      <c r="J141" s="190"/>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9"/>
      <c r="AG141" s="189"/>
      <c r="AH141" s="189"/>
      <c r="AI141" s="189"/>
      <c r="AJ141" s="189"/>
      <c r="AK141" s="189"/>
      <c r="AL141" s="189"/>
      <c r="AM141" s="189"/>
      <c r="AN141" s="189"/>
      <c r="AO141" s="189"/>
      <c r="AP141" s="189"/>
      <c r="AQ141" s="189"/>
      <c r="AR141" s="189"/>
      <c r="AS141" s="189"/>
      <c r="AT141" s="189"/>
      <c r="AU141" s="189"/>
      <c r="AV141" s="189"/>
      <c r="AW141" s="189"/>
      <c r="AX141" s="189"/>
      <c r="AY141" s="189"/>
      <c r="AZ141" s="189"/>
      <c r="BA141" s="189"/>
      <c r="BB141" s="189"/>
      <c r="BC141" s="189"/>
      <c r="BD141" s="189"/>
    </row>
    <row r="142" spans="1:56" ht="15">
      <c r="A142" s="184"/>
      <c r="B142" s="184"/>
      <c r="C142" s="184"/>
      <c r="D142" s="184"/>
      <c r="E142" s="184"/>
      <c r="F142" s="185"/>
      <c r="G142" s="186"/>
      <c r="H142" s="186"/>
      <c r="J142" s="190"/>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9"/>
      <c r="AG142" s="189"/>
      <c r="AH142" s="189"/>
      <c r="AI142" s="189"/>
      <c r="AJ142" s="189"/>
      <c r="AK142" s="189"/>
      <c r="AL142" s="189"/>
      <c r="AM142" s="189"/>
      <c r="AN142" s="189"/>
      <c r="AO142" s="189"/>
      <c r="AP142" s="189"/>
      <c r="AQ142" s="189"/>
      <c r="AR142" s="189"/>
      <c r="AS142" s="189"/>
      <c r="AT142" s="189"/>
      <c r="AU142" s="189"/>
      <c r="AV142" s="189"/>
      <c r="AW142" s="189"/>
      <c r="AX142" s="189"/>
      <c r="AY142" s="189"/>
      <c r="AZ142" s="189"/>
      <c r="BA142" s="189"/>
      <c r="BB142" s="189"/>
      <c r="BC142" s="189"/>
      <c r="BD142" s="189"/>
    </row>
    <row r="143" spans="1:56" ht="15">
      <c r="A143" s="184"/>
      <c r="B143" s="184"/>
      <c r="C143" s="184"/>
      <c r="D143" s="184"/>
      <c r="E143" s="184"/>
      <c r="F143" s="185"/>
      <c r="G143" s="186"/>
      <c r="H143" s="186"/>
      <c r="I143" s="187"/>
      <c r="J143" s="187"/>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9"/>
      <c r="AG143" s="189"/>
      <c r="AH143" s="189"/>
      <c r="AI143" s="189"/>
      <c r="AJ143" s="189"/>
      <c r="AK143" s="189"/>
      <c r="AL143" s="189"/>
      <c r="AM143" s="189"/>
      <c r="AN143" s="189"/>
      <c r="AO143" s="189"/>
      <c r="AP143" s="189"/>
      <c r="AQ143" s="189"/>
      <c r="AR143" s="189"/>
      <c r="AS143" s="189"/>
      <c r="AT143" s="189"/>
      <c r="AU143" s="189"/>
      <c r="AV143" s="189"/>
      <c r="AW143" s="189"/>
      <c r="AX143" s="189"/>
      <c r="AY143" s="189"/>
      <c r="AZ143" s="189"/>
      <c r="BA143" s="189"/>
      <c r="BB143" s="189"/>
      <c r="BC143" s="189"/>
      <c r="BD143" s="189"/>
    </row>
    <row r="144" spans="1:56" ht="15">
      <c r="A144" s="184"/>
      <c r="B144" s="184"/>
      <c r="C144" s="184"/>
      <c r="D144" s="184"/>
      <c r="E144" s="184"/>
      <c r="F144" s="185"/>
      <c r="G144" s="186"/>
      <c r="H144" s="186"/>
      <c r="I144" s="187"/>
      <c r="J144" s="187"/>
      <c r="K144" s="188"/>
      <c r="L144" s="188"/>
      <c r="M144" s="188"/>
      <c r="N144" s="188"/>
      <c r="O144" s="188"/>
      <c r="P144" s="188"/>
      <c r="Q144" s="188"/>
      <c r="R144" s="188"/>
      <c r="S144" s="188"/>
      <c r="T144" s="188"/>
      <c r="U144" s="188"/>
      <c r="V144" s="188"/>
      <c r="W144" s="188"/>
      <c r="X144" s="188"/>
      <c r="Y144" s="188"/>
      <c r="Z144" s="188"/>
      <c r="AA144" s="188"/>
      <c r="AB144" s="188"/>
      <c r="AC144" s="188"/>
      <c r="AD144" s="188"/>
      <c r="AE144" s="188"/>
      <c r="AF144" s="189"/>
      <c r="AG144" s="189"/>
      <c r="AH144" s="189"/>
      <c r="AI144" s="189"/>
      <c r="AJ144" s="189"/>
      <c r="AK144" s="189"/>
      <c r="AL144" s="189"/>
      <c r="AM144" s="189"/>
      <c r="AN144" s="189"/>
      <c r="AO144" s="189"/>
      <c r="AP144" s="189"/>
      <c r="AQ144" s="189"/>
      <c r="AR144" s="189"/>
      <c r="AS144" s="189"/>
      <c r="AT144" s="189"/>
      <c r="AU144" s="189"/>
      <c r="AV144" s="189"/>
      <c r="AW144" s="189"/>
      <c r="AX144" s="189"/>
      <c r="AY144" s="189"/>
      <c r="AZ144" s="189"/>
      <c r="BA144" s="189"/>
      <c r="BB144" s="189"/>
      <c r="BC144" s="189"/>
      <c r="BD144" s="189"/>
    </row>
    <row r="145" spans="1:56" ht="15">
      <c r="A145" s="184"/>
      <c r="B145" s="184"/>
      <c r="C145" s="184"/>
      <c r="D145" s="184"/>
      <c r="E145" s="184"/>
      <c r="F145" s="185"/>
      <c r="G145" s="186"/>
      <c r="H145" s="186"/>
      <c r="I145" s="187"/>
      <c r="J145" s="187"/>
      <c r="K145" s="188"/>
      <c r="L145" s="188"/>
      <c r="M145" s="188"/>
      <c r="N145" s="188"/>
      <c r="O145" s="188"/>
      <c r="P145" s="188"/>
      <c r="Q145" s="188"/>
      <c r="R145" s="188"/>
      <c r="S145" s="188"/>
      <c r="T145" s="188"/>
      <c r="U145" s="188"/>
      <c r="V145" s="188"/>
      <c r="W145" s="188"/>
      <c r="X145" s="188"/>
      <c r="Y145" s="188"/>
      <c r="Z145" s="188"/>
      <c r="AA145" s="188"/>
      <c r="AB145" s="188"/>
      <c r="AC145" s="188"/>
      <c r="AD145" s="188"/>
      <c r="AE145" s="188"/>
      <c r="AF145" s="189"/>
      <c r="AG145" s="189"/>
      <c r="AH145" s="189"/>
      <c r="AI145" s="189"/>
      <c r="AJ145" s="189"/>
      <c r="AK145" s="189"/>
      <c r="AL145" s="189"/>
      <c r="AM145" s="189"/>
      <c r="AN145" s="189"/>
      <c r="AO145" s="189"/>
      <c r="AP145" s="189"/>
      <c r="AQ145" s="189"/>
      <c r="AR145" s="189"/>
      <c r="AS145" s="189"/>
      <c r="AT145" s="189"/>
      <c r="AU145" s="189"/>
      <c r="AV145" s="189"/>
      <c r="AW145" s="189"/>
      <c r="AX145" s="189"/>
      <c r="AY145" s="189"/>
      <c r="AZ145" s="189"/>
      <c r="BA145" s="189"/>
      <c r="BB145" s="189"/>
      <c r="BC145" s="189"/>
      <c r="BD145" s="189"/>
    </row>
    <row r="146" spans="1:56" ht="15">
      <c r="A146" s="184"/>
      <c r="B146" s="184"/>
      <c r="C146" s="184"/>
      <c r="D146" s="184"/>
      <c r="E146" s="184"/>
      <c r="F146" s="185"/>
      <c r="G146" s="186"/>
      <c r="H146" s="186"/>
      <c r="I146" s="187"/>
      <c r="J146" s="187"/>
      <c r="K146" s="188"/>
      <c r="L146" s="188"/>
      <c r="M146" s="188"/>
      <c r="N146" s="188"/>
      <c r="O146" s="188"/>
      <c r="P146" s="188"/>
      <c r="Q146" s="188"/>
      <c r="R146" s="188"/>
      <c r="S146" s="188"/>
      <c r="T146" s="188"/>
      <c r="U146" s="188"/>
      <c r="V146" s="188"/>
      <c r="W146" s="188"/>
      <c r="X146" s="188"/>
      <c r="Y146" s="188"/>
      <c r="Z146" s="188"/>
      <c r="AA146" s="188"/>
      <c r="AB146" s="188"/>
      <c r="AC146" s="188"/>
      <c r="AD146" s="188"/>
      <c r="AE146" s="188"/>
      <c r="AF146" s="189"/>
      <c r="AG146" s="189"/>
      <c r="AH146" s="189"/>
      <c r="AI146" s="189"/>
      <c r="AJ146" s="189"/>
      <c r="AK146" s="189"/>
      <c r="AL146" s="189"/>
      <c r="AM146" s="189"/>
      <c r="AN146" s="189"/>
      <c r="AO146" s="189"/>
      <c r="AP146" s="189"/>
      <c r="AQ146" s="189"/>
      <c r="AR146" s="189"/>
      <c r="AS146" s="189"/>
      <c r="AT146" s="189"/>
      <c r="AU146" s="189"/>
      <c r="AV146" s="189"/>
      <c r="AW146" s="189"/>
      <c r="AX146" s="189"/>
      <c r="AY146" s="189"/>
      <c r="AZ146" s="189"/>
      <c r="BA146" s="189"/>
      <c r="BB146" s="189"/>
      <c r="BC146" s="189"/>
      <c r="BD146" s="189"/>
    </row>
    <row r="147" spans="1:56" ht="15">
      <c r="A147" s="184"/>
      <c r="B147" s="184"/>
      <c r="C147" s="184"/>
      <c r="D147" s="184"/>
      <c r="E147" s="184"/>
      <c r="F147" s="185"/>
      <c r="G147" s="186"/>
      <c r="H147" s="186"/>
      <c r="K147" s="188"/>
      <c r="L147" s="188"/>
      <c r="M147" s="188"/>
      <c r="N147" s="188"/>
      <c r="O147" s="188"/>
      <c r="P147" s="188"/>
      <c r="Q147" s="188"/>
      <c r="R147" s="188"/>
      <c r="S147" s="188"/>
      <c r="T147" s="188"/>
      <c r="U147" s="188"/>
      <c r="V147" s="188"/>
      <c r="W147" s="188"/>
      <c r="X147" s="188"/>
      <c r="Y147" s="188"/>
      <c r="Z147" s="188"/>
      <c r="AA147" s="188"/>
      <c r="AB147" s="188"/>
      <c r="AC147" s="188"/>
      <c r="AD147" s="188"/>
      <c r="AE147" s="188"/>
      <c r="AF147" s="189"/>
      <c r="AG147" s="189"/>
      <c r="AH147" s="189"/>
      <c r="AI147" s="189"/>
      <c r="AJ147" s="189"/>
      <c r="AK147" s="189"/>
      <c r="AL147" s="189"/>
      <c r="AM147" s="189"/>
      <c r="AN147" s="189"/>
      <c r="AO147" s="189"/>
      <c r="AP147" s="189"/>
      <c r="AQ147" s="189"/>
      <c r="AR147" s="189"/>
      <c r="AS147" s="189"/>
      <c r="AT147" s="189"/>
      <c r="AU147" s="189"/>
      <c r="AV147" s="189"/>
      <c r="AW147" s="189"/>
      <c r="AX147" s="189"/>
      <c r="AY147" s="189"/>
      <c r="AZ147" s="189"/>
      <c r="BA147" s="189"/>
      <c r="BB147" s="189"/>
      <c r="BC147" s="189"/>
      <c r="BD147" s="189"/>
    </row>
    <row r="148" spans="1:56" ht="15">
      <c r="A148" s="184"/>
      <c r="B148" s="184"/>
      <c r="C148" s="184"/>
      <c r="D148" s="184"/>
      <c r="E148" s="184"/>
      <c r="F148" s="185"/>
      <c r="G148" s="186"/>
      <c r="H148" s="186"/>
      <c r="K148" s="188"/>
      <c r="L148" s="188"/>
      <c r="M148" s="188"/>
      <c r="N148" s="188"/>
      <c r="O148" s="188"/>
      <c r="P148" s="188"/>
      <c r="Q148" s="188"/>
      <c r="R148" s="188"/>
      <c r="S148" s="188"/>
      <c r="T148" s="188"/>
      <c r="U148" s="188"/>
      <c r="V148" s="188"/>
      <c r="W148" s="188"/>
      <c r="X148" s="188"/>
      <c r="Y148" s="188"/>
      <c r="Z148" s="188"/>
      <c r="AA148" s="188"/>
      <c r="AB148" s="188"/>
      <c r="AC148" s="188"/>
      <c r="AD148" s="188"/>
      <c r="AE148" s="188"/>
      <c r="AF148" s="189"/>
      <c r="AG148" s="189"/>
      <c r="AH148" s="189"/>
      <c r="AI148" s="189"/>
      <c r="AJ148" s="189"/>
      <c r="AK148" s="189"/>
      <c r="AL148" s="189"/>
      <c r="AM148" s="189"/>
      <c r="AN148" s="189"/>
      <c r="AO148" s="189"/>
      <c r="AP148" s="189"/>
      <c r="AQ148" s="189"/>
      <c r="AR148" s="189"/>
      <c r="AS148" s="189"/>
      <c r="AT148" s="189"/>
      <c r="AU148" s="189"/>
      <c r="AV148" s="189"/>
      <c r="AW148" s="189"/>
      <c r="AX148" s="189"/>
      <c r="AY148" s="189"/>
      <c r="AZ148" s="189"/>
      <c r="BA148" s="189"/>
      <c r="BB148" s="189"/>
      <c r="BC148" s="189"/>
      <c r="BD148" s="189"/>
    </row>
    <row r="149" spans="1:56" ht="15">
      <c r="A149" s="184"/>
      <c r="B149" s="184"/>
      <c r="C149" s="184"/>
      <c r="D149" s="184"/>
      <c r="E149" s="184"/>
      <c r="F149" s="185"/>
      <c r="G149" s="186"/>
      <c r="H149" s="186"/>
      <c r="K149" s="188"/>
      <c r="L149" s="188"/>
      <c r="M149" s="188"/>
      <c r="N149" s="188"/>
      <c r="O149" s="188"/>
      <c r="P149" s="188"/>
      <c r="Q149" s="188"/>
      <c r="R149" s="188"/>
      <c r="S149" s="188"/>
      <c r="T149" s="188"/>
      <c r="U149" s="188"/>
      <c r="V149" s="188"/>
      <c r="W149" s="188"/>
      <c r="X149" s="188"/>
      <c r="Y149" s="188"/>
      <c r="Z149" s="188"/>
      <c r="AA149" s="188"/>
      <c r="AB149" s="188"/>
      <c r="AC149" s="188"/>
      <c r="AD149" s="188"/>
      <c r="AE149" s="188"/>
      <c r="AF149" s="189"/>
      <c r="AG149" s="189"/>
      <c r="AH149" s="189"/>
      <c r="AI149" s="189"/>
      <c r="AJ149" s="189"/>
      <c r="AK149" s="189"/>
      <c r="AL149" s="189"/>
      <c r="AM149" s="189"/>
      <c r="AN149" s="189"/>
      <c r="AO149" s="189"/>
      <c r="AP149" s="189"/>
      <c r="AQ149" s="189"/>
      <c r="AR149" s="189"/>
      <c r="AS149" s="189"/>
      <c r="AT149" s="189"/>
      <c r="AU149" s="189"/>
      <c r="AV149" s="189"/>
      <c r="AW149" s="189"/>
      <c r="AX149" s="189"/>
      <c r="AY149" s="189"/>
      <c r="AZ149" s="189"/>
      <c r="BA149" s="189"/>
      <c r="BB149" s="189"/>
      <c r="BC149" s="189"/>
      <c r="BD149" s="189"/>
    </row>
    <row r="150" spans="1:56" ht="15">
      <c r="A150" s="184"/>
      <c r="B150" s="184"/>
      <c r="C150" s="184"/>
      <c r="D150" s="184"/>
      <c r="E150" s="184"/>
      <c r="F150" s="185"/>
      <c r="G150" s="186"/>
      <c r="H150" s="186"/>
      <c r="J150" s="190"/>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9"/>
      <c r="AG150" s="189"/>
      <c r="AH150" s="189"/>
      <c r="AI150" s="189"/>
      <c r="AJ150" s="189"/>
      <c r="AK150" s="189"/>
      <c r="AL150" s="189"/>
      <c r="AM150" s="189"/>
      <c r="AN150" s="189"/>
      <c r="AO150" s="189"/>
      <c r="AP150" s="189"/>
      <c r="AQ150" s="189"/>
      <c r="AR150" s="189"/>
      <c r="AS150" s="189"/>
      <c r="AT150" s="189"/>
      <c r="AU150" s="189"/>
      <c r="AV150" s="189"/>
      <c r="AW150" s="189"/>
      <c r="AX150" s="189"/>
      <c r="AY150" s="189"/>
      <c r="AZ150" s="189"/>
      <c r="BA150" s="189"/>
      <c r="BB150" s="189"/>
      <c r="BC150" s="189"/>
      <c r="BD150" s="189"/>
    </row>
    <row r="151" spans="1:56" ht="15">
      <c r="A151" s="184"/>
      <c r="B151" s="184"/>
      <c r="C151" s="184"/>
      <c r="D151" s="184"/>
      <c r="E151" s="184"/>
      <c r="F151" s="185"/>
      <c r="G151" s="186"/>
      <c r="H151" s="186"/>
      <c r="J151" s="190"/>
      <c r="K151" s="188"/>
      <c r="L151" s="188"/>
      <c r="M151" s="188"/>
      <c r="N151" s="188"/>
      <c r="O151" s="188"/>
      <c r="P151" s="188"/>
      <c r="Q151" s="188"/>
      <c r="R151" s="188"/>
      <c r="S151" s="188"/>
      <c r="T151" s="188"/>
      <c r="U151" s="188"/>
      <c r="V151" s="188"/>
      <c r="W151" s="188"/>
      <c r="X151" s="188"/>
      <c r="Y151" s="188"/>
      <c r="Z151" s="188"/>
      <c r="AA151" s="188"/>
      <c r="AB151" s="188"/>
      <c r="AC151" s="188"/>
      <c r="AD151" s="188"/>
      <c r="AE151" s="188"/>
      <c r="AF151" s="189"/>
      <c r="AG151" s="189"/>
      <c r="AH151" s="189"/>
      <c r="AI151" s="189"/>
      <c r="AJ151" s="189"/>
      <c r="AK151" s="189"/>
      <c r="AL151" s="189"/>
      <c r="AM151" s="189"/>
      <c r="AN151" s="189"/>
      <c r="AO151" s="189"/>
      <c r="AP151" s="189"/>
      <c r="AQ151" s="189"/>
      <c r="AR151" s="189"/>
      <c r="AS151" s="189"/>
      <c r="AT151" s="189"/>
      <c r="AU151" s="189"/>
      <c r="AV151" s="189"/>
      <c r="AW151" s="189"/>
      <c r="AX151" s="189"/>
      <c r="AY151" s="189"/>
      <c r="AZ151" s="189"/>
      <c r="BA151" s="189"/>
      <c r="BB151" s="189"/>
      <c r="BC151" s="189"/>
      <c r="BD151" s="189"/>
    </row>
    <row r="152" spans="1:56" ht="15">
      <c r="A152" s="184"/>
      <c r="B152" s="184"/>
      <c r="C152" s="184"/>
      <c r="D152" s="184"/>
      <c r="E152" s="184"/>
      <c r="F152" s="185"/>
      <c r="G152" s="186"/>
      <c r="H152" s="186"/>
      <c r="J152" s="190"/>
      <c r="K152" s="188"/>
      <c r="L152" s="188"/>
      <c r="M152" s="188"/>
      <c r="N152" s="188"/>
      <c r="O152" s="188"/>
      <c r="P152" s="188"/>
      <c r="Q152" s="188"/>
      <c r="R152" s="188"/>
      <c r="S152" s="188"/>
      <c r="T152" s="188"/>
      <c r="U152" s="188"/>
      <c r="V152" s="188"/>
      <c r="W152" s="188"/>
      <c r="X152" s="188"/>
      <c r="Y152" s="188"/>
      <c r="Z152" s="188"/>
      <c r="AA152" s="188"/>
      <c r="AB152" s="188"/>
      <c r="AC152" s="188"/>
      <c r="AD152" s="188"/>
      <c r="AE152" s="188"/>
      <c r="AF152" s="189"/>
      <c r="AG152" s="189"/>
      <c r="AH152" s="189"/>
      <c r="AI152" s="189"/>
      <c r="AJ152" s="189"/>
      <c r="AK152" s="189"/>
      <c r="AL152" s="189"/>
      <c r="AM152" s="189"/>
      <c r="AN152" s="189"/>
      <c r="AO152" s="189"/>
      <c r="AP152" s="189"/>
      <c r="AQ152" s="189"/>
      <c r="AR152" s="189"/>
      <c r="AS152" s="189"/>
      <c r="AT152" s="189"/>
      <c r="AU152" s="189"/>
      <c r="AV152" s="189"/>
      <c r="AW152" s="189"/>
      <c r="AX152" s="189"/>
      <c r="AY152" s="189"/>
      <c r="AZ152" s="189"/>
      <c r="BA152" s="189"/>
      <c r="BB152" s="189"/>
      <c r="BC152" s="189"/>
      <c r="BD152" s="189"/>
    </row>
    <row r="153" spans="1:56" ht="15">
      <c r="A153" s="184"/>
      <c r="B153" s="184"/>
      <c r="C153" s="184"/>
      <c r="D153" s="184"/>
      <c r="E153" s="184"/>
      <c r="F153" s="185"/>
      <c r="G153" s="186"/>
      <c r="H153" s="186"/>
      <c r="J153" s="190"/>
      <c r="K153" s="188"/>
      <c r="L153" s="188"/>
      <c r="M153" s="188"/>
      <c r="N153" s="188"/>
      <c r="O153" s="188"/>
      <c r="P153" s="188"/>
      <c r="Q153" s="188"/>
      <c r="R153" s="188"/>
      <c r="S153" s="188"/>
      <c r="T153" s="188"/>
      <c r="U153" s="188"/>
      <c r="V153" s="188"/>
      <c r="W153" s="188"/>
      <c r="X153" s="188"/>
      <c r="Y153" s="188"/>
      <c r="Z153" s="188"/>
      <c r="AA153" s="188"/>
      <c r="AB153" s="188"/>
      <c r="AC153" s="188"/>
      <c r="AD153" s="188"/>
      <c r="AE153" s="188"/>
      <c r="AF153" s="189"/>
      <c r="AG153" s="189"/>
      <c r="AH153" s="189"/>
      <c r="AI153" s="189"/>
      <c r="AJ153" s="189"/>
      <c r="AK153" s="189"/>
      <c r="AL153" s="189"/>
      <c r="AM153" s="189"/>
      <c r="AN153" s="189"/>
      <c r="AO153" s="189"/>
      <c r="AP153" s="189"/>
      <c r="AQ153" s="189"/>
      <c r="AR153" s="189"/>
      <c r="AS153" s="189"/>
      <c r="AT153" s="189"/>
      <c r="AU153" s="189"/>
      <c r="AV153" s="189"/>
      <c r="AW153" s="189"/>
      <c r="AX153" s="189"/>
      <c r="AY153" s="189"/>
      <c r="AZ153" s="189"/>
      <c r="BA153" s="189"/>
      <c r="BB153" s="189"/>
      <c r="BC153" s="189"/>
      <c r="BD153" s="189"/>
    </row>
    <row r="154" spans="1:56" ht="15">
      <c r="A154" s="184"/>
      <c r="B154" s="184"/>
      <c r="C154" s="184"/>
      <c r="D154" s="184"/>
      <c r="E154" s="184"/>
      <c r="F154" s="185"/>
      <c r="G154" s="186"/>
      <c r="H154" s="186"/>
      <c r="J154" s="190"/>
      <c r="K154" s="188"/>
      <c r="L154" s="188"/>
      <c r="M154" s="188"/>
      <c r="N154" s="188"/>
      <c r="O154" s="188"/>
      <c r="P154" s="188"/>
      <c r="Q154" s="188"/>
      <c r="R154" s="188"/>
      <c r="S154" s="188"/>
      <c r="T154" s="188"/>
      <c r="U154" s="188"/>
      <c r="V154" s="188"/>
      <c r="W154" s="188"/>
      <c r="X154" s="188"/>
      <c r="Y154" s="188"/>
      <c r="Z154" s="188"/>
      <c r="AA154" s="188"/>
      <c r="AB154" s="188"/>
      <c r="AC154" s="188"/>
      <c r="AD154" s="188"/>
      <c r="AE154" s="188"/>
      <c r="AF154" s="189"/>
      <c r="AG154" s="189"/>
      <c r="AH154" s="189"/>
      <c r="AI154" s="189"/>
      <c r="AJ154" s="189"/>
      <c r="AK154" s="189"/>
      <c r="AL154" s="189"/>
      <c r="AM154" s="189"/>
      <c r="AN154" s="189"/>
      <c r="AO154" s="189"/>
      <c r="AP154" s="189"/>
      <c r="AQ154" s="189"/>
      <c r="AR154" s="189"/>
      <c r="AS154" s="189"/>
      <c r="AT154" s="189"/>
      <c r="AU154" s="189"/>
      <c r="AV154" s="189"/>
      <c r="AW154" s="189"/>
      <c r="AX154" s="189"/>
      <c r="AY154" s="189"/>
      <c r="AZ154" s="189"/>
      <c r="BA154" s="189"/>
      <c r="BB154" s="189"/>
      <c r="BC154" s="189"/>
      <c r="BD154" s="189"/>
    </row>
    <row r="155" spans="1:56" ht="15">
      <c r="A155" s="184"/>
      <c r="B155" s="184"/>
      <c r="C155" s="184"/>
      <c r="D155" s="184"/>
      <c r="E155" s="184"/>
      <c r="F155" s="185"/>
      <c r="G155" s="186"/>
      <c r="H155" s="186"/>
      <c r="J155" s="190"/>
      <c r="K155" s="188"/>
      <c r="L155" s="188"/>
      <c r="M155" s="188"/>
      <c r="N155" s="188"/>
      <c r="O155" s="188"/>
      <c r="P155" s="188"/>
      <c r="Q155" s="188"/>
      <c r="R155" s="188"/>
      <c r="S155" s="188"/>
      <c r="T155" s="188"/>
      <c r="U155" s="188"/>
      <c r="V155" s="188"/>
      <c r="W155" s="188"/>
      <c r="X155" s="188"/>
      <c r="Y155" s="188"/>
      <c r="Z155" s="188"/>
      <c r="AA155" s="188"/>
      <c r="AB155" s="188"/>
      <c r="AC155" s="188"/>
      <c r="AD155" s="188"/>
      <c r="AE155" s="188"/>
      <c r="AF155" s="189"/>
      <c r="AG155" s="189"/>
      <c r="AH155" s="189"/>
      <c r="AI155" s="189"/>
      <c r="AJ155" s="189"/>
      <c r="AK155" s="189"/>
      <c r="AL155" s="189"/>
      <c r="AM155" s="189"/>
      <c r="AN155" s="189"/>
      <c r="AO155" s="189"/>
      <c r="AP155" s="189"/>
      <c r="AQ155" s="189"/>
      <c r="AR155" s="189"/>
      <c r="AS155" s="189"/>
      <c r="AT155" s="189"/>
      <c r="AU155" s="189"/>
      <c r="AV155" s="189"/>
      <c r="AW155" s="189"/>
      <c r="AX155" s="189"/>
      <c r="AY155" s="189"/>
      <c r="AZ155" s="189"/>
      <c r="BA155" s="189"/>
      <c r="BB155" s="189"/>
      <c r="BC155" s="189"/>
      <c r="BD155" s="189"/>
    </row>
    <row r="156" spans="1:56" ht="15">
      <c r="A156" s="184"/>
      <c r="B156" s="184"/>
      <c r="C156" s="184"/>
      <c r="D156" s="184"/>
      <c r="E156" s="184"/>
      <c r="F156" s="185"/>
      <c r="G156" s="186"/>
      <c r="H156" s="186"/>
      <c r="J156" s="190"/>
      <c r="K156" s="188"/>
      <c r="L156" s="188"/>
      <c r="M156" s="188"/>
      <c r="N156" s="188"/>
      <c r="O156" s="188"/>
      <c r="P156" s="188"/>
      <c r="Q156" s="188"/>
      <c r="R156" s="188"/>
      <c r="S156" s="188"/>
      <c r="T156" s="188"/>
      <c r="U156" s="188"/>
      <c r="V156" s="188"/>
      <c r="W156" s="188"/>
      <c r="X156" s="188"/>
      <c r="Y156" s="188"/>
      <c r="Z156" s="188"/>
      <c r="AA156" s="188"/>
      <c r="AB156" s="188"/>
      <c r="AC156" s="188"/>
      <c r="AD156" s="188"/>
      <c r="AE156" s="188"/>
      <c r="AF156" s="189"/>
      <c r="AG156" s="189"/>
      <c r="AH156" s="189"/>
      <c r="AI156" s="189"/>
      <c r="AJ156" s="189"/>
      <c r="AK156" s="189"/>
      <c r="AL156" s="189"/>
      <c r="AM156" s="189"/>
      <c r="AN156" s="189"/>
      <c r="AO156" s="189"/>
      <c r="AP156" s="189"/>
      <c r="AQ156" s="189"/>
      <c r="AR156" s="189"/>
      <c r="AS156" s="189"/>
      <c r="AT156" s="189"/>
      <c r="AU156" s="189"/>
      <c r="AV156" s="189"/>
      <c r="AW156" s="189"/>
      <c r="AX156" s="189"/>
      <c r="AY156" s="189"/>
      <c r="AZ156" s="189"/>
      <c r="BA156" s="189"/>
      <c r="BB156" s="189"/>
      <c r="BC156" s="189"/>
      <c r="BD156" s="189"/>
    </row>
    <row r="157" spans="1:56" ht="15">
      <c r="A157" s="184"/>
      <c r="B157" s="184"/>
      <c r="C157" s="184"/>
      <c r="D157" s="184"/>
      <c r="E157" s="184"/>
      <c r="F157" s="185"/>
      <c r="G157" s="186"/>
      <c r="H157" s="186"/>
      <c r="J157" s="190"/>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9"/>
      <c r="AG157" s="189"/>
      <c r="AH157" s="189"/>
      <c r="AI157" s="189"/>
      <c r="AJ157" s="189"/>
      <c r="AK157" s="189"/>
      <c r="AL157" s="189"/>
      <c r="AM157" s="189"/>
      <c r="AN157" s="189"/>
      <c r="AO157" s="189"/>
      <c r="AP157" s="189"/>
      <c r="AQ157" s="189"/>
      <c r="AR157" s="189"/>
      <c r="AS157" s="189"/>
      <c r="AT157" s="189"/>
      <c r="AU157" s="189"/>
      <c r="AV157" s="189"/>
      <c r="AW157" s="189"/>
      <c r="AX157" s="189"/>
      <c r="AY157" s="189"/>
      <c r="AZ157" s="189"/>
      <c r="BA157" s="189"/>
      <c r="BB157" s="189"/>
      <c r="BC157" s="189"/>
      <c r="BD157" s="189"/>
    </row>
    <row r="158" spans="1:56" ht="15">
      <c r="A158" s="184"/>
      <c r="B158" s="184"/>
      <c r="C158" s="184"/>
      <c r="D158" s="184"/>
      <c r="E158" s="184"/>
      <c r="F158" s="185"/>
      <c r="G158" s="186"/>
      <c r="H158" s="186"/>
      <c r="J158" s="190"/>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89"/>
      <c r="BA158" s="189"/>
      <c r="BB158" s="189"/>
      <c r="BC158" s="189"/>
      <c r="BD158" s="189"/>
    </row>
    <row r="159" spans="1:56" ht="15">
      <c r="A159" s="184"/>
      <c r="B159" s="184"/>
      <c r="C159" s="184"/>
      <c r="D159" s="184"/>
      <c r="E159" s="184"/>
      <c r="F159" s="185"/>
      <c r="G159" s="186"/>
      <c r="H159" s="186"/>
      <c r="J159" s="190"/>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9"/>
      <c r="AG159" s="189"/>
      <c r="AH159" s="189"/>
      <c r="AI159" s="189"/>
      <c r="AJ159" s="189"/>
      <c r="AK159" s="189"/>
      <c r="AL159" s="189"/>
      <c r="AM159" s="189"/>
      <c r="AN159" s="189"/>
      <c r="AO159" s="189"/>
      <c r="AP159" s="189"/>
      <c r="AQ159" s="189"/>
      <c r="AR159" s="189"/>
      <c r="AS159" s="189"/>
      <c r="AT159" s="189"/>
      <c r="AU159" s="189"/>
      <c r="AV159" s="189"/>
      <c r="AW159" s="189"/>
      <c r="AX159" s="189"/>
      <c r="AY159" s="189"/>
      <c r="AZ159" s="189"/>
      <c r="BA159" s="189"/>
      <c r="BB159" s="189"/>
      <c r="BC159" s="189"/>
      <c r="BD159" s="189"/>
    </row>
    <row r="160" spans="1:56" ht="15">
      <c r="A160" s="184"/>
      <c r="B160" s="184"/>
      <c r="C160" s="184"/>
      <c r="D160" s="184"/>
      <c r="E160" s="184"/>
      <c r="F160" s="185"/>
      <c r="G160" s="186"/>
      <c r="H160" s="186"/>
      <c r="J160" s="190"/>
      <c r="K160" s="188"/>
      <c r="L160" s="188"/>
      <c r="M160" s="188"/>
      <c r="N160" s="188"/>
      <c r="O160" s="188"/>
      <c r="P160" s="188"/>
      <c r="Q160" s="188"/>
      <c r="R160" s="188"/>
      <c r="S160" s="188"/>
      <c r="T160" s="188"/>
      <c r="U160" s="188"/>
      <c r="V160" s="188"/>
      <c r="W160" s="188"/>
      <c r="X160" s="188"/>
      <c r="Y160" s="188"/>
      <c r="Z160" s="188"/>
      <c r="AA160" s="188"/>
      <c r="AB160" s="188"/>
      <c r="AC160" s="188"/>
      <c r="AD160" s="188"/>
      <c r="AE160" s="188"/>
      <c r="AF160" s="189"/>
      <c r="AG160" s="189"/>
      <c r="AH160" s="189"/>
      <c r="AI160" s="189"/>
      <c r="AJ160" s="189"/>
      <c r="AK160" s="189"/>
      <c r="AL160" s="189"/>
      <c r="AM160" s="189"/>
      <c r="AN160" s="189"/>
      <c r="AO160" s="189"/>
      <c r="AP160" s="189"/>
      <c r="AQ160" s="189"/>
      <c r="AR160" s="189"/>
      <c r="AS160" s="189"/>
      <c r="AT160" s="189"/>
      <c r="AU160" s="189"/>
      <c r="AV160" s="189"/>
      <c r="AW160" s="189"/>
      <c r="AX160" s="189"/>
      <c r="AY160" s="189"/>
      <c r="AZ160" s="189"/>
      <c r="BA160" s="189"/>
      <c r="BB160" s="189"/>
      <c r="BC160" s="189"/>
      <c r="BD160" s="189"/>
    </row>
    <row r="161" spans="1:56" ht="15">
      <c r="A161" s="184"/>
      <c r="B161" s="184"/>
      <c r="C161" s="184"/>
      <c r="D161" s="184"/>
      <c r="E161" s="184"/>
      <c r="F161" s="185"/>
      <c r="G161" s="186"/>
      <c r="H161" s="186"/>
      <c r="J161" s="190"/>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9"/>
      <c r="AG161" s="189"/>
      <c r="AH161" s="189"/>
      <c r="AI161" s="189"/>
      <c r="AJ161" s="189"/>
      <c r="AK161" s="189"/>
      <c r="AL161" s="189"/>
      <c r="AM161" s="189"/>
      <c r="AN161" s="189"/>
      <c r="AO161" s="189"/>
      <c r="AP161" s="189"/>
      <c r="AQ161" s="189"/>
      <c r="AR161" s="189"/>
      <c r="AS161" s="189"/>
      <c r="AT161" s="189"/>
      <c r="AU161" s="189"/>
      <c r="AV161" s="189"/>
      <c r="AW161" s="189"/>
      <c r="AX161" s="189"/>
      <c r="AY161" s="189"/>
      <c r="AZ161" s="189"/>
      <c r="BA161" s="189"/>
      <c r="BB161" s="189"/>
      <c r="BC161" s="189"/>
      <c r="BD161" s="189"/>
    </row>
    <row r="162" spans="1:56" ht="15">
      <c r="A162" s="184"/>
      <c r="B162" s="184"/>
      <c r="C162" s="184"/>
      <c r="D162" s="184"/>
      <c r="E162" s="184"/>
      <c r="F162" s="185"/>
      <c r="G162" s="186"/>
      <c r="H162" s="186"/>
      <c r="J162" s="190"/>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9"/>
      <c r="AG162" s="189"/>
      <c r="AH162" s="189"/>
      <c r="AI162" s="189"/>
      <c r="AJ162" s="189"/>
      <c r="AK162" s="189"/>
      <c r="AL162" s="189"/>
      <c r="AM162" s="189"/>
      <c r="AN162" s="189"/>
      <c r="AO162" s="189"/>
      <c r="AP162" s="189"/>
      <c r="AQ162" s="189"/>
      <c r="AR162" s="189"/>
      <c r="AS162" s="189"/>
      <c r="AT162" s="189"/>
      <c r="AU162" s="189"/>
      <c r="AV162" s="189"/>
      <c r="AW162" s="189"/>
      <c r="AX162" s="189"/>
      <c r="AY162" s="189"/>
      <c r="AZ162" s="189"/>
      <c r="BA162" s="189"/>
      <c r="BB162" s="189"/>
      <c r="BC162" s="189"/>
      <c r="BD162" s="189"/>
    </row>
    <row r="163" spans="1:56" ht="15">
      <c r="A163" s="184"/>
      <c r="B163" s="184"/>
      <c r="C163" s="184"/>
      <c r="D163" s="184"/>
      <c r="E163" s="184"/>
      <c r="F163" s="185"/>
      <c r="G163" s="186"/>
      <c r="H163" s="186"/>
      <c r="J163" s="190"/>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9"/>
      <c r="AG163" s="189"/>
      <c r="AH163" s="189"/>
      <c r="AI163" s="189"/>
      <c r="AJ163" s="189"/>
      <c r="AK163" s="189"/>
      <c r="AL163" s="189"/>
      <c r="AM163" s="189"/>
      <c r="AN163" s="189"/>
      <c r="AO163" s="189"/>
      <c r="AP163" s="189"/>
      <c r="AQ163" s="189"/>
      <c r="AR163" s="189"/>
      <c r="AS163" s="189"/>
      <c r="AT163" s="189"/>
      <c r="AU163" s="189"/>
      <c r="AV163" s="189"/>
      <c r="AW163" s="189"/>
      <c r="AX163" s="189"/>
      <c r="AY163" s="189"/>
      <c r="AZ163" s="189"/>
      <c r="BA163" s="189"/>
      <c r="BB163" s="189"/>
      <c r="BC163" s="189"/>
      <c r="BD163" s="189"/>
    </row>
    <row r="164" spans="1:56" ht="15">
      <c r="A164" s="184"/>
      <c r="B164" s="184"/>
      <c r="C164" s="184"/>
      <c r="D164" s="184"/>
      <c r="E164" s="184"/>
      <c r="F164" s="185"/>
      <c r="G164" s="186"/>
      <c r="H164" s="186"/>
      <c r="J164" s="190"/>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9"/>
      <c r="AG164" s="189"/>
      <c r="AH164" s="189"/>
      <c r="AI164" s="189"/>
      <c r="AJ164" s="189"/>
      <c r="AK164" s="189"/>
      <c r="AL164" s="189"/>
      <c r="AM164" s="189"/>
      <c r="AN164" s="189"/>
      <c r="AO164" s="189"/>
      <c r="AP164" s="189"/>
      <c r="AQ164" s="189"/>
      <c r="AR164" s="189"/>
      <c r="AS164" s="189"/>
      <c r="AT164" s="189"/>
      <c r="AU164" s="189"/>
      <c r="AV164" s="189"/>
      <c r="AW164" s="189"/>
      <c r="AX164" s="189"/>
      <c r="AY164" s="189"/>
      <c r="AZ164" s="189"/>
      <c r="BA164" s="189"/>
      <c r="BB164" s="189"/>
      <c r="BC164" s="189"/>
      <c r="BD164" s="189"/>
    </row>
    <row r="165" spans="1:56" ht="15">
      <c r="A165" s="184"/>
      <c r="B165" s="184"/>
      <c r="C165" s="184"/>
      <c r="D165" s="184"/>
      <c r="E165" s="184"/>
      <c r="F165" s="185"/>
      <c r="G165" s="186"/>
      <c r="H165" s="186"/>
      <c r="J165" s="190"/>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9"/>
      <c r="AG165" s="189"/>
      <c r="AH165" s="189"/>
      <c r="AI165" s="189"/>
      <c r="AJ165" s="189"/>
      <c r="AK165" s="189"/>
      <c r="AL165" s="189"/>
      <c r="AM165" s="189"/>
      <c r="AN165" s="189"/>
      <c r="AO165" s="189"/>
      <c r="AP165" s="189"/>
      <c r="AQ165" s="189"/>
      <c r="AR165" s="189"/>
      <c r="AS165" s="189"/>
      <c r="AT165" s="189"/>
      <c r="AU165" s="189"/>
      <c r="AV165" s="189"/>
      <c r="AW165" s="189"/>
      <c r="AX165" s="189"/>
      <c r="AY165" s="189"/>
      <c r="AZ165" s="189"/>
      <c r="BA165" s="189"/>
      <c r="BB165" s="189"/>
      <c r="BC165" s="189"/>
      <c r="BD165" s="189"/>
    </row>
    <row r="166" spans="1:56" ht="15">
      <c r="A166" s="184"/>
      <c r="B166" s="184"/>
      <c r="C166" s="184"/>
      <c r="D166" s="184"/>
      <c r="E166" s="184"/>
      <c r="F166" s="185"/>
      <c r="G166" s="186"/>
      <c r="H166" s="186"/>
      <c r="J166" s="190"/>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9"/>
      <c r="AG166" s="189"/>
      <c r="AH166" s="189"/>
      <c r="AI166" s="189"/>
      <c r="AJ166" s="189"/>
      <c r="AK166" s="189"/>
      <c r="AL166" s="189"/>
      <c r="AM166" s="189"/>
      <c r="AN166" s="189"/>
      <c r="AO166" s="189"/>
      <c r="AP166" s="189"/>
      <c r="AQ166" s="189"/>
      <c r="AR166" s="189"/>
      <c r="AS166" s="189"/>
      <c r="AT166" s="189"/>
      <c r="AU166" s="189"/>
      <c r="AV166" s="189"/>
      <c r="AW166" s="189"/>
      <c r="AX166" s="189"/>
      <c r="AY166" s="189"/>
      <c r="AZ166" s="189"/>
      <c r="BA166" s="189"/>
      <c r="BB166" s="189"/>
      <c r="BC166" s="189"/>
      <c r="BD166" s="189"/>
    </row>
    <row r="167" spans="1:56" ht="15">
      <c r="A167" s="184"/>
      <c r="B167" s="184"/>
      <c r="C167" s="184"/>
      <c r="D167" s="184"/>
      <c r="E167" s="184"/>
      <c r="F167" s="185"/>
      <c r="G167" s="186"/>
      <c r="H167" s="186"/>
      <c r="J167" s="190"/>
      <c r="K167" s="188"/>
      <c r="L167" s="188"/>
      <c r="M167" s="188"/>
      <c r="N167" s="188"/>
      <c r="O167" s="188"/>
      <c r="P167" s="188"/>
      <c r="Q167" s="188"/>
      <c r="R167" s="188"/>
      <c r="S167" s="188"/>
      <c r="T167" s="188"/>
      <c r="U167" s="188"/>
      <c r="V167" s="188"/>
      <c r="W167" s="188"/>
      <c r="X167" s="188"/>
      <c r="Y167" s="188"/>
      <c r="Z167" s="188"/>
      <c r="AA167" s="188"/>
      <c r="AB167" s="188"/>
      <c r="AC167" s="188"/>
      <c r="AD167" s="188"/>
      <c r="AE167" s="188"/>
      <c r="AF167" s="189"/>
      <c r="AG167" s="189"/>
      <c r="AH167" s="189"/>
      <c r="AI167" s="189"/>
      <c r="AJ167" s="189"/>
      <c r="AK167" s="189"/>
      <c r="AL167" s="189"/>
      <c r="AM167" s="189"/>
      <c r="AN167" s="189"/>
      <c r="AO167" s="189"/>
      <c r="AP167" s="189"/>
      <c r="AQ167" s="189"/>
      <c r="AR167" s="189"/>
      <c r="AS167" s="189"/>
      <c r="AT167" s="189"/>
      <c r="AU167" s="189"/>
      <c r="AV167" s="189"/>
      <c r="AW167" s="189"/>
      <c r="AX167" s="189"/>
      <c r="AY167" s="189"/>
      <c r="AZ167" s="189"/>
      <c r="BA167" s="189"/>
      <c r="BB167" s="189"/>
      <c r="BC167" s="189"/>
      <c r="BD167" s="189"/>
    </row>
    <row r="168" spans="1:56" ht="15">
      <c r="A168" s="184"/>
      <c r="B168" s="184"/>
      <c r="C168" s="184"/>
      <c r="D168" s="184"/>
      <c r="E168" s="184"/>
      <c r="F168" s="185"/>
      <c r="G168" s="186"/>
      <c r="H168" s="186"/>
      <c r="J168" s="190"/>
      <c r="K168" s="188"/>
      <c r="L168" s="188"/>
      <c r="M168" s="188"/>
      <c r="N168" s="188"/>
      <c r="O168" s="188"/>
      <c r="P168" s="188"/>
      <c r="Q168" s="188"/>
      <c r="R168" s="188"/>
      <c r="S168" s="188"/>
      <c r="T168" s="188"/>
      <c r="U168" s="188"/>
      <c r="V168" s="188"/>
      <c r="W168" s="188"/>
      <c r="X168" s="188"/>
      <c r="Y168" s="188"/>
      <c r="Z168" s="188"/>
      <c r="AA168" s="188"/>
      <c r="AB168" s="188"/>
      <c r="AC168" s="188"/>
      <c r="AD168" s="188"/>
      <c r="AE168" s="188"/>
      <c r="AF168" s="189"/>
      <c r="AG168" s="189"/>
      <c r="AH168" s="189"/>
      <c r="AI168" s="189"/>
      <c r="AJ168" s="189"/>
      <c r="AK168" s="189"/>
      <c r="AL168" s="189"/>
      <c r="AM168" s="189"/>
      <c r="AN168" s="189"/>
      <c r="AO168" s="189"/>
      <c r="AP168" s="189"/>
      <c r="AQ168" s="189"/>
      <c r="AR168" s="189"/>
      <c r="AS168" s="189"/>
      <c r="AT168" s="189"/>
      <c r="AU168" s="189"/>
      <c r="AV168" s="189"/>
      <c r="AW168" s="189"/>
      <c r="AX168" s="189"/>
      <c r="AY168" s="189"/>
      <c r="AZ168" s="189"/>
      <c r="BA168" s="189"/>
      <c r="BB168" s="189"/>
      <c r="BC168" s="189"/>
      <c r="BD168" s="189"/>
    </row>
    <row r="169" spans="1:56" ht="15">
      <c r="A169" s="184"/>
      <c r="B169" s="184"/>
      <c r="C169" s="184"/>
      <c r="D169" s="184"/>
      <c r="E169" s="184"/>
      <c r="F169" s="185"/>
      <c r="G169" s="186"/>
      <c r="H169" s="186"/>
      <c r="J169" s="190"/>
      <c r="K169" s="188"/>
      <c r="L169" s="188"/>
      <c r="M169" s="188"/>
      <c r="N169" s="188"/>
      <c r="O169" s="188"/>
      <c r="P169" s="188"/>
      <c r="Q169" s="188"/>
      <c r="R169" s="188"/>
      <c r="S169" s="188"/>
      <c r="T169" s="188"/>
      <c r="U169" s="188"/>
      <c r="V169" s="188"/>
      <c r="W169" s="188"/>
      <c r="X169" s="188"/>
      <c r="Y169" s="188"/>
      <c r="Z169" s="188"/>
      <c r="AA169" s="188"/>
      <c r="AB169" s="188"/>
      <c r="AC169" s="188"/>
      <c r="AD169" s="188"/>
      <c r="AE169" s="188"/>
      <c r="AF169" s="189"/>
      <c r="AG169" s="189"/>
      <c r="AH169" s="189"/>
      <c r="AI169" s="189"/>
      <c r="AJ169" s="189"/>
      <c r="AK169" s="189"/>
      <c r="AL169" s="189"/>
      <c r="AM169" s="189"/>
      <c r="AN169" s="189"/>
      <c r="AO169" s="189"/>
      <c r="AP169" s="189"/>
      <c r="AQ169" s="189"/>
      <c r="AR169" s="189"/>
      <c r="AS169" s="189"/>
      <c r="AT169" s="189"/>
      <c r="AU169" s="189"/>
      <c r="AV169" s="189"/>
      <c r="AW169" s="189"/>
      <c r="AX169" s="189"/>
      <c r="AY169" s="189"/>
      <c r="AZ169" s="189"/>
      <c r="BA169" s="189"/>
      <c r="BB169" s="189"/>
      <c r="BC169" s="189"/>
      <c r="BD169" s="189"/>
    </row>
    <row r="170" spans="1:56" ht="15">
      <c r="A170" s="184"/>
      <c r="B170" s="184"/>
      <c r="C170" s="184"/>
      <c r="D170" s="184"/>
      <c r="E170" s="184"/>
      <c r="F170" s="185"/>
      <c r="G170" s="186"/>
      <c r="H170" s="186"/>
      <c r="J170" s="190"/>
      <c r="K170" s="188"/>
      <c r="L170" s="188"/>
      <c r="M170" s="188"/>
      <c r="N170" s="188"/>
      <c r="O170" s="188"/>
      <c r="P170" s="188"/>
      <c r="Q170" s="188"/>
      <c r="R170" s="188"/>
      <c r="S170" s="188"/>
      <c r="T170" s="188"/>
      <c r="U170" s="188"/>
      <c r="V170" s="188"/>
      <c r="W170" s="188"/>
      <c r="X170" s="188"/>
      <c r="Y170" s="188"/>
      <c r="Z170" s="188"/>
      <c r="AA170" s="188"/>
      <c r="AB170" s="188"/>
      <c r="AC170" s="188"/>
      <c r="AD170" s="188"/>
      <c r="AE170" s="188"/>
      <c r="AF170" s="189"/>
      <c r="AG170" s="189"/>
      <c r="AH170" s="189"/>
      <c r="AI170" s="189"/>
      <c r="AJ170" s="189"/>
      <c r="AK170" s="189"/>
      <c r="AL170" s="189"/>
      <c r="AM170" s="189"/>
      <c r="AN170" s="189"/>
      <c r="AO170" s="189"/>
      <c r="AP170" s="189"/>
      <c r="AQ170" s="189"/>
      <c r="AR170" s="189"/>
      <c r="AS170" s="189"/>
      <c r="AT170" s="189"/>
      <c r="AU170" s="189"/>
      <c r="AV170" s="189"/>
      <c r="AW170" s="189"/>
      <c r="AX170" s="189"/>
      <c r="AY170" s="189"/>
      <c r="AZ170" s="189"/>
      <c r="BA170" s="189"/>
      <c r="BB170" s="189"/>
      <c r="BC170" s="189"/>
      <c r="BD170" s="189"/>
    </row>
    <row r="171" spans="1:56" ht="15">
      <c r="A171" s="184"/>
      <c r="B171" s="184"/>
      <c r="C171" s="184"/>
      <c r="D171" s="184"/>
      <c r="E171" s="184"/>
      <c r="F171" s="185"/>
      <c r="G171" s="186"/>
      <c r="H171" s="186"/>
      <c r="J171" s="190"/>
      <c r="K171" s="188"/>
      <c r="L171" s="188"/>
      <c r="M171" s="188"/>
      <c r="N171" s="188"/>
      <c r="O171" s="188"/>
      <c r="P171" s="188"/>
      <c r="Q171" s="188"/>
      <c r="R171" s="188"/>
      <c r="S171" s="188"/>
      <c r="T171" s="188"/>
      <c r="U171" s="188"/>
      <c r="V171" s="188"/>
      <c r="W171" s="188"/>
      <c r="X171" s="188"/>
      <c r="Y171" s="188"/>
      <c r="Z171" s="188"/>
      <c r="AA171" s="188"/>
      <c r="AB171" s="188"/>
      <c r="AC171" s="188"/>
      <c r="AD171" s="188"/>
      <c r="AE171" s="188"/>
      <c r="AF171" s="189"/>
      <c r="AG171" s="189"/>
      <c r="AH171" s="189"/>
      <c r="AI171" s="189"/>
      <c r="AJ171" s="189"/>
      <c r="AK171" s="189"/>
      <c r="AL171" s="189"/>
      <c r="AM171" s="189"/>
      <c r="AN171" s="189"/>
      <c r="AO171" s="189"/>
      <c r="AP171" s="189"/>
      <c r="AQ171" s="189"/>
      <c r="AR171" s="189"/>
      <c r="AS171" s="189"/>
      <c r="AT171" s="189"/>
      <c r="AU171" s="189"/>
      <c r="AV171" s="189"/>
      <c r="AW171" s="189"/>
      <c r="AX171" s="189"/>
      <c r="AY171" s="189"/>
      <c r="AZ171" s="189"/>
      <c r="BA171" s="189"/>
      <c r="BB171" s="189"/>
      <c r="BC171" s="189"/>
      <c r="BD171" s="189"/>
    </row>
    <row r="172" spans="1:56" ht="15">
      <c r="A172" s="184"/>
      <c r="B172" s="184"/>
      <c r="C172" s="184"/>
      <c r="D172" s="184"/>
      <c r="E172" s="184"/>
      <c r="F172" s="185"/>
      <c r="G172" s="186"/>
      <c r="H172" s="186"/>
      <c r="J172" s="190"/>
      <c r="K172" s="188"/>
      <c r="L172" s="188"/>
      <c r="M172" s="188"/>
      <c r="N172" s="188"/>
      <c r="O172" s="188"/>
      <c r="P172" s="188"/>
      <c r="Q172" s="188"/>
      <c r="R172" s="188"/>
      <c r="S172" s="188"/>
      <c r="T172" s="188"/>
      <c r="U172" s="188"/>
      <c r="V172" s="188"/>
      <c r="W172" s="188"/>
      <c r="X172" s="188"/>
      <c r="Y172" s="188"/>
      <c r="Z172" s="188"/>
      <c r="AA172" s="188"/>
      <c r="AB172" s="188"/>
      <c r="AC172" s="188"/>
      <c r="AD172" s="188"/>
      <c r="AE172" s="188"/>
      <c r="AF172" s="189"/>
      <c r="AG172" s="189"/>
      <c r="AH172" s="189"/>
      <c r="AI172" s="189"/>
      <c r="AJ172" s="189"/>
      <c r="AK172" s="189"/>
      <c r="AL172" s="189"/>
      <c r="AM172" s="189"/>
      <c r="AN172" s="189"/>
      <c r="AO172" s="189"/>
      <c r="AP172" s="189"/>
      <c r="AQ172" s="189"/>
      <c r="AR172" s="189"/>
      <c r="AS172" s="189"/>
      <c r="AT172" s="189"/>
      <c r="AU172" s="189"/>
      <c r="AV172" s="189"/>
      <c r="AW172" s="189"/>
      <c r="AX172" s="189"/>
      <c r="AY172" s="189"/>
      <c r="AZ172" s="189"/>
      <c r="BA172" s="189"/>
      <c r="BB172" s="189"/>
      <c r="BC172" s="189"/>
      <c r="BD172" s="189"/>
    </row>
    <row r="173" spans="1:56" ht="15">
      <c r="A173" s="184"/>
      <c r="B173" s="184"/>
      <c r="C173" s="184"/>
      <c r="D173" s="184"/>
      <c r="E173" s="184"/>
      <c r="F173" s="185"/>
      <c r="G173" s="186"/>
      <c r="H173" s="186"/>
      <c r="J173" s="190"/>
      <c r="K173" s="188"/>
      <c r="L173" s="188"/>
      <c r="M173" s="188"/>
      <c r="N173" s="188"/>
      <c r="O173" s="188"/>
      <c r="P173" s="188"/>
      <c r="Q173" s="188"/>
      <c r="R173" s="188"/>
      <c r="S173" s="188"/>
      <c r="T173" s="188"/>
      <c r="U173" s="188"/>
      <c r="V173" s="188"/>
      <c r="W173" s="188"/>
      <c r="X173" s="188"/>
      <c r="Y173" s="188"/>
      <c r="Z173" s="188"/>
      <c r="AA173" s="188"/>
      <c r="AB173" s="188"/>
      <c r="AC173" s="188"/>
      <c r="AD173" s="188"/>
      <c r="AE173" s="188"/>
      <c r="AF173" s="189"/>
      <c r="AG173" s="189"/>
      <c r="AH173" s="189"/>
      <c r="AI173" s="189"/>
      <c r="AJ173" s="189"/>
      <c r="AK173" s="189"/>
      <c r="AL173" s="189"/>
      <c r="AM173" s="189"/>
      <c r="AN173" s="189"/>
      <c r="AO173" s="189"/>
      <c r="AP173" s="189"/>
      <c r="AQ173" s="189"/>
      <c r="AR173" s="189"/>
      <c r="AS173" s="189"/>
      <c r="AT173" s="189"/>
      <c r="AU173" s="189"/>
      <c r="AV173" s="189"/>
      <c r="AW173" s="189"/>
      <c r="AX173" s="189"/>
      <c r="AY173" s="189"/>
      <c r="AZ173" s="189"/>
      <c r="BA173" s="189"/>
      <c r="BB173" s="189"/>
      <c r="BC173" s="189"/>
      <c r="BD173" s="189"/>
    </row>
    <row r="174" spans="1:56" ht="15">
      <c r="A174" s="184"/>
      <c r="B174" s="184"/>
      <c r="C174" s="184"/>
      <c r="D174" s="184"/>
      <c r="E174" s="184"/>
      <c r="F174" s="185"/>
      <c r="G174" s="186"/>
      <c r="H174" s="186"/>
      <c r="J174" s="190"/>
      <c r="K174" s="188"/>
      <c r="L174" s="188"/>
      <c r="M174" s="188"/>
      <c r="N174" s="188"/>
      <c r="O174" s="188"/>
      <c r="P174" s="188"/>
      <c r="Q174" s="188"/>
      <c r="R174" s="188"/>
      <c r="S174" s="188"/>
      <c r="T174" s="188"/>
      <c r="U174" s="188"/>
      <c r="V174" s="188"/>
      <c r="W174" s="188"/>
      <c r="X174" s="188"/>
      <c r="Y174" s="188"/>
      <c r="Z174" s="188"/>
      <c r="AA174" s="188"/>
      <c r="AB174" s="188"/>
      <c r="AC174" s="188"/>
      <c r="AD174" s="188"/>
      <c r="AE174" s="188"/>
      <c r="AF174" s="189"/>
      <c r="AG174" s="189"/>
      <c r="AH174" s="189"/>
      <c r="AI174" s="189"/>
      <c r="AJ174" s="189"/>
      <c r="AK174" s="189"/>
      <c r="AL174" s="189"/>
      <c r="AM174" s="189"/>
      <c r="AN174" s="189"/>
      <c r="AO174" s="189"/>
      <c r="AP174" s="189"/>
      <c r="AQ174" s="189"/>
      <c r="AR174" s="189"/>
      <c r="AS174" s="189"/>
      <c r="AT174" s="189"/>
      <c r="AU174" s="189"/>
      <c r="AV174" s="189"/>
      <c r="AW174" s="189"/>
      <c r="AX174" s="189"/>
      <c r="AY174" s="189"/>
      <c r="AZ174" s="189"/>
      <c r="BA174" s="189"/>
      <c r="BB174" s="189"/>
      <c r="BC174" s="189"/>
      <c r="BD174" s="18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2"/>
  <dimension ref="A1:CB140"/>
  <sheetViews>
    <sheetView tabSelected="1" workbookViewId="0">
      <selection activeCell="E14" sqref="E14"/>
    </sheetView>
  </sheetViews>
  <sheetFormatPr defaultRowHeight="12.75"/>
  <cols>
    <col min="1" max="1" width="35" style="7" customWidth="1"/>
    <col min="2" max="2" width="30.140625" style="7" customWidth="1"/>
    <col min="3" max="3" width="59" style="7" customWidth="1"/>
    <col min="4" max="4" width="26.5703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8" t="s">
        <v>24</v>
      </c>
      <c r="B1" s="195" t="s">
        <v>25</v>
      </c>
      <c r="C1" s="195"/>
      <c r="D1" s="195"/>
      <c r="E1" s="195"/>
      <c r="F1" s="195"/>
      <c r="G1" s="195"/>
      <c r="H1" s="195"/>
      <c r="I1" s="195"/>
      <c r="J1" s="195"/>
      <c r="K1" s="195"/>
      <c r="L1" s="195"/>
      <c r="M1" s="195"/>
      <c r="N1" s="195"/>
      <c r="O1" s="195"/>
      <c r="P1" s="195"/>
      <c r="Q1" s="195"/>
      <c r="R1" s="195"/>
      <c r="S1" s="195"/>
    </row>
    <row r="2" spans="1:68">
      <c r="A2" s="39" t="s">
        <v>132</v>
      </c>
      <c r="B2" s="195"/>
      <c r="C2" s="195"/>
      <c r="D2" s="195"/>
      <c r="E2" s="195"/>
      <c r="F2" s="195"/>
      <c r="G2" s="195"/>
      <c r="H2" s="195"/>
      <c r="I2" s="195"/>
      <c r="J2" s="195"/>
      <c r="K2" s="195"/>
      <c r="L2" s="195"/>
      <c r="M2" s="195"/>
      <c r="N2" s="195"/>
      <c r="O2" s="195"/>
      <c r="P2" s="195"/>
      <c r="Q2" s="195"/>
      <c r="R2" s="195"/>
      <c r="S2" s="195"/>
    </row>
    <row r="3" spans="1:68">
      <c r="B3" s="195"/>
      <c r="C3" s="195"/>
      <c r="D3" s="195"/>
      <c r="E3" s="195"/>
      <c r="F3" s="195"/>
      <c r="G3" s="195"/>
      <c r="H3" s="195"/>
      <c r="I3" s="195"/>
      <c r="J3" s="195"/>
      <c r="K3" s="195"/>
      <c r="L3" s="195"/>
      <c r="M3" s="195"/>
      <c r="N3" s="195"/>
      <c r="O3" s="195"/>
      <c r="P3" s="195"/>
      <c r="Q3" s="195"/>
      <c r="R3" s="195"/>
      <c r="S3" s="195"/>
    </row>
    <row r="4" spans="1:68">
      <c r="B4" s="195"/>
      <c r="C4" s="195"/>
      <c r="D4" s="195"/>
      <c r="E4" s="195"/>
      <c r="F4" s="195"/>
      <c r="G4" s="195"/>
      <c r="H4" s="195"/>
      <c r="I4" s="195"/>
      <c r="J4" s="195"/>
      <c r="K4" s="195"/>
      <c r="L4" s="195"/>
      <c r="M4" s="195"/>
      <c r="N4" s="195"/>
      <c r="O4" s="195"/>
      <c r="P4" s="195"/>
      <c r="Q4" s="195"/>
      <c r="R4" s="195"/>
      <c r="S4" s="195"/>
    </row>
    <row r="5" spans="1:68">
      <c r="B5" s="195"/>
      <c r="C5" s="195"/>
      <c r="D5" s="195"/>
      <c r="E5" s="195"/>
      <c r="F5" s="195"/>
      <c r="G5" s="195"/>
      <c r="H5" s="195"/>
      <c r="I5" s="195"/>
      <c r="J5" s="195"/>
      <c r="K5" s="195"/>
      <c r="L5" s="195"/>
      <c r="M5" s="195"/>
      <c r="N5" s="195"/>
      <c r="O5" s="195"/>
      <c r="P5" s="195"/>
      <c r="Q5" s="195"/>
      <c r="R5" s="195"/>
      <c r="S5" s="195"/>
    </row>
    <row r="6" spans="1:68">
      <c r="B6" s="195"/>
      <c r="C6" s="195"/>
      <c r="D6" s="195"/>
      <c r="E6" s="195"/>
      <c r="F6" s="195"/>
      <c r="G6" s="195"/>
      <c r="H6" s="195"/>
      <c r="I6" s="195"/>
      <c r="J6" s="195"/>
      <c r="K6" s="195"/>
      <c r="L6" s="195"/>
      <c r="M6" s="195"/>
      <c r="N6" s="195"/>
      <c r="O6" s="195"/>
      <c r="P6" s="195"/>
      <c r="Q6" s="195"/>
      <c r="R6" s="195"/>
      <c r="S6" s="195"/>
    </row>
    <row r="7" spans="1:68">
      <c r="A7" s="191"/>
      <c r="B7" s="191" t="s">
        <v>23</v>
      </c>
      <c r="C7" s="47" t="s">
        <v>26</v>
      </c>
      <c r="D7" s="47" t="s">
        <v>471</v>
      </c>
    </row>
    <row r="8" spans="1:68">
      <c r="A8" s="191" t="s">
        <v>465</v>
      </c>
      <c r="B8" s="191" t="s">
        <v>27</v>
      </c>
      <c r="C8" s="47" t="s">
        <v>468</v>
      </c>
      <c r="D8" s="47" t="s">
        <v>107</v>
      </c>
    </row>
    <row r="9" spans="1:68">
      <c r="A9" s="191" t="str">
        <f>INDEX([2]ACHIEV!$A$19:$B$100,MATCH(CONCATENATE($C$8," - ",$C$7),[2]ACHIEV!$B$19:$B$100,0),1)</f>
        <v>Irrigation</v>
      </c>
      <c r="B9" s="192" t="s">
        <v>28</v>
      </c>
      <c r="C9" s="47">
        <f>[2]FILES!$H$4</f>
        <v>2035</v>
      </c>
      <c r="D9" s="47" t="str">
        <f>[1]!switch_ForecastScenario</f>
        <v>Base</v>
      </c>
    </row>
    <row r="10" spans="1:68">
      <c r="A10" s="191"/>
      <c r="B10" s="191" t="s">
        <v>470</v>
      </c>
      <c r="C10" s="194">
        <f>MIN(SUM(E51:X51),Y51)</f>
        <v>19.315295000234563</v>
      </c>
      <c r="D10" s="48"/>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9" t="str">
        <f>CONCATENATE("# OF EXISTING ACRES FOR MEASURE -",$C$8)</f>
        <v># OF EXISTING ACRES FOR MEASURE -Irrigation Efficiency</v>
      </c>
      <c r="C11" s="7" t="s">
        <v>134</v>
      </c>
      <c r="E11" s="51">
        <v>2016</v>
      </c>
      <c r="F11" s="52">
        <v>2017</v>
      </c>
      <c r="G11" s="52">
        <v>2018</v>
      </c>
      <c r="H11" s="52">
        <v>2019</v>
      </c>
      <c r="I11" s="52">
        <v>2020</v>
      </c>
      <c r="J11" s="52">
        <v>2021</v>
      </c>
      <c r="K11" s="52">
        <v>2022</v>
      </c>
      <c r="L11" s="52">
        <v>2023</v>
      </c>
      <c r="M11" s="52">
        <v>2024</v>
      </c>
      <c r="N11" s="52">
        <v>2025</v>
      </c>
      <c r="O11" s="52">
        <v>2026</v>
      </c>
      <c r="P11" s="52">
        <v>2027</v>
      </c>
      <c r="Q11" s="52">
        <v>2028</v>
      </c>
      <c r="R11" s="52">
        <v>2029</v>
      </c>
      <c r="S11" s="52">
        <v>2030</v>
      </c>
      <c r="T11" s="52">
        <v>2031</v>
      </c>
      <c r="U11" s="52">
        <v>2032</v>
      </c>
      <c r="V11" s="52">
        <v>2033</v>
      </c>
      <c r="W11" s="52">
        <v>2034</v>
      </c>
      <c r="X11" s="52">
        <v>2035</v>
      </c>
      <c r="Y11" s="53"/>
      <c r="AA11" s="40"/>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4" t="str">
        <f>CONCATENATE("ACRES_",E11)</f>
        <v>ACRES_2016</v>
      </c>
      <c r="F12" s="54" t="str">
        <f t="shared" ref="F12:X12" si="0">CONCATENATE("ACRES_",F11)</f>
        <v>ACRES_2017</v>
      </c>
      <c r="G12" s="54" t="str">
        <f t="shared" si="0"/>
        <v>ACRES_2018</v>
      </c>
      <c r="H12" s="54" t="str">
        <f t="shared" si="0"/>
        <v>ACRES_2019</v>
      </c>
      <c r="I12" s="54" t="str">
        <f t="shared" si="0"/>
        <v>ACRES_2020</v>
      </c>
      <c r="J12" s="54" t="str">
        <f t="shared" si="0"/>
        <v>ACRES_2021</v>
      </c>
      <c r="K12" s="54" t="str">
        <f t="shared" si="0"/>
        <v>ACRES_2022</v>
      </c>
      <c r="L12" s="54" t="str">
        <f t="shared" si="0"/>
        <v>ACRES_2023</v>
      </c>
      <c r="M12" s="54" t="str">
        <f t="shared" si="0"/>
        <v>ACRES_2024</v>
      </c>
      <c r="N12" s="54" t="str">
        <f t="shared" si="0"/>
        <v>ACRES_2025</v>
      </c>
      <c r="O12" s="54" t="str">
        <f t="shared" si="0"/>
        <v>ACRES_2026</v>
      </c>
      <c r="P12" s="54" t="str">
        <f t="shared" si="0"/>
        <v>ACRES_2027</v>
      </c>
      <c r="Q12" s="54" t="str">
        <f t="shared" si="0"/>
        <v>ACRES_2028</v>
      </c>
      <c r="R12" s="54" t="str">
        <f t="shared" si="0"/>
        <v>ACRES_2029</v>
      </c>
      <c r="S12" s="54" t="str">
        <f t="shared" si="0"/>
        <v>ACRES_2030</v>
      </c>
      <c r="T12" s="54" t="str">
        <f t="shared" si="0"/>
        <v>ACRES_2031</v>
      </c>
      <c r="U12" s="54" t="str">
        <f t="shared" si="0"/>
        <v>ACRES_2032</v>
      </c>
      <c r="V12" s="54" t="str">
        <f t="shared" si="0"/>
        <v>ACRES_2033</v>
      </c>
      <c r="W12" s="54" t="str">
        <f t="shared" si="0"/>
        <v>ACRES_2034</v>
      </c>
      <c r="X12" s="54" t="str">
        <f t="shared" si="0"/>
        <v>ACRES_2035</v>
      </c>
      <c r="Y12" s="56"/>
      <c r="AA12" s="38"/>
    </row>
    <row r="13" spans="1:68">
      <c r="B13" s="7" t="str">
        <f t="shared" ref="B13:B16" si="1">C13&amp;D13</f>
        <v>CenterPivotIdaho</v>
      </c>
      <c r="C13" s="7" t="s">
        <v>136</v>
      </c>
      <c r="D13" s="7" t="s">
        <v>129</v>
      </c>
      <c r="E13" s="32">
        <f>INDEX([2]SATS!$C$11:$F$21,MATCH($C13,[2]SATS!$B$11:$B$22,0),MATCH($D13,[2]SATS!$C$10:$F$10,0))</f>
        <v>2229589</v>
      </c>
      <c r="F13" s="32">
        <f>E13*(1+INDEX([1]!tbl_Forecast,MATCH($D$8&amp;$D13&amp;$D$7,[1]!rng_ForecastRowLookup,0),MATCH(F$11,[1]!rng_ForecastColumnLookup,0)))</f>
        <v>2229867.7900428614</v>
      </c>
      <c r="G13" s="32">
        <f>F13*(1+INDEX([1]!tbl_Forecast,MATCH($D$8&amp;$D13&amp;$D$7,[1]!rng_ForecastRowLookup,0),MATCH(G$11,[1]!rng_ForecastColumnLookup,0)))</f>
        <v>2230255.2491833987</v>
      </c>
      <c r="H13" s="32">
        <f>G13*(1+INDEX([1]!tbl_Forecast,MATCH($D$8&amp;$D13&amp;$D$7,[1]!rng_ForecastRowLookup,0),MATCH(H$11,[1]!rng_ForecastColumnLookup,0)))</f>
        <v>2231620.4091132674</v>
      </c>
      <c r="I13" s="32">
        <f>H13*(1+INDEX([1]!tbl_Forecast,MATCH($D$8&amp;$D13&amp;$D$7,[1]!rng_ForecastRowLookup,0),MATCH(I$11,[1]!rng_ForecastColumnLookup,0)))</f>
        <v>2233587.0801094207</v>
      </c>
      <c r="J13" s="32">
        <f>I13*(1+INDEX([1]!tbl_Forecast,MATCH($D$8&amp;$D13&amp;$D$7,[1]!rng_ForecastRowLookup,0),MATCH(J$11,[1]!rng_ForecastColumnLookup,0)))</f>
        <v>2236089.1381413843</v>
      </c>
      <c r="K13" s="32">
        <f>J13*(1+INDEX([1]!tbl_Forecast,MATCH($D$8&amp;$D13&amp;$D$7,[1]!rng_ForecastRowLookup,0),MATCH(K$11,[1]!rng_ForecastColumnLookup,0)))</f>
        <v>2238932.9666479696</v>
      </c>
      <c r="L13" s="32">
        <f>K13*(1+INDEX([1]!tbl_Forecast,MATCH($D$8&amp;$D13&amp;$D$7,[1]!rng_ForecastRowLookup,0),MATCH(L$11,[1]!rng_ForecastColumnLookup,0)))</f>
        <v>2242158.0695464788</v>
      </c>
      <c r="M13" s="32">
        <f>L13*(1+INDEX([1]!tbl_Forecast,MATCH($D$8&amp;$D13&amp;$D$7,[1]!rng_ForecastRowLookup,0),MATCH(M$11,[1]!rng_ForecastColumnLookup,0)))</f>
        <v>2245717.3601419111</v>
      </c>
      <c r="N13" s="32">
        <f>M13*(1+INDEX([1]!tbl_Forecast,MATCH($D$8&amp;$D13&amp;$D$7,[1]!rng_ForecastRowLookup,0),MATCH(N$11,[1]!rng_ForecastColumnLookup,0)))</f>
        <v>2249581.0352190267</v>
      </c>
      <c r="O13" s="32">
        <f>N13*(1+INDEX([1]!tbl_Forecast,MATCH($D$8&amp;$D13&amp;$D$7,[1]!rng_ForecastRowLookup,0),MATCH(O$11,[1]!rng_ForecastColumnLookup,0)))</f>
        <v>2253695.3052314189</v>
      </c>
      <c r="P13" s="32">
        <f>O13*(1+INDEX([1]!tbl_Forecast,MATCH($D$8&amp;$D13&amp;$D$7,[1]!rng_ForecastRowLookup,0),MATCH(P$11,[1]!rng_ForecastColumnLookup,0)))</f>
        <v>2258062.4122660789</v>
      </c>
      <c r="Q13" s="32">
        <f>P13*(1+INDEX([1]!tbl_Forecast,MATCH($D$8&amp;$D13&amp;$D$7,[1]!rng_ForecastRowLookup,0),MATCH(Q$11,[1]!rng_ForecastColumnLookup,0)))</f>
        <v>2262649.9187424337</v>
      </c>
      <c r="R13" s="32">
        <f>Q13*(1+INDEX([1]!tbl_Forecast,MATCH($D$8&amp;$D13&amp;$D$7,[1]!rng_ForecastRowLookup,0),MATCH(R$11,[1]!rng_ForecastColumnLookup,0)))</f>
        <v>2267465.0176642658</v>
      </c>
      <c r="S13" s="32">
        <f>R13*(1+INDEX([1]!tbl_Forecast,MATCH($D$8&amp;$D13&amp;$D$7,[1]!rng_ForecastRowLookup,0),MATCH(S$11,[1]!rng_ForecastColumnLookup,0)))</f>
        <v>2272482.1406333167</v>
      </c>
      <c r="T13" s="32">
        <f>S13*(1+INDEX([1]!tbl_Forecast,MATCH($D$8&amp;$D13&amp;$D$7,[1]!rng_ForecastRowLookup,0),MATCH(T$11,[1]!rng_ForecastColumnLookup,0)))</f>
        <v>2277613.0020359196</v>
      </c>
      <c r="U13" s="32">
        <f>T13*(1+INDEX([1]!tbl_Forecast,MATCH($D$8&amp;$D13&amp;$D$7,[1]!rng_ForecastRowLookup,0),MATCH(U$11,[1]!rng_ForecastColumnLookup,0)))</f>
        <v>2282957.3162152241</v>
      </c>
      <c r="V13" s="32">
        <f>U13*(1+INDEX([1]!tbl_Forecast,MATCH($D$8&amp;$D13&amp;$D$7,[1]!rng_ForecastRowLookup,0),MATCH(V$11,[1]!rng_ForecastColumnLookup,0)))</f>
        <v>2288469.441338269</v>
      </c>
      <c r="W13" s="32">
        <f>V13*(1+INDEX([1]!tbl_Forecast,MATCH($D$8&amp;$D13&amp;$D$7,[1]!rng_ForecastRowLookup,0),MATCH(W$11,[1]!rng_ForecastColumnLookup,0)))</f>
        <v>2294155.9020437398</v>
      </c>
      <c r="X13" s="32">
        <f>W13*(1+INDEX([1]!tbl_Forecast,MATCH($D$8&amp;$D13&amp;$D$7,[1]!rng_ForecastRowLookup,0),MATCH(X$11,[1]!rng_ForecastColumnLookup,0)))</f>
        <v>2299970.2373741744</v>
      </c>
      <c r="Y13" s="32"/>
      <c r="AA13" s="41"/>
    </row>
    <row r="14" spans="1:68">
      <c r="B14" s="7" t="str">
        <f t="shared" si="1"/>
        <v>CenterPivotMontana</v>
      </c>
      <c r="C14" s="7" t="s">
        <v>136</v>
      </c>
      <c r="D14" s="7" t="s">
        <v>128</v>
      </c>
      <c r="E14" s="32">
        <f>INDEX([2]SATS!$C$11:$F$21,MATCH($C14,[2]SATS!$B$11:$B$22,0),MATCH($D14,[2]SATS!$C$10:$F$10,0))</f>
        <v>107601.03811364993</v>
      </c>
      <c r="F14" s="32">
        <f>E14*(1+INDEX([1]!tbl_Forecast,MATCH($D$8&amp;$D14&amp;$D$7,[1]!rng_ForecastRowLookup,0),MATCH(F$11,[1]!rng_ForecastColumnLookup,0)))</f>
        <v>108768.32024682112</v>
      </c>
      <c r="G14" s="32">
        <f>F14*(1+INDEX([1]!tbl_Forecast,MATCH($D$8&amp;$D14&amp;$D$7,[1]!rng_ForecastRowLookup,0),MATCH(G$11,[1]!rng_ForecastColumnLookup,0)))</f>
        <v>109920.46788235713</v>
      </c>
      <c r="H14" s="32">
        <f>G14*(1+INDEX([1]!tbl_Forecast,MATCH($D$8&amp;$D14&amp;$D$7,[1]!rng_ForecastRowLookup,0),MATCH(H$11,[1]!rng_ForecastColumnLookup,0)))</f>
        <v>111102.36705801713</v>
      </c>
      <c r="I14" s="32">
        <f>H14*(1+INDEX([1]!tbl_Forecast,MATCH($D$8&amp;$D14&amp;$D$7,[1]!rng_ForecastRowLookup,0),MATCH(I$11,[1]!rng_ForecastColumnLookup,0)))</f>
        <v>112297.6616872657</v>
      </c>
      <c r="J14" s="32">
        <f>I14*(1+INDEX([1]!tbl_Forecast,MATCH($D$8&amp;$D14&amp;$D$7,[1]!rng_ForecastRowLookup,0),MATCH(J$11,[1]!rng_ForecastColumnLookup,0)))</f>
        <v>113157.49564125475</v>
      </c>
      <c r="K14" s="32">
        <f>J14*(1+INDEX([1]!tbl_Forecast,MATCH($D$8&amp;$D14&amp;$D$7,[1]!rng_ForecastRowLookup,0),MATCH(K$11,[1]!rng_ForecastColumnLookup,0)))</f>
        <v>114023.51336442283</v>
      </c>
      <c r="L14" s="32">
        <f>K14*(1+INDEX([1]!tbl_Forecast,MATCH($D$8&amp;$D14&amp;$D$7,[1]!rng_ForecastRowLookup,0),MATCH(L$11,[1]!rng_ForecastColumnLookup,0)))</f>
        <v>114926.98642465114</v>
      </c>
      <c r="M14" s="32">
        <f>L14*(1+INDEX([1]!tbl_Forecast,MATCH($D$8&amp;$D14&amp;$D$7,[1]!rng_ForecastRowLookup,0),MATCH(M$11,[1]!rng_ForecastColumnLookup,0)))</f>
        <v>115863.17078216308</v>
      </c>
      <c r="N14" s="32">
        <f>M14*(1+INDEX([1]!tbl_Forecast,MATCH($D$8&amp;$D14&amp;$D$7,[1]!rng_ForecastRowLookup,0),MATCH(N$11,[1]!rng_ForecastColumnLookup,0)))</f>
        <v>116828.45981201502</v>
      </c>
      <c r="O14" s="32">
        <f>N14*(1+INDEX([1]!tbl_Forecast,MATCH($D$8&amp;$D14&amp;$D$7,[1]!rng_ForecastRowLookup,0),MATCH(O$11,[1]!rng_ForecastColumnLookup,0)))</f>
        <v>117818.15557388599</v>
      </c>
      <c r="P14" s="32">
        <f>O14*(1+INDEX([1]!tbl_Forecast,MATCH($D$8&amp;$D14&amp;$D$7,[1]!rng_ForecastRowLookup,0),MATCH(P$11,[1]!rng_ForecastColumnLookup,0)))</f>
        <v>118830.67143012406</v>
      </c>
      <c r="Q14" s="32">
        <f>P14*(1+INDEX([1]!tbl_Forecast,MATCH($D$8&amp;$D14&amp;$D$7,[1]!rng_ForecastRowLookup,0),MATCH(Q$11,[1]!rng_ForecastColumnLookup,0)))</f>
        <v>119862.90633015404</v>
      </c>
      <c r="R14" s="32">
        <f>Q14*(1+INDEX([1]!tbl_Forecast,MATCH($D$8&amp;$D14&amp;$D$7,[1]!rng_ForecastRowLookup,0),MATCH(R$11,[1]!rng_ForecastColumnLookup,0)))</f>
        <v>120913.87389005483</v>
      </c>
      <c r="S14" s="32">
        <f>R14*(1+INDEX([1]!tbl_Forecast,MATCH($D$8&amp;$D14&amp;$D$7,[1]!rng_ForecastRowLookup,0),MATCH(S$11,[1]!rng_ForecastColumnLookup,0)))</f>
        <v>121981.20323986416</v>
      </c>
      <c r="T14" s="32">
        <f>S14*(1+INDEX([1]!tbl_Forecast,MATCH($D$8&amp;$D14&amp;$D$7,[1]!rng_ForecastRowLookup,0),MATCH(T$11,[1]!rng_ForecastColumnLookup,0)))</f>
        <v>123058.97507051917</v>
      </c>
      <c r="U14" s="32">
        <f>T14*(1+INDEX([1]!tbl_Forecast,MATCH($D$8&amp;$D14&amp;$D$7,[1]!rng_ForecastRowLookup,0),MATCH(U$11,[1]!rng_ForecastColumnLookup,0)))</f>
        <v>124151.88675894233</v>
      </c>
      <c r="V14" s="32">
        <f>U14*(1+INDEX([1]!tbl_Forecast,MATCH($D$8&amp;$D14&amp;$D$7,[1]!rng_ForecastRowLookup,0),MATCH(V$11,[1]!rng_ForecastColumnLookup,0)))</f>
        <v>125256.57851857138</v>
      </c>
      <c r="W14" s="32">
        <f>V14*(1+INDEX([1]!tbl_Forecast,MATCH($D$8&amp;$D14&amp;$D$7,[1]!rng_ForecastRowLookup,0),MATCH(W$11,[1]!rng_ForecastColumnLookup,0)))</f>
        <v>126372.8499643019</v>
      </c>
      <c r="X14" s="32">
        <f>W14*(1+INDEX([1]!tbl_Forecast,MATCH($D$8&amp;$D14&amp;$D$7,[1]!rng_ForecastRowLookup,0),MATCH(X$11,[1]!rng_ForecastColumnLookup,0)))</f>
        <v>127497.76113496933</v>
      </c>
      <c r="Y14" s="32"/>
      <c r="AA14" s="41"/>
    </row>
    <row r="15" spans="1:68">
      <c r="B15" s="7" t="str">
        <f t="shared" si="1"/>
        <v>CenterPivotOregon</v>
      </c>
      <c r="C15" s="7" t="s">
        <v>136</v>
      </c>
      <c r="D15" s="7" t="s">
        <v>130</v>
      </c>
      <c r="E15" s="32">
        <f>INDEX([2]SATS!$C$11:$F$21,MATCH($C15,[2]SATS!$B$11:$B$22,0),MATCH($D15,[2]SATS!$C$10:$F$10,0))</f>
        <v>543142</v>
      </c>
      <c r="F15" s="32">
        <f>E15*(1+INDEX([1]!tbl_Forecast,MATCH($D$8&amp;$D15&amp;$D$7,[1]!rng_ForecastRowLookup,0),MATCH(F$11,[1]!rng_ForecastColumnLookup,0)))</f>
        <v>548633.62331539579</v>
      </c>
      <c r="G15" s="32">
        <f>F15*(1+INDEX([1]!tbl_Forecast,MATCH($D$8&amp;$D15&amp;$D$7,[1]!rng_ForecastRowLookup,0),MATCH(G$11,[1]!rng_ForecastColumnLookup,0)))</f>
        <v>554152.44826293061</v>
      </c>
      <c r="H15" s="32">
        <f>G15*(1+INDEX([1]!tbl_Forecast,MATCH($D$8&amp;$D15&amp;$D$7,[1]!rng_ForecastRowLookup,0),MATCH(H$11,[1]!rng_ForecastColumnLookup,0)))</f>
        <v>560346.13594912319</v>
      </c>
      <c r="I15" s="32">
        <f>H15*(1+INDEX([1]!tbl_Forecast,MATCH($D$8&amp;$D15&amp;$D$7,[1]!rng_ForecastRowLookup,0),MATCH(I$11,[1]!rng_ForecastColumnLookup,0)))</f>
        <v>571442.7279816746</v>
      </c>
      <c r="J15" s="32">
        <f>I15*(1+INDEX([1]!tbl_Forecast,MATCH($D$8&amp;$D15&amp;$D$7,[1]!rng_ForecastRowLookup,0),MATCH(J$11,[1]!rng_ForecastColumnLookup,0)))</f>
        <v>578345.08649481821</v>
      </c>
      <c r="K15" s="32">
        <f>J15*(1+INDEX([1]!tbl_Forecast,MATCH($D$8&amp;$D15&amp;$D$7,[1]!rng_ForecastRowLookup,0),MATCH(K$11,[1]!rng_ForecastColumnLookup,0)))</f>
        <v>585328.55565507489</v>
      </c>
      <c r="L15" s="32">
        <f>K15*(1+INDEX([1]!tbl_Forecast,MATCH($D$8&amp;$D15&amp;$D$7,[1]!rng_ForecastRowLookup,0),MATCH(L$11,[1]!rng_ForecastColumnLookup,0)))</f>
        <v>592834.22902790923</v>
      </c>
      <c r="M15" s="32">
        <f>L15*(1+INDEX([1]!tbl_Forecast,MATCH($D$8&amp;$D15&amp;$D$7,[1]!rng_ForecastRowLookup,0),MATCH(M$11,[1]!rng_ForecastColumnLookup,0)))</f>
        <v>599986.56421637617</v>
      </c>
      <c r="N15" s="32">
        <f>M15*(1+INDEX([1]!tbl_Forecast,MATCH($D$8&amp;$D15&amp;$D$7,[1]!rng_ForecastRowLookup,0),MATCH(N$11,[1]!rng_ForecastColumnLookup,0)))</f>
        <v>612802.17547740368</v>
      </c>
      <c r="O15" s="32">
        <f>N15*(1+INDEX([1]!tbl_Forecast,MATCH($D$8&amp;$D15&amp;$D$7,[1]!rng_ForecastRowLookup,0),MATCH(O$11,[1]!rng_ForecastColumnLookup,0)))</f>
        <v>620072.63187470776</v>
      </c>
      <c r="P15" s="32">
        <f>O15*(1+INDEX([1]!tbl_Forecast,MATCH($D$8&amp;$D15&amp;$D$7,[1]!rng_ForecastRowLookup,0),MATCH(P$11,[1]!rng_ForecastColumnLookup,0)))</f>
        <v>627396.80958398746</v>
      </c>
      <c r="Q15" s="32">
        <f>P15*(1+INDEX([1]!tbl_Forecast,MATCH($D$8&amp;$D15&amp;$D$7,[1]!rng_ForecastRowLookup,0),MATCH(Q$11,[1]!rng_ForecastColumnLookup,0)))</f>
        <v>634336.108936531</v>
      </c>
      <c r="R15" s="32">
        <f>Q15*(1+INDEX([1]!tbl_Forecast,MATCH($D$8&amp;$D15&amp;$D$7,[1]!rng_ForecastRowLookup,0),MATCH(R$11,[1]!rng_ForecastColumnLookup,0)))</f>
        <v>641750.99134934624</v>
      </c>
      <c r="S15" s="32">
        <f>R15*(1+INDEX([1]!tbl_Forecast,MATCH($D$8&amp;$D15&amp;$D$7,[1]!rng_ForecastRowLookup,0),MATCH(S$11,[1]!rng_ForecastColumnLookup,0)))</f>
        <v>654344.20235674619</v>
      </c>
      <c r="T15" s="32">
        <f>S15*(1+INDEX([1]!tbl_Forecast,MATCH($D$8&amp;$D15&amp;$D$7,[1]!rng_ForecastRowLookup,0),MATCH(T$11,[1]!rng_ForecastColumnLookup,0)))</f>
        <v>662231.76894047658</v>
      </c>
      <c r="U15" s="32">
        <f>T15*(1+INDEX([1]!tbl_Forecast,MATCH($D$8&amp;$D15&amp;$D$7,[1]!rng_ForecastRowLookup,0),MATCH(U$11,[1]!rng_ForecastColumnLookup,0)))</f>
        <v>670586.30535583827</v>
      </c>
      <c r="V15" s="32">
        <f>U15*(1+INDEX([1]!tbl_Forecast,MATCH($D$8&amp;$D15&amp;$D$7,[1]!rng_ForecastRowLookup,0),MATCH(V$11,[1]!rng_ForecastColumnLookup,0)))</f>
        <v>678966.27450503723</v>
      </c>
      <c r="W15" s="32">
        <f>V15*(1+INDEX([1]!tbl_Forecast,MATCH($D$8&amp;$D15&amp;$D$7,[1]!rng_ForecastRowLookup,0),MATCH(W$11,[1]!rng_ForecastColumnLookup,0)))</f>
        <v>686946.44750630436</v>
      </c>
      <c r="X15" s="32">
        <f>W15*(1+INDEX([1]!tbl_Forecast,MATCH($D$8&amp;$D15&amp;$D$7,[1]!rng_ForecastRowLookup,0),MATCH(X$11,[1]!rng_ForecastColumnLookup,0)))</f>
        <v>701335.27236974984</v>
      </c>
      <c r="Y15" s="32"/>
      <c r="AA15" s="41"/>
    </row>
    <row r="16" spans="1:68">
      <c r="B16" s="7" t="str">
        <f t="shared" si="1"/>
        <v>CenterPivotWashington</v>
      </c>
      <c r="C16" s="7" t="s">
        <v>136</v>
      </c>
      <c r="D16" s="7" t="s">
        <v>131</v>
      </c>
      <c r="E16" s="32">
        <f>INDEX([2]SATS!$C$11:$F$21,MATCH($C16,[2]SATS!$B$11:$B$22,0),MATCH($D16,[2]SATS!$C$10:$F$10,0))</f>
        <v>990074</v>
      </c>
      <c r="F16" s="32">
        <f>E16*(1+INDEX([1]!tbl_Forecast,MATCH($D$8&amp;$D16&amp;$D$7,[1]!rng_ForecastRowLookup,0),MATCH(F$11,[1]!rng_ForecastColumnLookup,0)))</f>
        <v>1000630.2899812013</v>
      </c>
      <c r="G16" s="32">
        <f>F16*(1+INDEX([1]!tbl_Forecast,MATCH($D$8&amp;$D16&amp;$D$7,[1]!rng_ForecastRowLookup,0),MATCH(G$11,[1]!rng_ForecastColumnLookup,0)))</f>
        <v>1011568.43874695</v>
      </c>
      <c r="H16" s="32">
        <f>G16*(1+INDEX([1]!tbl_Forecast,MATCH($D$8&amp;$D16&amp;$D$7,[1]!rng_ForecastRowLookup,0),MATCH(H$11,[1]!rng_ForecastColumnLookup,0)))</f>
        <v>1022871.4632377945</v>
      </c>
      <c r="I16" s="32">
        <f>H16*(1+INDEX([1]!tbl_Forecast,MATCH($D$8&amp;$D16&amp;$D$7,[1]!rng_ForecastRowLookup,0),MATCH(I$11,[1]!rng_ForecastColumnLookup,0)))</f>
        <v>1041400.1651179946</v>
      </c>
      <c r="J16" s="32">
        <f>I16*(1+INDEX([1]!tbl_Forecast,MATCH($D$8&amp;$D16&amp;$D$7,[1]!rng_ForecastRowLookup,0),MATCH(J$11,[1]!rng_ForecastColumnLookup,0)))</f>
        <v>1054313.5159308221</v>
      </c>
      <c r="K16" s="32">
        <f>J16*(1+INDEX([1]!tbl_Forecast,MATCH($D$8&amp;$D16&amp;$D$7,[1]!rng_ForecastRowLookup,0),MATCH(K$11,[1]!rng_ForecastColumnLookup,0)))</f>
        <v>1066901.8748225928</v>
      </c>
      <c r="L16" s="32">
        <f>K16*(1+INDEX([1]!tbl_Forecast,MATCH($D$8&amp;$D16&amp;$D$7,[1]!rng_ForecastRowLookup,0),MATCH(L$11,[1]!rng_ForecastColumnLookup,0)))</f>
        <v>1080012.2689779466</v>
      </c>
      <c r="M16" s="32">
        <f>L16*(1+INDEX([1]!tbl_Forecast,MATCH($D$8&amp;$D16&amp;$D$7,[1]!rng_ForecastRowLookup,0),MATCH(M$11,[1]!rng_ForecastColumnLookup,0)))</f>
        <v>1092802.0186237146</v>
      </c>
      <c r="N16" s="32">
        <f>M16*(1+INDEX([1]!tbl_Forecast,MATCH($D$8&amp;$D16&amp;$D$7,[1]!rng_ForecastRowLookup,0),MATCH(N$11,[1]!rng_ForecastColumnLookup,0)))</f>
        <v>1114310.7204353213</v>
      </c>
      <c r="O16" s="32">
        <f>N16*(1+INDEX([1]!tbl_Forecast,MATCH($D$8&amp;$D16&amp;$D$7,[1]!rng_ForecastRowLookup,0),MATCH(O$11,[1]!rng_ForecastColumnLookup,0)))</f>
        <v>1127228.0721557019</v>
      </c>
      <c r="P16" s="32">
        <f>O16*(1+INDEX([1]!tbl_Forecast,MATCH($D$8&amp;$D16&amp;$D$7,[1]!rng_ForecastRowLookup,0),MATCH(P$11,[1]!rng_ForecastColumnLookup,0)))</f>
        <v>1139794.2348832486</v>
      </c>
      <c r="Q16" s="32">
        <f>P16*(1+INDEX([1]!tbl_Forecast,MATCH($D$8&amp;$D16&amp;$D$7,[1]!rng_ForecastRowLookup,0),MATCH(Q$11,[1]!rng_ForecastColumnLookup,0)))</f>
        <v>1152817.5067343446</v>
      </c>
      <c r="R16" s="32">
        <f>Q16*(1+INDEX([1]!tbl_Forecast,MATCH($D$8&amp;$D16&amp;$D$7,[1]!rng_ForecastRowLookup,0),MATCH(R$11,[1]!rng_ForecastColumnLookup,0)))</f>
        <v>1165482.1408691299</v>
      </c>
      <c r="S16" s="32">
        <f>R16*(1+INDEX([1]!tbl_Forecast,MATCH($D$8&amp;$D16&amp;$D$7,[1]!rng_ForecastRowLookup,0),MATCH(S$11,[1]!rng_ForecastColumnLookup,0)))</f>
        <v>1186379.501835793</v>
      </c>
      <c r="T16" s="32">
        <f>S16*(1+INDEX([1]!tbl_Forecast,MATCH($D$8&amp;$D16&amp;$D$7,[1]!rng_ForecastRowLookup,0),MATCH(T$11,[1]!rng_ForecastColumnLookup,0)))</f>
        <v>1200303.273340364</v>
      </c>
      <c r="U16" s="32">
        <f>T16*(1+INDEX([1]!tbl_Forecast,MATCH($D$8&amp;$D16&amp;$D$7,[1]!rng_ForecastRowLookup,0),MATCH(U$11,[1]!rng_ForecastColumnLookup,0)))</f>
        <v>1214685.4218986551</v>
      </c>
      <c r="V16" s="32">
        <f>U16*(1+INDEX([1]!tbl_Forecast,MATCH($D$8&amp;$D16&amp;$D$7,[1]!rng_ForecastRowLookup,0),MATCH(V$11,[1]!rng_ForecastColumnLookup,0)))</f>
        <v>1229094.7785061428</v>
      </c>
      <c r="W16" s="32">
        <f>V16*(1+INDEX([1]!tbl_Forecast,MATCH($D$8&amp;$D16&amp;$D$7,[1]!rng_ForecastRowLookup,0),MATCH(W$11,[1]!rng_ForecastColumnLookup,0)))</f>
        <v>1243128.6236587211</v>
      </c>
      <c r="X16" s="32">
        <f>W16*(1+INDEX([1]!tbl_Forecast,MATCH($D$8&amp;$D16&amp;$D$7,[1]!rng_ForecastRowLookup,0),MATCH(X$11,[1]!rng_ForecastColumnLookup,0)))</f>
        <v>1266546.8766971149</v>
      </c>
      <c r="Y16" s="32"/>
      <c r="AA16" s="41"/>
    </row>
    <row r="17" spans="1:71">
      <c r="E17" s="32"/>
      <c r="F17" s="32"/>
      <c r="G17" s="32"/>
      <c r="H17" s="32"/>
      <c r="I17" s="32"/>
      <c r="J17" s="32"/>
      <c r="K17" s="32"/>
      <c r="L17" s="32"/>
      <c r="M17" s="32"/>
      <c r="N17" s="32"/>
      <c r="O17" s="32"/>
      <c r="P17" s="32"/>
      <c r="Q17" s="32"/>
      <c r="R17" s="32"/>
      <c r="S17" s="32"/>
      <c r="T17" s="32"/>
      <c r="U17" s="32"/>
      <c r="V17" s="32"/>
      <c r="W17" s="32"/>
      <c r="X17" s="32"/>
      <c r="Y17" s="32"/>
    </row>
    <row r="18" spans="1:71">
      <c r="B18" s="7" t="s">
        <v>135</v>
      </c>
      <c r="C18" s="7" t="s">
        <v>29</v>
      </c>
      <c r="E18" s="32">
        <f>SUM(E13:E16)</f>
        <v>3870406.0381136499</v>
      </c>
      <c r="F18" s="32">
        <f t="shared" ref="F18:X18" si="2">SUM(F13:F16)</f>
        <v>3887900.0235862797</v>
      </c>
      <c r="G18" s="32">
        <f t="shared" si="2"/>
        <v>3905896.6040756362</v>
      </c>
      <c r="H18" s="32">
        <f t="shared" si="2"/>
        <v>3925940.3753582025</v>
      </c>
      <c r="I18" s="32">
        <f t="shared" si="2"/>
        <v>3958727.6348963557</v>
      </c>
      <c r="J18" s="32">
        <f t="shared" si="2"/>
        <v>3981905.2362082796</v>
      </c>
      <c r="K18" s="32">
        <f t="shared" si="2"/>
        <v>4005186.9104900602</v>
      </c>
      <c r="L18" s="32">
        <f t="shared" si="2"/>
        <v>4029931.5539769856</v>
      </c>
      <c r="M18" s="32">
        <f t="shared" si="2"/>
        <v>4054369.113764165</v>
      </c>
      <c r="N18" s="32">
        <f t="shared" si="2"/>
        <v>4093522.3909437666</v>
      </c>
      <c r="O18" s="32">
        <f t="shared" si="2"/>
        <v>4118814.1648357147</v>
      </c>
      <c r="P18" s="32">
        <f t="shared" si="2"/>
        <v>4144084.1281634392</v>
      </c>
      <c r="Q18" s="32">
        <f t="shared" si="2"/>
        <v>4169666.4407434631</v>
      </c>
      <c r="R18" s="32">
        <f t="shared" si="2"/>
        <v>4195612.0237727966</v>
      </c>
      <c r="S18" s="32">
        <f t="shared" si="2"/>
        <v>4235187.0480657201</v>
      </c>
      <c r="T18" s="32">
        <f t="shared" si="2"/>
        <v>4263207.0193872796</v>
      </c>
      <c r="U18" s="32">
        <f t="shared" si="2"/>
        <v>4292380.9302286599</v>
      </c>
      <c r="V18" s="32">
        <f t="shared" si="2"/>
        <v>4321787.0728680203</v>
      </c>
      <c r="W18" s="32">
        <f t="shared" si="2"/>
        <v>4350603.8231730675</v>
      </c>
      <c r="X18" s="32">
        <f t="shared" si="2"/>
        <v>4395350.1475760089</v>
      </c>
      <c r="Y18" s="32"/>
      <c r="AA18" s="41"/>
    </row>
    <row r="19" spans="1:71">
      <c r="D19" s="32"/>
      <c r="E19" s="32"/>
      <c r="F19" s="32"/>
      <c r="G19" s="32"/>
      <c r="H19" s="32"/>
      <c r="I19" s="32"/>
      <c r="J19" s="32"/>
      <c r="K19" s="32"/>
      <c r="L19" s="32"/>
      <c r="M19" s="32"/>
      <c r="N19" s="32"/>
      <c r="O19" s="32"/>
      <c r="P19" s="32"/>
      <c r="Q19" s="32"/>
      <c r="R19" s="32"/>
      <c r="S19" s="32"/>
      <c r="T19" s="32"/>
      <c r="U19" s="32"/>
      <c r="V19" s="32"/>
      <c r="W19" s="32"/>
      <c r="X19" s="32"/>
    </row>
    <row r="20" spans="1:71">
      <c r="D20" s="32"/>
      <c r="E20" s="32"/>
      <c r="F20" s="32"/>
      <c r="G20" s="32"/>
      <c r="H20" s="32"/>
      <c r="I20" s="32"/>
      <c r="J20" s="32"/>
      <c r="K20" s="32"/>
      <c r="L20" s="32"/>
      <c r="M20" s="32"/>
      <c r="N20" s="32"/>
      <c r="O20" s="32"/>
      <c r="P20" s="32"/>
      <c r="Q20" s="32"/>
      <c r="R20" s="32"/>
      <c r="S20" s="32"/>
      <c r="T20" s="32"/>
      <c r="U20" s="32"/>
      <c r="V20" s="32"/>
      <c r="W20" s="32"/>
      <c r="X20" s="32"/>
    </row>
    <row r="21" spans="1:71" ht="15">
      <c r="A21" s="49" t="str">
        <f>CONCATENATE("# ACRES APPLICABLE BY YEAR FOR MEASURE - ",C22)</f>
        <v># ACRES APPLICABLE BY YEAR FOR MEASURE - Irrigation Efficiency - Retro</v>
      </c>
      <c r="B21" s="49"/>
      <c r="D21" s="32"/>
      <c r="E21" s="32"/>
      <c r="F21" s="32"/>
      <c r="G21" s="32"/>
      <c r="H21" s="32"/>
      <c r="I21" s="32"/>
      <c r="J21" s="32"/>
      <c r="K21" s="32"/>
      <c r="L21" s="32"/>
      <c r="M21" s="32"/>
      <c r="N21" s="32"/>
      <c r="O21" s="32"/>
      <c r="P21" s="32"/>
      <c r="Q21" s="32"/>
      <c r="R21" s="32"/>
      <c r="S21" s="32"/>
      <c r="T21" s="32"/>
      <c r="U21" s="32"/>
      <c r="V21" s="32"/>
      <c r="W21" s="32"/>
      <c r="X21" s="32"/>
      <c r="AA21" s="40">
        <v>0.85</v>
      </c>
    </row>
    <row r="22" spans="1:71" ht="15">
      <c r="A22" s="57" t="s">
        <v>30</v>
      </c>
      <c r="B22" s="57"/>
      <c r="C22" s="57" t="str">
        <f>CONCATENATE(C8," - ",C7)</f>
        <v>Irrigation Efficiency - Retro</v>
      </c>
      <c r="D22" s="7">
        <v>2</v>
      </c>
      <c r="E22" s="7">
        <v>3</v>
      </c>
      <c r="F22" s="7">
        <v>4</v>
      </c>
      <c r="G22" s="7">
        <v>5</v>
      </c>
      <c r="H22" s="7">
        <v>6</v>
      </c>
      <c r="I22" s="7">
        <v>7</v>
      </c>
      <c r="J22" s="7">
        <v>8</v>
      </c>
      <c r="K22" s="7">
        <v>9</v>
      </c>
      <c r="L22" s="7">
        <v>10</v>
      </c>
      <c r="M22" s="7">
        <v>11</v>
      </c>
      <c r="N22" s="7">
        <v>12</v>
      </c>
      <c r="O22" s="7">
        <v>13</v>
      </c>
      <c r="P22" s="7">
        <v>14</v>
      </c>
      <c r="Q22" s="7">
        <v>15</v>
      </c>
      <c r="R22" s="7">
        <v>16</v>
      </c>
      <c r="S22" s="7">
        <v>17</v>
      </c>
      <c r="T22" s="7">
        <v>18</v>
      </c>
      <c r="U22" s="7">
        <v>19</v>
      </c>
      <c r="V22" s="7">
        <v>20</v>
      </c>
      <c r="W22" s="7">
        <v>21</v>
      </c>
      <c r="X22" s="7">
        <v>22</v>
      </c>
      <c r="Y22" s="7">
        <v>23</v>
      </c>
      <c r="AA22" s="38" t="s">
        <v>31</v>
      </c>
    </row>
    <row r="23" spans="1:71">
      <c r="A23" s="50">
        <f>INDEX([2]APPLIC!$B$8:$F$67,MATCH($C23,[2]APPLIC!$B$9:$B$67,0)+1,MATCH($D23,[2]APPLIC!$C$8:$F$8,0)+1)</f>
        <v>0.29699999999999999</v>
      </c>
      <c r="B23" s="74" t="s">
        <v>136</v>
      </c>
      <c r="C23" s="7" t="s">
        <v>376</v>
      </c>
      <c r="D23" s="7" t="s">
        <v>129</v>
      </c>
      <c r="E23" s="32">
        <f t="shared" ref="E23:N26" si="3">$A23*VLOOKUP($B23&amp;$D23,$B$13:$X$16,E$22+1,FALSE)</f>
        <v>662187.93299999996</v>
      </c>
      <c r="F23" s="32">
        <f t="shared" si="3"/>
        <v>662270.73364272981</v>
      </c>
      <c r="G23" s="32">
        <f t="shared" si="3"/>
        <v>662385.80900746933</v>
      </c>
      <c r="H23" s="32">
        <f t="shared" si="3"/>
        <v>662791.26150664035</v>
      </c>
      <c r="I23" s="32">
        <f t="shared" si="3"/>
        <v>663375.36279249797</v>
      </c>
      <c r="J23" s="32">
        <f t="shared" si="3"/>
        <v>664118.47402799118</v>
      </c>
      <c r="K23" s="32">
        <f t="shared" si="3"/>
        <v>664963.09109444695</v>
      </c>
      <c r="L23" s="32">
        <f t="shared" si="3"/>
        <v>665920.94665530417</v>
      </c>
      <c r="M23" s="32">
        <f t="shared" si="3"/>
        <v>666978.05596214754</v>
      </c>
      <c r="N23" s="32">
        <f t="shared" si="3"/>
        <v>668125.56746005092</v>
      </c>
      <c r="O23" s="32">
        <f t="shared" ref="O23:X26" si="4">$A23*VLOOKUP($B23&amp;$D23,$B$13:$X$16,O$22+1,FALSE)</f>
        <v>669347.50565373141</v>
      </c>
      <c r="P23" s="32">
        <f t="shared" si="4"/>
        <v>670644.53644302534</v>
      </c>
      <c r="Q23" s="32">
        <f t="shared" si="4"/>
        <v>672007.02586650278</v>
      </c>
      <c r="R23" s="32">
        <f t="shared" si="4"/>
        <v>673437.11024628696</v>
      </c>
      <c r="S23" s="32">
        <f t="shared" si="4"/>
        <v>674927.19576809509</v>
      </c>
      <c r="T23" s="32">
        <f t="shared" si="4"/>
        <v>676451.06160466804</v>
      </c>
      <c r="U23" s="32">
        <f t="shared" si="4"/>
        <v>678038.32291592157</v>
      </c>
      <c r="V23" s="32">
        <f t="shared" si="4"/>
        <v>679675.4240774659</v>
      </c>
      <c r="W23" s="32">
        <f t="shared" si="4"/>
        <v>681364.30290699063</v>
      </c>
      <c r="X23" s="32">
        <f t="shared" si="4"/>
        <v>683091.1605001298</v>
      </c>
      <c r="Y23" s="32"/>
      <c r="Z23" s="32" t="str">
        <f t="shared" ref="Z23:Z26" si="5">D23</f>
        <v>Idaho</v>
      </c>
      <c r="AA23" s="41">
        <f>VLOOKUP(Z23,$D$13:$X$16,$X$22-1,FALSE)*$AA$21*A23</f>
        <v>580627.48642511026</v>
      </c>
    </row>
    <row r="24" spans="1:71">
      <c r="A24" s="50">
        <f>INDEX([2]APPLIC!$B$8:$F$67,MATCH($C24,[2]APPLIC!$B$9:$B$67,0)+1,MATCH($D24,[2]APPLIC!$C$8:$F$8,0)+1)</f>
        <v>0.29699999999999999</v>
      </c>
      <c r="B24" s="74" t="s">
        <v>136</v>
      </c>
      <c r="C24" s="7" t="s">
        <v>376</v>
      </c>
      <c r="D24" s="7" t="s">
        <v>128</v>
      </c>
      <c r="E24" s="32">
        <f t="shared" si="3"/>
        <v>31957.50831975403</v>
      </c>
      <c r="F24" s="32">
        <f t="shared" si="3"/>
        <v>32304.191113305871</v>
      </c>
      <c r="G24" s="32">
        <f t="shared" si="3"/>
        <v>32646.378961060065</v>
      </c>
      <c r="H24" s="32">
        <f t="shared" si="3"/>
        <v>32997.403016231088</v>
      </c>
      <c r="I24" s="32">
        <f t="shared" si="3"/>
        <v>33352.405521117915</v>
      </c>
      <c r="J24" s="32">
        <f t="shared" si="3"/>
        <v>33607.776205452661</v>
      </c>
      <c r="K24" s="32">
        <f t="shared" si="3"/>
        <v>33864.983469233579</v>
      </c>
      <c r="L24" s="32">
        <f t="shared" si="3"/>
        <v>34133.314968121391</v>
      </c>
      <c r="M24" s="32">
        <f t="shared" si="3"/>
        <v>34411.361722302434</v>
      </c>
      <c r="N24" s="32">
        <f t="shared" si="3"/>
        <v>34698.052564168458</v>
      </c>
      <c r="O24" s="32">
        <f t="shared" si="4"/>
        <v>34991.992205444134</v>
      </c>
      <c r="P24" s="32">
        <f t="shared" si="4"/>
        <v>35292.709414746845</v>
      </c>
      <c r="Q24" s="32">
        <f t="shared" si="4"/>
        <v>35599.283180055747</v>
      </c>
      <c r="R24" s="32">
        <f t="shared" si="4"/>
        <v>35911.420545346286</v>
      </c>
      <c r="S24" s="32">
        <f t="shared" si="4"/>
        <v>36228.417362239656</v>
      </c>
      <c r="T24" s="32">
        <f t="shared" si="4"/>
        <v>36548.515595944191</v>
      </c>
      <c r="U24" s="32">
        <f t="shared" si="4"/>
        <v>36873.110367405869</v>
      </c>
      <c r="V24" s="32">
        <f t="shared" si="4"/>
        <v>37201.203820015697</v>
      </c>
      <c r="W24" s="32">
        <f t="shared" si="4"/>
        <v>37532.73643939766</v>
      </c>
      <c r="X24" s="32">
        <f t="shared" si="4"/>
        <v>37866.835057085889</v>
      </c>
      <c r="Y24" s="32"/>
      <c r="Z24" s="32" t="str">
        <f t="shared" si="5"/>
        <v>Montana</v>
      </c>
      <c r="AA24" s="41">
        <f t="shared" ref="AA24:AA26" si="6">VLOOKUP(Z24,$D$13:$X$16,$X$22-1,FALSE)*$AA$21*A24</f>
        <v>32186.809798523005</v>
      </c>
    </row>
    <row r="25" spans="1:71">
      <c r="A25" s="50">
        <f>INDEX([2]APPLIC!$B$8:$F$67,MATCH($C25,[2]APPLIC!$B$9:$B$67,0)+1,MATCH($D25,[2]APPLIC!$C$8:$F$8,0)+1)</f>
        <v>0.29699999999999999</v>
      </c>
      <c r="B25" s="74" t="s">
        <v>136</v>
      </c>
      <c r="C25" s="7" t="s">
        <v>376</v>
      </c>
      <c r="D25" s="7" t="s">
        <v>131</v>
      </c>
      <c r="E25" s="32">
        <f t="shared" si="3"/>
        <v>294051.978</v>
      </c>
      <c r="F25" s="32">
        <f t="shared" si="3"/>
        <v>297187.19612441678</v>
      </c>
      <c r="G25" s="32">
        <f t="shared" si="3"/>
        <v>300435.82630784414</v>
      </c>
      <c r="H25" s="32">
        <f t="shared" si="3"/>
        <v>303792.82458162494</v>
      </c>
      <c r="I25" s="32">
        <f t="shared" si="3"/>
        <v>309295.84904004441</v>
      </c>
      <c r="J25" s="32">
        <f t="shared" si="3"/>
        <v>313131.11423145415</v>
      </c>
      <c r="K25" s="32">
        <f t="shared" si="3"/>
        <v>316869.85682231007</v>
      </c>
      <c r="L25" s="32">
        <f t="shared" si="3"/>
        <v>320763.64388645015</v>
      </c>
      <c r="M25" s="32">
        <f t="shared" si="3"/>
        <v>324562.19953124318</v>
      </c>
      <c r="N25" s="32">
        <f t="shared" si="3"/>
        <v>330950.28396929044</v>
      </c>
      <c r="O25" s="32">
        <f t="shared" si="4"/>
        <v>334786.73743024346</v>
      </c>
      <c r="P25" s="32">
        <f t="shared" si="4"/>
        <v>338518.88776032481</v>
      </c>
      <c r="Q25" s="32">
        <f t="shared" si="4"/>
        <v>342386.79950010031</v>
      </c>
      <c r="R25" s="32">
        <f t="shared" si="4"/>
        <v>346148.19583813159</v>
      </c>
      <c r="S25" s="32">
        <f t="shared" si="4"/>
        <v>352354.7120452305</v>
      </c>
      <c r="T25" s="32">
        <f t="shared" si="4"/>
        <v>356490.0721820881</v>
      </c>
      <c r="U25" s="32">
        <f t="shared" si="4"/>
        <v>360761.57030390057</v>
      </c>
      <c r="V25" s="32">
        <f t="shared" si="4"/>
        <v>365041.14921632438</v>
      </c>
      <c r="W25" s="32">
        <f t="shared" si="4"/>
        <v>369209.20122664014</v>
      </c>
      <c r="X25" s="32">
        <f t="shared" si="4"/>
        <v>376164.42237904313</v>
      </c>
      <c r="Y25" s="32"/>
      <c r="Z25" s="32" t="str">
        <f t="shared" si="5"/>
        <v>Washington</v>
      </c>
      <c r="AA25" s="41">
        <f t="shared" si="6"/>
        <v>319739.75902218663</v>
      </c>
    </row>
    <row r="26" spans="1:71">
      <c r="A26" s="50">
        <f>INDEX([2]APPLIC!$B$8:$F$67,MATCH($C26,[2]APPLIC!$B$9:$B$67,0)+1,MATCH($D26,[2]APPLIC!$C$8:$F$8,0)+1)</f>
        <v>0.29699999999999999</v>
      </c>
      <c r="B26" s="74" t="s">
        <v>136</v>
      </c>
      <c r="C26" s="7" t="s">
        <v>376</v>
      </c>
      <c r="D26" s="7" t="s">
        <v>130</v>
      </c>
      <c r="E26" s="32">
        <f t="shared" si="3"/>
        <v>161313.174</v>
      </c>
      <c r="F26" s="32">
        <f t="shared" si="3"/>
        <v>162944.18612467253</v>
      </c>
      <c r="G26" s="32">
        <f t="shared" si="3"/>
        <v>164583.27713409037</v>
      </c>
      <c r="H26" s="32">
        <f t="shared" si="3"/>
        <v>166422.80237688957</v>
      </c>
      <c r="I26" s="32">
        <f t="shared" si="3"/>
        <v>169718.49021055736</v>
      </c>
      <c r="J26" s="32">
        <f t="shared" si="3"/>
        <v>171768.490688961</v>
      </c>
      <c r="K26" s="32">
        <f t="shared" si="3"/>
        <v>173842.58102955724</v>
      </c>
      <c r="L26" s="32">
        <f t="shared" si="3"/>
        <v>176071.76602128902</v>
      </c>
      <c r="M26" s="32">
        <f t="shared" si="3"/>
        <v>178196.00957226372</v>
      </c>
      <c r="N26" s="32">
        <f t="shared" si="3"/>
        <v>182002.24611678888</v>
      </c>
      <c r="O26" s="32">
        <f t="shared" si="4"/>
        <v>184161.57166678819</v>
      </c>
      <c r="P26" s="32">
        <f t="shared" si="4"/>
        <v>186336.85244644427</v>
      </c>
      <c r="Q26" s="32">
        <f t="shared" si="4"/>
        <v>188397.82435414969</v>
      </c>
      <c r="R26" s="32">
        <f t="shared" si="4"/>
        <v>190600.04443075584</v>
      </c>
      <c r="S26" s="32">
        <f t="shared" si="4"/>
        <v>194340.22809995362</v>
      </c>
      <c r="T26" s="32">
        <f t="shared" si="4"/>
        <v>196682.83537532153</v>
      </c>
      <c r="U26" s="32">
        <f t="shared" si="4"/>
        <v>199164.13269068397</v>
      </c>
      <c r="V26" s="32">
        <f t="shared" si="4"/>
        <v>201652.98352799605</v>
      </c>
      <c r="W26" s="32">
        <f t="shared" si="4"/>
        <v>204023.09490937239</v>
      </c>
      <c r="X26" s="32">
        <f t="shared" si="4"/>
        <v>208296.57589381569</v>
      </c>
      <c r="Y26" s="32"/>
      <c r="Z26" s="32" t="str">
        <f t="shared" si="5"/>
        <v>Oregon</v>
      </c>
      <c r="AA26" s="41">
        <f t="shared" si="6"/>
        <v>177052.08950974332</v>
      </c>
    </row>
    <row r="27" spans="1:71">
      <c r="E27" s="32"/>
      <c r="F27" s="32"/>
      <c r="G27" s="32"/>
      <c r="H27" s="32"/>
      <c r="I27" s="32"/>
      <c r="J27" s="32"/>
      <c r="K27" s="32"/>
      <c r="L27" s="32"/>
      <c r="M27" s="32"/>
      <c r="N27" s="32"/>
      <c r="O27" s="32"/>
      <c r="P27" s="32"/>
      <c r="Q27" s="32"/>
      <c r="R27" s="32"/>
      <c r="S27" s="32"/>
      <c r="T27" s="32"/>
      <c r="U27" s="32"/>
      <c r="V27" s="32"/>
      <c r="W27" s="32"/>
      <c r="X27" s="32"/>
      <c r="Y27" s="32"/>
    </row>
    <row r="28" spans="1:71">
      <c r="E28" s="32">
        <f>SUM(E23:E26)</f>
        <v>1149510.5933197541</v>
      </c>
      <c r="F28" s="32">
        <f t="shared" ref="F28:X28" si="7">SUM(F23:F26)</f>
        <v>1154706.3070051251</v>
      </c>
      <c r="G28" s="32">
        <f t="shared" si="7"/>
        <v>1160051.2914104639</v>
      </c>
      <c r="H28" s="32">
        <f t="shared" si="7"/>
        <v>1166004.2914813859</v>
      </c>
      <c r="I28" s="32">
        <f t="shared" si="7"/>
        <v>1175742.1075642176</v>
      </c>
      <c r="J28" s="32">
        <f t="shared" si="7"/>
        <v>1182625.8551538589</v>
      </c>
      <c r="K28" s="32">
        <f t="shared" si="7"/>
        <v>1189540.5124155479</v>
      </c>
      <c r="L28" s="32">
        <f t="shared" si="7"/>
        <v>1196889.6715311646</v>
      </c>
      <c r="M28" s="32">
        <f t="shared" si="7"/>
        <v>1204147.6267879568</v>
      </c>
      <c r="N28" s="32">
        <f t="shared" si="7"/>
        <v>1215776.1501102988</v>
      </c>
      <c r="O28" s="32">
        <f t="shared" si="7"/>
        <v>1223287.8069562074</v>
      </c>
      <c r="P28" s="32">
        <f t="shared" si="7"/>
        <v>1230792.9860645414</v>
      </c>
      <c r="Q28" s="32">
        <f t="shared" si="7"/>
        <v>1238390.9329008085</v>
      </c>
      <c r="R28" s="32">
        <f t="shared" si="7"/>
        <v>1246096.7710605206</v>
      </c>
      <c r="S28" s="32">
        <f t="shared" si="7"/>
        <v>1257850.5532755188</v>
      </c>
      <c r="T28" s="32">
        <f t="shared" si="7"/>
        <v>1266172.484758022</v>
      </c>
      <c r="U28" s="32">
        <f t="shared" si="7"/>
        <v>1274837.136277912</v>
      </c>
      <c r="V28" s="32">
        <f t="shared" si="7"/>
        <v>1283570.7606418021</v>
      </c>
      <c r="W28" s="32">
        <f t="shared" si="7"/>
        <v>1292129.3354824008</v>
      </c>
      <c r="X28" s="32">
        <f t="shared" si="7"/>
        <v>1305418.9938300743</v>
      </c>
      <c r="Y28" s="32"/>
      <c r="AA28" s="41">
        <f>MAX(E28:X28)*$AA$21</f>
        <v>1109606.1447555632</v>
      </c>
    </row>
    <row r="29" spans="1:71">
      <c r="D29" s="32"/>
      <c r="E29" s="32"/>
      <c r="F29" s="32"/>
      <c r="G29" s="32"/>
      <c r="H29" s="32"/>
      <c r="I29" s="32"/>
      <c r="J29" s="32"/>
      <c r="K29" s="32"/>
      <c r="L29" s="32"/>
      <c r="M29" s="32"/>
      <c r="N29" s="32"/>
      <c r="O29" s="32"/>
      <c r="P29" s="32"/>
      <c r="Q29" s="32"/>
      <c r="R29" s="32"/>
      <c r="S29" s="32"/>
      <c r="T29" s="32"/>
      <c r="U29" s="32"/>
      <c r="V29" s="32"/>
      <c r="W29" s="32"/>
      <c r="X29" s="32"/>
    </row>
    <row r="31" spans="1:71" ht="15">
      <c r="A31" s="49" t="str">
        <f>CONCATENATE("# UNITS ACHIEVABLE BY YEAR FOR MEASURE - ",C32)</f>
        <v># UNITS ACHIEVABLE BY YEAR FOR MEASURE - Irrigation Efficiency - Retro</v>
      </c>
      <c r="E31" s="57" t="s">
        <v>32</v>
      </c>
      <c r="F31"/>
    </row>
    <row r="32" spans="1:71" ht="15">
      <c r="C32" s="57" t="str">
        <f>C22</f>
        <v>Irrigation Efficiency - Retro</v>
      </c>
      <c r="E32" s="61">
        <f>VLOOKUP($C$32,[2]ACHIEV!$B$15:$X$109,MATCH(E$11,$E$11:$Y$11,0)+2,FALSE)</f>
        <v>2.5643970768378654E-3</v>
      </c>
      <c r="F32" s="61">
        <f>VLOOKUP($C$32,[2]ACHIEV!$B$15:$X$109,MATCH(F$11,$E$11:$Y$11,0)+2,FALSE)</f>
        <v>5.1260615529385989E-3</v>
      </c>
      <c r="G32" s="61">
        <f>VLOOKUP($C$32,[2]ACHIEV!$B$15:$X$109,MATCH(G$11,$E$11:$Y$11,0)+2,FALSE)</f>
        <v>9.1015544176433795E-3</v>
      </c>
      <c r="H32" s="61">
        <f>VLOOKUP($C$32,[2]ACHIEV!$B$15:$X$109,MATCH(H$11,$E$11:$Y$11,0)+2,FALSE)</f>
        <v>1.4804925730045659E-2</v>
      </c>
      <c r="I32" s="61">
        <f>VLOOKUP($C$32,[2]ACHIEV!$B$15:$X$109,MATCH(I$11,$E$11:$Y$11,0)+2,FALSE)</f>
        <v>2.2471809420486211E-2</v>
      </c>
      <c r="J32" s="61">
        <f>VLOOKUP($C$32,[2]ACHIEV!$B$15:$X$109,MATCH(J$11,$E$11:$Y$11,0)+2,FALSE)</f>
        <v>3.2184432813882391E-2</v>
      </c>
      <c r="K32" s="61">
        <f>VLOOKUP($C$32,[2]ACHIEV!$B$15:$X$109,MATCH(K$11,$E$11:$Y$11,0)+2,FALSE)</f>
        <v>4.3779667172004086E-2</v>
      </c>
      <c r="L32" s="61">
        <f>VLOOKUP($C$32,[2]ACHIEV!$B$15:$X$109,MATCH(L$11,$E$11:$Y$11,0)+2,FALSE)</f>
        <v>5.675426075474499E-2</v>
      </c>
      <c r="M32" s="61">
        <f>VLOOKUP($C$32,[2]ACHIEV!$B$15:$X$109,MATCH(M$11,$E$11:$Y$11,0)+2,FALSE)</f>
        <v>7.0195239068707532E-2</v>
      </c>
      <c r="N32" s="61">
        <f>VLOOKUP($C$32,[2]ACHIEV!$B$15:$X$109,MATCH(N$11,$E$11:$Y$11,0)+2,FALSE)</f>
        <v>8.2776861842756788E-2</v>
      </c>
      <c r="O32" s="61">
        <f>VLOOKUP($C$32,[2]ACHIEV!$B$15:$X$109,MATCH(O$11,$E$11:$Y$11,0)+2,FALSE)</f>
        <v>9.2870259507494834E-2</v>
      </c>
      <c r="P32" s="61">
        <f>VLOOKUP($C$32,[2]ACHIEV!$B$15:$X$109,MATCH(P$11,$E$11:$Y$11,0)+2,FALSE)</f>
        <v>9.8796470678915727E-2</v>
      </c>
      <c r="Q32" s="61">
        <f>VLOOKUP($C$32,[2]ACHIEV!$B$15:$X$109,MATCH(Q$11,$E$11:$Y$11,0)+2,FALSE)</f>
        <v>9.9208932889988999E-2</v>
      </c>
      <c r="R32" s="61">
        <f>VLOOKUP($C$32,[2]ACHIEV!$B$15:$X$109,MATCH(R$11,$E$11:$Y$11,0)+2,FALSE)</f>
        <v>9.3521150494244254E-2</v>
      </c>
      <c r="S32" s="61">
        <f>VLOOKUP($C$32,[2]ACHIEV!$B$15:$X$109,MATCH(S$11,$E$11:$Y$11,0)+2,FALSE)</f>
        <v>8.2226007896862296E-2</v>
      </c>
      <c r="T32" s="61">
        <f>VLOOKUP($C$32,[2]ACHIEV!$B$15:$X$109,MATCH(T$11,$E$11:$Y$11,0)+2,FALSE)</f>
        <v>6.6933566027365665E-2</v>
      </c>
      <c r="U32" s="61">
        <f>VLOOKUP($C$32,[2]ACHIEV!$B$15:$X$109,MATCH(U$11,$E$11:$Y$11,0)+2,FALSE)</f>
        <v>5.0029565143448806E-2</v>
      </c>
      <c r="V32" s="61">
        <f>VLOOKUP($C$32,[2]ACHIEV!$B$15:$X$109,MATCH(V$11,$E$11:$Y$11,0)+2,FALSE)</f>
        <v>3.402486521893211E-2</v>
      </c>
      <c r="W32" s="61">
        <f>VLOOKUP($C$32,[2]ACHIEV!$B$15:$X$109,MATCH(W$11,$E$11:$Y$11,0)+2,FALSE)</f>
        <v>2.0846059340774659E-2</v>
      </c>
      <c r="X32" s="61">
        <f>VLOOKUP($C$32,[2]ACHIEV!$B$15:$X$109,MATCH(X$11,$E$11:$Y$11,0)+2,FALSE)</f>
        <v>0.01</v>
      </c>
      <c r="Y32" s="61"/>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row>
    <row r="33" spans="1:80">
      <c r="B33" s="7" t="str">
        <f>C33&amp;D33</f>
        <v>LESAIdaho</v>
      </c>
      <c r="C33" s="7" t="str">
        <f>C23</f>
        <v>LESA</v>
      </c>
      <c r="D33" s="7" t="str">
        <f>D23</f>
        <v>Idaho</v>
      </c>
      <c r="E33" s="32">
        <f t="shared" ref="E33:X33" si="8">E23*E$32*$AA$21</f>
        <v>1443.3958797471321</v>
      </c>
      <c r="F33" s="32">
        <f t="shared" si="8"/>
        <v>2885.6144635580713</v>
      </c>
      <c r="G33" s="32">
        <f t="shared" si="8"/>
        <v>5124.4294132327841</v>
      </c>
      <c r="H33" s="32">
        <f t="shared" si="8"/>
        <v>8340.6890909597187</v>
      </c>
      <c r="I33" s="32">
        <f t="shared" si="8"/>
        <v>12671.158017881076</v>
      </c>
      <c r="J33" s="32">
        <f t="shared" si="8"/>
        <v>18168.134946640181</v>
      </c>
      <c r="K33" s="32">
        <f t="shared" si="8"/>
        <v>24745.08338831463</v>
      </c>
      <c r="L33" s="32">
        <f t="shared" si="8"/>
        <v>32124.773391243496</v>
      </c>
      <c r="M33" s="32">
        <f t="shared" si="8"/>
        <v>39795.881478068026</v>
      </c>
      <c r="N33" s="32">
        <f t="shared" si="8"/>
        <v>47009.537122565998</v>
      </c>
      <c r="O33" s="32">
        <f t="shared" si="8"/>
        <v>52838.105068142941</v>
      </c>
      <c r="P33" s="32">
        <f t="shared" si="8"/>
        <v>56318.716288568125</v>
      </c>
      <c r="Q33" s="32">
        <f t="shared" si="8"/>
        <v>56668.734941172333</v>
      </c>
      <c r="R33" s="32">
        <f t="shared" si="8"/>
        <v>53533.521335389167</v>
      </c>
      <c r="S33" s="32">
        <f t="shared" si="8"/>
        <v>47172.083589679336</v>
      </c>
      <c r="T33" s="32">
        <f t="shared" si="8"/>
        <v>38485.689526768001</v>
      </c>
      <c r="U33" s="32">
        <f t="shared" si="8"/>
        <v>28833.668079165342</v>
      </c>
      <c r="V33" s="32">
        <f t="shared" si="8"/>
        <v>19656.984992327856</v>
      </c>
      <c r="W33" s="32">
        <f t="shared" si="8"/>
        <v>12073.196587421982</v>
      </c>
      <c r="X33" s="32">
        <f t="shared" si="8"/>
        <v>5806.2748642511033</v>
      </c>
      <c r="Y33" s="32"/>
      <c r="AA33" s="32">
        <f>SUM(E33:X33)</f>
        <v>563695.67246509728</v>
      </c>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row>
    <row r="34" spans="1:80">
      <c r="B34" s="7" t="str">
        <f t="shared" ref="B34:B36" si="9">C34&amp;D34</f>
        <v>LESAMontana</v>
      </c>
      <c r="C34" s="7" t="str">
        <f t="shared" ref="C34:D34" si="10">C24</f>
        <v>LESA</v>
      </c>
      <c r="D34" s="7" t="str">
        <f t="shared" si="10"/>
        <v>Montana</v>
      </c>
      <c r="E34" s="32">
        <f t="shared" ref="E34:X34" si="11">E24*E$32*$AA$21</f>
        <v>69.658979780469139</v>
      </c>
      <c r="F34" s="32">
        <f t="shared" si="11"/>
        <v>140.75428125499326</v>
      </c>
      <c r="G34" s="32">
        <f t="shared" si="11"/>
        <v>252.56287545513172</v>
      </c>
      <c r="H34" s="32">
        <f t="shared" si="11"/>
        <v>415.245485798733</v>
      </c>
      <c r="I34" s="32">
        <f t="shared" si="11"/>
        <v>637.06556549753384</v>
      </c>
      <c r="J34" s="32">
        <f t="shared" si="11"/>
        <v>919.40013301212844</v>
      </c>
      <c r="K34" s="32">
        <f t="shared" si="11"/>
        <v>1260.2080493081965</v>
      </c>
      <c r="L34" s="32">
        <f t="shared" si="11"/>
        <v>1646.6293994059113</v>
      </c>
      <c r="M34" s="32">
        <f t="shared" si="11"/>
        <v>2053.1866983602722</v>
      </c>
      <c r="N34" s="32">
        <f t="shared" si="11"/>
        <v>2441.3665178193528</v>
      </c>
      <c r="O34" s="32">
        <f t="shared" si="11"/>
        <v>2762.2580872832582</v>
      </c>
      <c r="P34" s="32">
        <f t="shared" si="11"/>
        <v>2963.7758612425</v>
      </c>
      <c r="Q34" s="32">
        <f t="shared" si="11"/>
        <v>3002.0018615505851</v>
      </c>
      <c r="R34" s="32">
        <f t="shared" si="11"/>
        <v>2854.7057604909114</v>
      </c>
      <c r="S34" s="32">
        <f t="shared" si="11"/>
        <v>2532.0804123005896</v>
      </c>
      <c r="T34" s="32">
        <f t="shared" si="11"/>
        <v>2079.3741095668338</v>
      </c>
      <c r="U34" s="32">
        <f t="shared" si="11"/>
        <v>1568.0338255925528</v>
      </c>
      <c r="V34" s="32">
        <f t="shared" si="11"/>
        <v>1075.9010540643478</v>
      </c>
      <c r="W34" s="32">
        <f t="shared" si="11"/>
        <v>665.04820338173818</v>
      </c>
      <c r="X34" s="32">
        <f t="shared" si="11"/>
        <v>321.86809798523007</v>
      </c>
      <c r="Y34" s="32"/>
      <c r="AA34" s="32">
        <f t="shared" ref="AA34:AA36" si="12">SUM(E34:X34)</f>
        <v>29661.125259151271</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row>
    <row r="35" spans="1:80">
      <c r="B35" s="7" t="str">
        <f t="shared" si="9"/>
        <v>LESAWashington</v>
      </c>
      <c r="C35" s="7" t="str">
        <f t="shared" ref="C35:D35" si="13">C25</f>
        <v>LESA</v>
      </c>
      <c r="D35" s="7" t="str">
        <f t="shared" si="13"/>
        <v>Washington</v>
      </c>
      <c r="E35" s="32">
        <f t="shared" ref="E35:X35" si="14">E25*E$32*$AA$21</f>
        <v>640.95612789835343</v>
      </c>
      <c r="F35" s="32">
        <f t="shared" si="14"/>
        <v>1294.8898810671465</v>
      </c>
      <c r="G35" s="32">
        <f t="shared" si="14"/>
        <v>2324.2680688279233</v>
      </c>
      <c r="H35" s="32">
        <f t="shared" si="14"/>
        <v>3822.9856744639847</v>
      </c>
      <c r="I35" s="32">
        <f t="shared" si="14"/>
        <v>5907.8717680490481</v>
      </c>
      <c r="J35" s="32">
        <f t="shared" si="14"/>
        <v>8566.2552117306132</v>
      </c>
      <c r="K35" s="32">
        <f t="shared" si="14"/>
        <v>11791.588338243124</v>
      </c>
      <c r="L35" s="32">
        <f t="shared" si="14"/>
        <v>15473.997962907692</v>
      </c>
      <c r="M35" s="32">
        <f t="shared" si="14"/>
        <v>19365.313010446993</v>
      </c>
      <c r="N35" s="32">
        <f t="shared" si="14"/>
        <v>23285.772043005021</v>
      </c>
      <c r="O35" s="32">
        <f t="shared" si="14"/>
        <v>26427.971507092108</v>
      </c>
      <c r="P35" s="32">
        <f t="shared" si="14"/>
        <v>28427.800663541278</v>
      </c>
      <c r="Q35" s="32">
        <f t="shared" si="14"/>
        <v>28872.654661920034</v>
      </c>
      <c r="R35" s="32">
        <f t="shared" si="14"/>
        <v>27516.350888845682</v>
      </c>
      <c r="S35" s="32">
        <f t="shared" si="14"/>
        <v>24626.813134858599</v>
      </c>
      <c r="T35" s="32">
        <f t="shared" si="14"/>
        <v>20281.979016825124</v>
      </c>
      <c r="U35" s="32">
        <f t="shared" si="14"/>
        <v>15341.432810356097</v>
      </c>
      <c r="V35" s="32">
        <f t="shared" si="14"/>
        <v>10557.404516232093</v>
      </c>
      <c r="W35" s="32">
        <f t="shared" si="14"/>
        <v>6542.0733802409695</v>
      </c>
      <c r="X35" s="32">
        <f t="shared" si="14"/>
        <v>3197.3975902218663</v>
      </c>
      <c r="Y35" s="32"/>
      <c r="AA35" s="32">
        <f t="shared" si="12"/>
        <v>284265.77625677374</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row>
    <row r="36" spans="1:80">
      <c r="B36" s="7" t="str">
        <f t="shared" si="9"/>
        <v>LESAOregon</v>
      </c>
      <c r="C36" s="7" t="str">
        <f t="shared" ref="C36:D36" si="15">C26</f>
        <v>LESA</v>
      </c>
      <c r="D36" s="7" t="str">
        <f t="shared" si="15"/>
        <v>Oregon</v>
      </c>
      <c r="E36" s="32">
        <f t="shared" ref="E36:X36" si="16">E26*E$32*$AA$21</f>
        <v>351.62037708188222</v>
      </c>
      <c r="F36" s="32">
        <f t="shared" si="16"/>
        <v>709.97263860327166</v>
      </c>
      <c r="G36" s="32">
        <f t="shared" si="16"/>
        <v>1273.2691051095039</v>
      </c>
      <c r="H36" s="32">
        <f t="shared" si="16"/>
        <v>2094.2956446295289</v>
      </c>
      <c r="I36" s="32">
        <f t="shared" si="16"/>
        <v>3241.7993320726546</v>
      </c>
      <c r="J36" s="32">
        <f t="shared" si="16"/>
        <v>4699.0307309027212</v>
      </c>
      <c r="K36" s="32">
        <f t="shared" si="16"/>
        <v>6469.154787126743</v>
      </c>
      <c r="L36" s="32">
        <f t="shared" si="16"/>
        <v>8493.8994822725836</v>
      </c>
      <c r="M36" s="32">
        <f t="shared" si="16"/>
        <v>10632.234769062536</v>
      </c>
      <c r="N36" s="32">
        <f t="shared" si="16"/>
        <v>12805.738564598723</v>
      </c>
      <c r="O36" s="32">
        <f t="shared" si="16"/>
        <v>14537.663009202319</v>
      </c>
      <c r="P36" s="32">
        <f t="shared" si="16"/>
        <v>15648.009872257593</v>
      </c>
      <c r="Q36" s="32">
        <f t="shared" si="16"/>
        <v>15887.135046025154</v>
      </c>
      <c r="R36" s="32">
        <f t="shared" si="16"/>
        <v>15151.365123505604</v>
      </c>
      <c r="S36" s="32">
        <f t="shared" si="16"/>
        <v>13582.847960861083</v>
      </c>
      <c r="T36" s="32">
        <f t="shared" si="16"/>
        <v>11189.981015837038</v>
      </c>
      <c r="U36" s="32">
        <f t="shared" si="16"/>
        <v>8469.4807080839964</v>
      </c>
      <c r="V36" s="32">
        <f t="shared" si="16"/>
        <v>5832.0332477052616</v>
      </c>
      <c r="W36" s="32">
        <f t="shared" si="16"/>
        <v>3615.1159118638852</v>
      </c>
      <c r="X36" s="32">
        <f t="shared" si="16"/>
        <v>1770.5208950974331</v>
      </c>
      <c r="Y36" s="32"/>
      <c r="AA36" s="32">
        <f t="shared" si="12"/>
        <v>156455.16822189954</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row>
    <row r="37" spans="1:80">
      <c r="E37" s="32"/>
      <c r="F37" s="32"/>
      <c r="G37" s="32"/>
      <c r="H37" s="32"/>
      <c r="I37" s="32"/>
      <c r="J37" s="32"/>
      <c r="K37" s="32"/>
      <c r="L37" s="32"/>
      <c r="M37" s="32"/>
      <c r="N37" s="32"/>
      <c r="O37" s="32"/>
      <c r="P37" s="32"/>
      <c r="Q37" s="32"/>
      <c r="R37" s="32"/>
      <c r="S37" s="32"/>
      <c r="T37" s="32"/>
      <c r="U37" s="32"/>
      <c r="V37" s="32"/>
      <c r="W37" s="32"/>
      <c r="X37" s="32"/>
      <c r="Y37" s="32"/>
      <c r="AA37" s="32"/>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row>
    <row r="38" spans="1:80">
      <c r="E38" s="32"/>
      <c r="F38" s="32"/>
      <c r="G38" s="32"/>
      <c r="H38" s="32"/>
      <c r="I38" s="32"/>
      <c r="J38" s="32"/>
      <c r="K38" s="32"/>
      <c r="L38" s="32"/>
      <c r="M38" s="32"/>
      <c r="N38" s="32"/>
      <c r="O38" s="32"/>
      <c r="P38" s="32"/>
      <c r="Q38" s="32"/>
      <c r="R38" s="32"/>
      <c r="S38" s="32"/>
      <c r="T38" s="32"/>
      <c r="U38" s="32"/>
      <c r="V38" s="32"/>
      <c r="W38" s="32"/>
      <c r="X38" s="32"/>
      <c r="Y38" s="32"/>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row>
    <row r="39" spans="1:80">
      <c r="C39" s="7" t="s">
        <v>138</v>
      </c>
      <c r="E39" s="32">
        <f>SUM(E33:E36)</f>
        <v>2505.6313645078371</v>
      </c>
      <c r="F39" s="32">
        <f t="shared" ref="F39:X39" si="17">SUM(F33:F36)</f>
        <v>5031.2312644834828</v>
      </c>
      <c r="G39" s="32">
        <f t="shared" si="17"/>
        <v>8974.5294626253435</v>
      </c>
      <c r="H39" s="32">
        <f t="shared" si="17"/>
        <v>14673.215895851965</v>
      </c>
      <c r="I39" s="32">
        <f t="shared" si="17"/>
        <v>22457.894683500315</v>
      </c>
      <c r="J39" s="32">
        <f t="shared" si="17"/>
        <v>32352.821022285643</v>
      </c>
      <c r="K39" s="32">
        <f t="shared" si="17"/>
        <v>44266.034562992689</v>
      </c>
      <c r="L39" s="32">
        <f t="shared" si="17"/>
        <v>57739.30023582968</v>
      </c>
      <c r="M39" s="32">
        <f t="shared" si="17"/>
        <v>71846.615955937828</v>
      </c>
      <c r="N39" s="32">
        <f t="shared" si="17"/>
        <v>85542.414247989102</v>
      </c>
      <c r="O39" s="32">
        <f t="shared" si="17"/>
        <v>96565.99767172063</v>
      </c>
      <c r="P39" s="32">
        <f t="shared" si="17"/>
        <v>103358.30268560949</v>
      </c>
      <c r="Q39" s="32">
        <f t="shared" si="17"/>
        <v>104430.5265106681</v>
      </c>
      <c r="R39" s="32">
        <f t="shared" si="17"/>
        <v>99055.943108231368</v>
      </c>
      <c r="S39" s="32">
        <f t="shared" si="17"/>
        <v>87913.825097699606</v>
      </c>
      <c r="T39" s="32">
        <f t="shared" si="17"/>
        <v>72037.02366899699</v>
      </c>
      <c r="U39" s="32">
        <f t="shared" si="17"/>
        <v>54212.615423197989</v>
      </c>
      <c r="V39" s="32">
        <f t="shared" si="17"/>
        <v>37122.323810329559</v>
      </c>
      <c r="W39" s="32">
        <f t="shared" si="17"/>
        <v>22895.434082908578</v>
      </c>
      <c r="X39" s="32">
        <f t="shared" si="17"/>
        <v>11096.061447555632</v>
      </c>
      <c r="Y39" s="32"/>
      <c r="AA39" s="32">
        <f t="shared" ref="AA39" si="18">SUM(E39:Y39)</f>
        <v>1034077.7422029219</v>
      </c>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row>
    <row r="40" spans="1:8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row>
    <row r="41" spans="1:80">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row>
    <row r="42" spans="1:80">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row>
    <row r="43" spans="1:80" ht="15">
      <c r="A43" s="49" t="s">
        <v>33</v>
      </c>
      <c r="C43" s="57" t="str">
        <f>C8</f>
        <v>Irrigation Efficiency</v>
      </c>
      <c r="D43" s="57"/>
      <c r="E43" s="7" t="s">
        <v>126</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ht="15">
      <c r="A44" s="57" t="s">
        <v>34</v>
      </c>
      <c r="B44" s="57" t="s">
        <v>21</v>
      </c>
      <c r="C44" s="57">
        <v>1</v>
      </c>
      <c r="D44" s="57"/>
      <c r="E44" s="51">
        <f t="shared" ref="E44:X44" si="19">E11</f>
        <v>2016</v>
      </c>
      <c r="F44" s="52">
        <f t="shared" si="19"/>
        <v>2017</v>
      </c>
      <c r="G44" s="52">
        <f t="shared" si="19"/>
        <v>2018</v>
      </c>
      <c r="H44" s="52">
        <f t="shared" si="19"/>
        <v>2019</v>
      </c>
      <c r="I44" s="52">
        <f t="shared" si="19"/>
        <v>2020</v>
      </c>
      <c r="J44" s="52">
        <f t="shared" si="19"/>
        <v>2021</v>
      </c>
      <c r="K44" s="52">
        <f t="shared" si="19"/>
        <v>2022</v>
      </c>
      <c r="L44" s="52">
        <f t="shared" si="19"/>
        <v>2023</v>
      </c>
      <c r="M44" s="52">
        <f t="shared" si="19"/>
        <v>2024</v>
      </c>
      <c r="N44" s="52">
        <f t="shared" si="19"/>
        <v>2025</v>
      </c>
      <c r="O44" s="52">
        <f t="shared" si="19"/>
        <v>2026</v>
      </c>
      <c r="P44" s="52">
        <f t="shared" si="19"/>
        <v>2027</v>
      </c>
      <c r="Q44" s="52">
        <f t="shared" si="19"/>
        <v>2028</v>
      </c>
      <c r="R44" s="52">
        <f t="shared" si="19"/>
        <v>2029</v>
      </c>
      <c r="S44" s="52">
        <f t="shared" si="19"/>
        <v>2030</v>
      </c>
      <c r="T44" s="52">
        <f t="shared" si="19"/>
        <v>2031</v>
      </c>
      <c r="U44" s="52">
        <f t="shared" si="19"/>
        <v>2032</v>
      </c>
      <c r="V44" s="52">
        <f t="shared" si="19"/>
        <v>2033</v>
      </c>
      <c r="W44" s="52">
        <f t="shared" si="19"/>
        <v>2034</v>
      </c>
      <c r="X44" s="52">
        <f t="shared" si="19"/>
        <v>2035</v>
      </c>
      <c r="Y44" s="53" t="s">
        <v>31</v>
      </c>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ht="15">
      <c r="A45" s="57" t="s">
        <v>22</v>
      </c>
      <c r="B45" s="57" t="s">
        <v>35</v>
      </c>
      <c r="C45" s="57" t="s">
        <v>36</v>
      </c>
      <c r="D45" s="57" t="s">
        <v>137</v>
      </c>
      <c r="E45" s="54" t="str">
        <f>CONCATENATE("Units_",E$11)</f>
        <v>Units_2016</v>
      </c>
      <c r="F45" s="55" t="str">
        <f t="shared" ref="F45:X45" si="20">CONCATENATE("Units_",F$11)</f>
        <v>Units_2017</v>
      </c>
      <c r="G45" s="55" t="str">
        <f t="shared" si="20"/>
        <v>Units_2018</v>
      </c>
      <c r="H45" s="55" t="str">
        <f t="shared" si="20"/>
        <v>Units_2019</v>
      </c>
      <c r="I45" s="55" t="str">
        <f t="shared" si="20"/>
        <v>Units_2020</v>
      </c>
      <c r="J45" s="55" t="str">
        <f t="shared" si="20"/>
        <v>Units_2021</v>
      </c>
      <c r="K45" s="55" t="str">
        <f t="shared" si="20"/>
        <v>Units_2022</v>
      </c>
      <c r="L45" s="55" t="str">
        <f t="shared" si="20"/>
        <v>Units_2023</v>
      </c>
      <c r="M45" s="55" t="str">
        <f t="shared" si="20"/>
        <v>Units_2024</v>
      </c>
      <c r="N45" s="55" t="str">
        <f t="shared" si="20"/>
        <v>Units_2025</v>
      </c>
      <c r="O45" s="55" t="str">
        <f t="shared" si="20"/>
        <v>Units_2026</v>
      </c>
      <c r="P45" s="55" t="str">
        <f t="shared" si="20"/>
        <v>Units_2027</v>
      </c>
      <c r="Q45" s="55" t="str">
        <f t="shared" si="20"/>
        <v>Units_2028</v>
      </c>
      <c r="R45" s="55" t="str">
        <f t="shared" si="20"/>
        <v>Units_2029</v>
      </c>
      <c r="S45" s="55" t="str">
        <f t="shared" si="20"/>
        <v>Units_2030</v>
      </c>
      <c r="T45" s="55" t="str">
        <f t="shared" si="20"/>
        <v>Units_2031</v>
      </c>
      <c r="U45" s="55" t="str">
        <f t="shared" si="20"/>
        <v>Units_2032</v>
      </c>
      <c r="V45" s="55" t="str">
        <f t="shared" si="20"/>
        <v>Units_2033</v>
      </c>
      <c r="W45" s="55" t="str">
        <f t="shared" si="20"/>
        <v>Units_2034</v>
      </c>
      <c r="X45" s="55" t="str">
        <f t="shared" si="20"/>
        <v>Units_2035</v>
      </c>
      <c r="Y45" s="56" t="s">
        <v>31</v>
      </c>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62">
        <f t="shared" ref="A46:A49" si="21">VLOOKUP($C46,MeasureOutput,3,FALSE)</f>
        <v>163.62598023007391</v>
      </c>
      <c r="B46" s="62">
        <f t="shared" ref="B46:B49" si="22">VLOOKUP($C46,MeasureOutput,11,FALSE)</f>
        <v>19.088015523950506</v>
      </c>
      <c r="C46" s="7" t="str">
        <f>C33</f>
        <v>LESA</v>
      </c>
      <c r="D46" s="7" t="s">
        <v>129</v>
      </c>
      <c r="E46" s="42">
        <f t="shared" ref="E46:N49" si="23">VLOOKUP(CONCATENATE($C46&amp;$D46),$B$33:$Y$37,E$22+1,FALSE)*$C$44*$A46/8760/1000</f>
        <v>2.696085224699479E-2</v>
      </c>
      <c r="F46" s="42">
        <f t="shared" si="23"/>
        <v>5.3899714060019213E-2</v>
      </c>
      <c r="G46" s="42">
        <f t="shared" si="23"/>
        <v>9.5718012084479082E-2</v>
      </c>
      <c r="H46" s="42">
        <f t="shared" si="23"/>
        <v>0.15579377035417444</v>
      </c>
      <c r="I46" s="42">
        <f t="shared" si="23"/>
        <v>0.23668158120159266</v>
      </c>
      <c r="J46" s="42">
        <f t="shared" si="23"/>
        <v>0.33935832073016681</v>
      </c>
      <c r="K46" s="42">
        <f t="shared" si="23"/>
        <v>0.46220759421094743</v>
      </c>
      <c r="L46" s="42">
        <f t="shared" si="23"/>
        <v>0.60005108856292388</v>
      </c>
      <c r="M46" s="42">
        <f t="shared" si="23"/>
        <v>0.7433379127818176</v>
      </c>
      <c r="N46" s="42">
        <f t="shared" si="23"/>
        <v>0.87808009039291202</v>
      </c>
      <c r="O46" s="42">
        <f t="shared" ref="O46:X49" si="24">VLOOKUP(CONCATENATE($C46&amp;$D46),$B$33:$Y$37,O$22+1,FALSE)*$C$44*$A46/8760/1000</f>
        <v>0.9869505405564527</v>
      </c>
      <c r="P46" s="42">
        <f t="shared" si="24"/>
        <v>1.0519640591342911</v>
      </c>
      <c r="Q46" s="42">
        <f t="shared" si="24"/>
        <v>1.0585019752451557</v>
      </c>
      <c r="R46" s="42">
        <f t="shared" si="24"/>
        <v>0.99994005749664705</v>
      </c>
      <c r="S46" s="42">
        <f t="shared" si="24"/>
        <v>0.88111625763199364</v>
      </c>
      <c r="T46" s="42">
        <f t="shared" si="24"/>
        <v>0.71886514539357349</v>
      </c>
      <c r="U46" s="42">
        <f t="shared" si="24"/>
        <v>0.5385773062879019</v>
      </c>
      <c r="V46" s="42">
        <f t="shared" si="24"/>
        <v>0.36716820065496547</v>
      </c>
      <c r="W46" s="42">
        <f t="shared" si="24"/>
        <v>0.22551240024284303</v>
      </c>
      <c r="X46" s="42">
        <f t="shared" si="24"/>
        <v>0.10845404293930663</v>
      </c>
      <c r="Y46" s="42">
        <f>VLOOKUP($D46,$Z$23:$AA$26,2,FALSE)*$C$44*$A46/8760/1000</f>
        <v>10.845404293930661</v>
      </c>
      <c r="AA46" s="32">
        <f>SUM(E46:X46)</f>
        <v>10.52913892220916</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62">
        <f t="shared" si="21"/>
        <v>163.62598023007391</v>
      </c>
      <c r="B47" s="62">
        <f t="shared" si="22"/>
        <v>19.088015523950506</v>
      </c>
      <c r="C47" s="7" t="str">
        <f t="shared" ref="C47:C49" si="25">C34</f>
        <v>LESA</v>
      </c>
      <c r="D47" s="7" t="s">
        <v>128</v>
      </c>
      <c r="E47" s="42">
        <f t="shared" si="23"/>
        <v>1.3011437041559545E-3</v>
      </c>
      <c r="F47" s="42">
        <f t="shared" si="23"/>
        <v>2.6291161235077387E-3</v>
      </c>
      <c r="G47" s="42">
        <f t="shared" si="23"/>
        <v>4.7175625646200909E-3</v>
      </c>
      <c r="H47" s="42">
        <f t="shared" si="23"/>
        <v>7.756272791088004E-3</v>
      </c>
      <c r="I47" s="42">
        <f t="shared" si="23"/>
        <v>1.1899597902438393E-2</v>
      </c>
      <c r="J47" s="42">
        <f t="shared" si="23"/>
        <v>1.7173258902713453E-2</v>
      </c>
      <c r="K47" s="42">
        <f t="shared" si="23"/>
        <v>2.3539129835831389E-2</v>
      </c>
      <c r="L47" s="42">
        <f t="shared" si="23"/>
        <v>3.0757003373681521E-2</v>
      </c>
      <c r="M47" s="42">
        <f t="shared" si="23"/>
        <v>3.8350991565587737E-2</v>
      </c>
      <c r="N47" s="42">
        <f t="shared" si="23"/>
        <v>4.5601711139163677E-2</v>
      </c>
      <c r="O47" s="42">
        <f t="shared" si="24"/>
        <v>5.1595569312805047E-2</v>
      </c>
      <c r="P47" s="42">
        <f t="shared" si="24"/>
        <v>5.5359672428999494E-2</v>
      </c>
      <c r="Q47" s="42">
        <f t="shared" si="24"/>
        <v>5.607368690053894E-2</v>
      </c>
      <c r="R47" s="42">
        <f t="shared" si="24"/>
        <v>5.3322377663100912E-2</v>
      </c>
      <c r="S47" s="42">
        <f t="shared" si="24"/>
        <v>4.7296134644298361E-2</v>
      </c>
      <c r="T47" s="42">
        <f t="shared" si="24"/>
        <v>3.8840140061976058E-2</v>
      </c>
      <c r="U47" s="42">
        <f t="shared" si="24"/>
        <v>2.9288935130878335E-2</v>
      </c>
      <c r="V47" s="42">
        <f t="shared" si="24"/>
        <v>2.009650280843021E-2</v>
      </c>
      <c r="W47" s="42">
        <f t="shared" si="24"/>
        <v>1.2422279015820372E-2</v>
      </c>
      <c r="X47" s="42">
        <f t="shared" si="24"/>
        <v>6.0120985202765697E-3</v>
      </c>
      <c r="Y47" s="42">
        <f>VLOOKUP($D47,$Z$23:$AA$26,2,FALSE)*$C$44*$A47/8760/1000</f>
        <v>0.60120985202765687</v>
      </c>
      <c r="AA47" s="32">
        <f t="shared" ref="AA47:AA49" si="26">SUM(E47:X47)</f>
        <v>0.55403318438991234</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62">
        <f t="shared" si="21"/>
        <v>163.62598023007391</v>
      </c>
      <c r="B48" s="62">
        <f t="shared" si="22"/>
        <v>19.088015523950506</v>
      </c>
      <c r="C48" s="7" t="str">
        <f t="shared" si="25"/>
        <v>LESA</v>
      </c>
      <c r="D48" s="7" t="s">
        <v>131</v>
      </c>
      <c r="E48" s="42">
        <f t="shared" si="23"/>
        <v>1.197226880272154E-2</v>
      </c>
      <c r="F48" s="42">
        <f t="shared" si="23"/>
        <v>2.4186943616394483E-2</v>
      </c>
      <c r="G48" s="42">
        <f t="shared" si="23"/>
        <v>4.3414456744227149E-2</v>
      </c>
      <c r="H48" s="42">
        <f t="shared" si="23"/>
        <v>7.1408650501107271E-2</v>
      </c>
      <c r="I48" s="42">
        <f t="shared" si="23"/>
        <v>0.11035174761650747</v>
      </c>
      <c r="J48" s="42">
        <f t="shared" si="23"/>
        <v>0.1600070668858905</v>
      </c>
      <c r="K48" s="42">
        <f t="shared" si="23"/>
        <v>0.2202523059719794</v>
      </c>
      <c r="L48" s="42">
        <f t="shared" si="23"/>
        <v>0.28903516949302943</v>
      </c>
      <c r="M48" s="42">
        <f t="shared" si="23"/>
        <v>0.36172012828728223</v>
      </c>
      <c r="N48" s="42">
        <f t="shared" si="23"/>
        <v>0.43494946072497109</v>
      </c>
      <c r="O48" s="42">
        <f t="shared" si="24"/>
        <v>0.49364186567812901</v>
      </c>
      <c r="P48" s="42">
        <f t="shared" si="24"/>
        <v>0.53099620426450767</v>
      </c>
      <c r="Q48" s="42">
        <f t="shared" si="24"/>
        <v>0.53930552750012317</v>
      </c>
      <c r="R48" s="42">
        <f t="shared" si="24"/>
        <v>0.51397144823539265</v>
      </c>
      <c r="S48" s="42">
        <f t="shared" si="24"/>
        <v>0.45999845195594724</v>
      </c>
      <c r="T48" s="42">
        <f t="shared" si="24"/>
        <v>0.37884231708148419</v>
      </c>
      <c r="U48" s="42">
        <f t="shared" si="24"/>
        <v>0.28655901617903357</v>
      </c>
      <c r="V48" s="42">
        <f t="shared" si="24"/>
        <v>0.19719927655866271</v>
      </c>
      <c r="W48" s="42">
        <f t="shared" si="24"/>
        <v>0.12219785040856183</v>
      </c>
      <c r="X48" s="42">
        <f t="shared" si="24"/>
        <v>5.9723437772297834E-2</v>
      </c>
      <c r="Y48" s="42">
        <f>VLOOKUP($D48,$Z$23:$AA$26,2,FALSE)*$C$44*$A48/8760/1000</f>
        <v>5.9723437772297832</v>
      </c>
      <c r="AA48" s="32">
        <f t="shared" si="26"/>
        <v>5.3097335942782502</v>
      </c>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62">
        <f t="shared" si="21"/>
        <v>163.62598023007391</v>
      </c>
      <c r="B49" s="62">
        <f t="shared" si="22"/>
        <v>19.088015523950506</v>
      </c>
      <c r="C49" s="7" t="str">
        <f t="shared" si="25"/>
        <v>LESA</v>
      </c>
      <c r="D49" s="7" t="s">
        <v>130</v>
      </c>
      <c r="E49" s="42">
        <f t="shared" si="23"/>
        <v>6.5678343457638349E-3</v>
      </c>
      <c r="F49" s="42">
        <f t="shared" si="23"/>
        <v>1.3261411978081316E-2</v>
      </c>
      <c r="G49" s="42">
        <f t="shared" si="23"/>
        <v>2.378309422605155E-2</v>
      </c>
      <c r="H49" s="42">
        <f t="shared" si="23"/>
        <v>3.9118855906858582E-2</v>
      </c>
      <c r="I49" s="42">
        <f t="shared" si="23"/>
        <v>6.0552807467989384E-2</v>
      </c>
      <c r="J49" s="42">
        <f t="shared" si="23"/>
        <v>8.7772090122739538E-2</v>
      </c>
      <c r="K49" s="42">
        <f t="shared" si="23"/>
        <v>0.1208358211533891</v>
      </c>
      <c r="L49" s="42">
        <f t="shared" si="23"/>
        <v>0.15865555122860375</v>
      </c>
      <c r="M49" s="42">
        <f t="shared" si="23"/>
        <v>0.19859701325617932</v>
      </c>
      <c r="N49" s="42">
        <f t="shared" si="23"/>
        <v>0.23919537958932943</v>
      </c>
      <c r="O49" s="42">
        <f t="shared" si="24"/>
        <v>0.27154558905653142</v>
      </c>
      <c r="P49" s="42">
        <f t="shared" si="24"/>
        <v>0.29228549703173767</v>
      </c>
      <c r="Q49" s="42">
        <f t="shared" si="24"/>
        <v>0.29675205992619019</v>
      </c>
      <c r="R49" s="42">
        <f t="shared" si="24"/>
        <v>0.28300878654764378</v>
      </c>
      <c r="S49" s="42">
        <f t="shared" si="24"/>
        <v>0.25371082327762046</v>
      </c>
      <c r="T49" s="42">
        <f t="shared" si="24"/>
        <v>0.20901502425482346</v>
      </c>
      <c r="U49" s="42">
        <f t="shared" si="24"/>
        <v>0.15819943868720826</v>
      </c>
      <c r="V49" s="42">
        <f t="shared" si="24"/>
        <v>0.10893517772718662</v>
      </c>
      <c r="W49" s="42">
        <f t="shared" si="24"/>
        <v>6.7525900082655896E-2</v>
      </c>
      <c r="X49" s="42">
        <f t="shared" si="24"/>
        <v>3.307114349065586E-2</v>
      </c>
      <c r="Y49" s="42">
        <f>VLOOKUP($D49,$Z$23:$AA$26,2,FALSE)*$C$44*$A49/8760/1000</f>
        <v>3.3071143490655865</v>
      </c>
      <c r="AA49" s="32">
        <f t="shared" si="26"/>
        <v>2.9223892993572393</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A50" s="32"/>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B51" s="60">
        <f>SUMPRODUCT(B46:B49,AA46:AA49)/SUM(AA46:AA49)</f>
        <v>19.088015523950506</v>
      </c>
      <c r="E51" s="26">
        <f t="shared" ref="E51:Y51" si="27">SUM(E46:E49)</f>
        <v>4.6802099099636119E-2</v>
      </c>
      <c r="F51" s="26">
        <f t="shared" si="27"/>
        <v>9.397718577800275E-2</v>
      </c>
      <c r="G51" s="26">
        <f t="shared" si="27"/>
        <v>0.16763312561937788</v>
      </c>
      <c r="H51" s="26">
        <f t="shared" si="27"/>
        <v>0.27407754955322833</v>
      </c>
      <c r="I51" s="26">
        <f t="shared" si="27"/>
        <v>0.41948573418852786</v>
      </c>
      <c r="J51" s="26">
        <f t="shared" si="27"/>
        <v>0.60431073664151025</v>
      </c>
      <c r="K51" s="26">
        <f t="shared" si="27"/>
        <v>0.82683485117214728</v>
      </c>
      <c r="L51" s="26">
        <f t="shared" si="27"/>
        <v>1.0784988126582387</v>
      </c>
      <c r="M51" s="26">
        <f t="shared" si="27"/>
        <v>1.3420060458908669</v>
      </c>
      <c r="N51" s="26">
        <f t="shared" si="27"/>
        <v>1.597826641846376</v>
      </c>
      <c r="O51" s="26">
        <f t="shared" si="27"/>
        <v>1.8037335646039181</v>
      </c>
      <c r="P51" s="26">
        <f t="shared" si="27"/>
        <v>1.9306054328595361</v>
      </c>
      <c r="Q51" s="26">
        <f t="shared" si="27"/>
        <v>1.950633249572008</v>
      </c>
      <c r="R51" s="26">
        <f t="shared" si="27"/>
        <v>1.8502426699427843</v>
      </c>
      <c r="S51" s="26">
        <f t="shared" si="27"/>
        <v>1.6421216675098596</v>
      </c>
      <c r="T51" s="26">
        <f t="shared" si="27"/>
        <v>1.3455626267918572</v>
      </c>
      <c r="U51" s="26">
        <f t="shared" si="27"/>
        <v>1.0126246962850221</v>
      </c>
      <c r="V51" s="26">
        <f t="shared" si="27"/>
        <v>0.69339915774924499</v>
      </c>
      <c r="W51" s="26">
        <f t="shared" si="27"/>
        <v>0.42765842974988116</v>
      </c>
      <c r="X51" s="26">
        <f t="shared" si="27"/>
        <v>0.20726072272253687</v>
      </c>
      <c r="Y51" s="26">
        <f t="shared" si="27"/>
        <v>20.726072272253688</v>
      </c>
      <c r="AA51" s="32">
        <f>SUM(E51:X51)</f>
        <v>19.315295000234563</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row>
    <row r="53" spans="1:80">
      <c r="D53" s="26"/>
      <c r="E53" s="26">
        <f>E51</f>
        <v>4.6802099099636119E-2</v>
      </c>
      <c r="F53" s="26">
        <f>F51+E53</f>
        <v>0.14077928487763886</v>
      </c>
      <c r="G53" s="26">
        <f t="shared" ref="G53:W53" si="28">G51+F53</f>
        <v>0.30841241049701673</v>
      </c>
      <c r="H53" s="26">
        <f t="shared" si="28"/>
        <v>0.58248996005024511</v>
      </c>
      <c r="I53" s="26">
        <f t="shared" si="28"/>
        <v>1.001975694238773</v>
      </c>
      <c r="J53" s="26">
        <f t="shared" si="28"/>
        <v>1.6062864308802833</v>
      </c>
      <c r="K53" s="26">
        <f t="shared" si="28"/>
        <v>2.4331212820524306</v>
      </c>
      <c r="L53" s="26">
        <f t="shared" si="28"/>
        <v>3.5116200947106693</v>
      </c>
      <c r="M53" s="26">
        <f t="shared" si="28"/>
        <v>4.853626140601536</v>
      </c>
      <c r="N53" s="26">
        <f t="shared" si="28"/>
        <v>6.4514527824479124</v>
      </c>
      <c r="O53" s="26">
        <f t="shared" si="28"/>
        <v>8.255186347051831</v>
      </c>
      <c r="P53" s="26">
        <f t="shared" si="28"/>
        <v>10.185791779911368</v>
      </c>
      <c r="Q53" s="26">
        <f t="shared" si="28"/>
        <v>12.136425029483375</v>
      </c>
      <c r="R53" s="26">
        <f t="shared" si="28"/>
        <v>13.986667699426159</v>
      </c>
      <c r="S53" s="26">
        <f t="shared" si="28"/>
        <v>15.628789366936019</v>
      </c>
      <c r="T53" s="26">
        <f t="shared" si="28"/>
        <v>16.974351993727876</v>
      </c>
      <c r="U53" s="26">
        <f t="shared" si="28"/>
        <v>17.986976690012899</v>
      </c>
      <c r="V53" s="26">
        <f t="shared" si="28"/>
        <v>18.680375847762143</v>
      </c>
      <c r="W53" s="26">
        <f t="shared" si="28"/>
        <v>19.108034277512026</v>
      </c>
      <c r="X53" s="26">
        <f>X51+W53</f>
        <v>19.315295000234563</v>
      </c>
      <c r="Y53" s="26"/>
      <c r="Z53" s="26"/>
      <c r="AA53" s="26"/>
      <c r="AB53" s="4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row>
    <row r="54" spans="1:80">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row>
    <row r="56" spans="1:80" ht="15">
      <c r="A56" s="49" t="s">
        <v>37</v>
      </c>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row>
    <row r="57" spans="1:80" ht="15">
      <c r="E57" s="51">
        <f t="shared" ref="E57:X57" si="29">E11</f>
        <v>2016</v>
      </c>
      <c r="F57" s="52">
        <f t="shared" si="29"/>
        <v>2017</v>
      </c>
      <c r="G57" s="52">
        <f t="shared" si="29"/>
        <v>2018</v>
      </c>
      <c r="H57" s="52">
        <f t="shared" si="29"/>
        <v>2019</v>
      </c>
      <c r="I57" s="52">
        <f t="shared" si="29"/>
        <v>2020</v>
      </c>
      <c r="J57" s="52">
        <f t="shared" si="29"/>
        <v>2021</v>
      </c>
      <c r="K57" s="52">
        <f t="shared" si="29"/>
        <v>2022</v>
      </c>
      <c r="L57" s="52">
        <f t="shared" si="29"/>
        <v>2023</v>
      </c>
      <c r="M57" s="52">
        <f t="shared" si="29"/>
        <v>2024</v>
      </c>
      <c r="N57" s="52">
        <f t="shared" si="29"/>
        <v>2025</v>
      </c>
      <c r="O57" s="52">
        <f t="shared" si="29"/>
        <v>2026</v>
      </c>
      <c r="P57" s="52">
        <f t="shared" si="29"/>
        <v>2027</v>
      </c>
      <c r="Q57" s="52">
        <f t="shared" si="29"/>
        <v>2028</v>
      </c>
      <c r="R57" s="52">
        <f t="shared" si="29"/>
        <v>2029</v>
      </c>
      <c r="S57" s="52">
        <f t="shared" si="29"/>
        <v>2030</v>
      </c>
      <c r="T57" s="52">
        <f t="shared" si="29"/>
        <v>2031</v>
      </c>
      <c r="U57" s="52">
        <f t="shared" si="29"/>
        <v>2032</v>
      </c>
      <c r="V57" s="52">
        <f t="shared" si="29"/>
        <v>2033</v>
      </c>
      <c r="W57" s="52">
        <f t="shared" si="29"/>
        <v>2034</v>
      </c>
      <c r="X57" s="52">
        <f t="shared" si="29"/>
        <v>2035</v>
      </c>
      <c r="Y57" s="53" t="s">
        <v>31</v>
      </c>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row>
    <row r="58" spans="1:80" ht="15">
      <c r="C58" s="44" t="s">
        <v>35</v>
      </c>
      <c r="D58" s="44" t="s">
        <v>35</v>
      </c>
      <c r="E58" s="54" t="str">
        <f t="shared" ref="E58:X58" si="30">CONCATENATE("Units_",E$11)</f>
        <v>Units_2016</v>
      </c>
      <c r="F58" s="55" t="str">
        <f t="shared" si="30"/>
        <v>Units_2017</v>
      </c>
      <c r="G58" s="55" t="str">
        <f t="shared" si="30"/>
        <v>Units_2018</v>
      </c>
      <c r="H58" s="55" t="str">
        <f t="shared" si="30"/>
        <v>Units_2019</v>
      </c>
      <c r="I58" s="55" t="str">
        <f t="shared" si="30"/>
        <v>Units_2020</v>
      </c>
      <c r="J58" s="55" t="str">
        <f t="shared" si="30"/>
        <v>Units_2021</v>
      </c>
      <c r="K58" s="55" t="str">
        <f t="shared" si="30"/>
        <v>Units_2022</v>
      </c>
      <c r="L58" s="55" t="str">
        <f t="shared" si="30"/>
        <v>Units_2023</v>
      </c>
      <c r="M58" s="55" t="str">
        <f t="shared" si="30"/>
        <v>Units_2024</v>
      </c>
      <c r="N58" s="55" t="str">
        <f t="shared" si="30"/>
        <v>Units_2025</v>
      </c>
      <c r="O58" s="55" t="str">
        <f t="shared" si="30"/>
        <v>Units_2026</v>
      </c>
      <c r="P58" s="55" t="str">
        <f t="shared" si="30"/>
        <v>Units_2027</v>
      </c>
      <c r="Q58" s="55" t="str">
        <f t="shared" si="30"/>
        <v>Units_2028</v>
      </c>
      <c r="R58" s="55" t="str">
        <f t="shared" si="30"/>
        <v>Units_2029</v>
      </c>
      <c r="S58" s="55" t="str">
        <f t="shared" si="30"/>
        <v>Units_2030</v>
      </c>
      <c r="T58" s="55" t="str">
        <f t="shared" si="30"/>
        <v>Units_2031</v>
      </c>
      <c r="U58" s="55" t="str">
        <f t="shared" si="30"/>
        <v>Units_2032</v>
      </c>
      <c r="V58" s="55" t="str">
        <f t="shared" si="30"/>
        <v>Units_2033</v>
      </c>
      <c r="W58" s="55" t="str">
        <f t="shared" si="30"/>
        <v>Units_2034</v>
      </c>
      <c r="X58" s="55" t="str">
        <f t="shared" si="30"/>
        <v>Units_2035</v>
      </c>
      <c r="Y58" s="56" t="s">
        <v>31</v>
      </c>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row>
    <row r="59" spans="1:80">
      <c r="B59" s="7" t="s">
        <v>38</v>
      </c>
      <c r="C59" s="45" t="s">
        <v>39</v>
      </c>
      <c r="D59" s="45" t="s">
        <v>40</v>
      </c>
      <c r="E59" s="42">
        <f>DSUM($B$45:$Y$49,E$45,$C$58:$D59)</f>
        <v>0</v>
      </c>
      <c r="F59" s="42">
        <f>DSUM($B$45:$Y$49,F$45,$C$58:$D59)</f>
        <v>0</v>
      </c>
      <c r="G59" s="42">
        <f>DSUM($B$45:$Y$49,G$45,$C$58:$D59)</f>
        <v>0</v>
      </c>
      <c r="H59" s="42">
        <f>DSUM($B$45:$Y$49,H$45,$C$58:$D59)</f>
        <v>0</v>
      </c>
      <c r="I59" s="42">
        <f>DSUM($B$45:$Y$49,I$45,$C$58:$D59)</f>
        <v>0</v>
      </c>
      <c r="J59" s="42">
        <f>DSUM($B$45:$Y$49,J$45,$C$58:$D59)</f>
        <v>0</v>
      </c>
      <c r="K59" s="42">
        <f>DSUM($B$45:$Y$49,K$45,$C$58:$D59)</f>
        <v>0</v>
      </c>
      <c r="L59" s="42">
        <f>DSUM($B$45:$Y$49,L$45,$C$58:$D59)</f>
        <v>0</v>
      </c>
      <c r="M59" s="42">
        <f>DSUM($B$45:$Y$49,M$45,$C$58:$D59)</f>
        <v>0</v>
      </c>
      <c r="N59" s="42">
        <f>DSUM($B$45:$Y$49,N$45,$C$58:$D59)</f>
        <v>0</v>
      </c>
      <c r="O59" s="42">
        <f>DSUM($B$45:$Y$49,O$45,$C$58:$D59)</f>
        <v>0</v>
      </c>
      <c r="P59" s="42">
        <f>DSUM($B$45:$Y$49,P$45,$C$58:$D59)</f>
        <v>0</v>
      </c>
      <c r="Q59" s="42">
        <f>DSUM($B$45:$Y$49,Q$45,$C$58:$D59)</f>
        <v>0</v>
      </c>
      <c r="R59" s="42">
        <f>DSUM($B$45:$Y$49,R$45,$C$58:$D59)</f>
        <v>0</v>
      </c>
      <c r="S59" s="42">
        <f>DSUM($B$45:$Y$49,S$45,$C$58:$D59)</f>
        <v>0</v>
      </c>
      <c r="T59" s="42">
        <f>DSUM($B$45:$Y$49,T$45,$C$58:$D59)</f>
        <v>0</v>
      </c>
      <c r="U59" s="42">
        <f>DSUM($B$45:$Y$49,U$45,$C$58:$D59)</f>
        <v>0</v>
      </c>
      <c r="V59" s="42">
        <f>DSUM($B$45:$Y$49,V$45,$C$58:$D59)</f>
        <v>0</v>
      </c>
      <c r="W59" s="42">
        <f>DSUM($B$45:$Y$49,W$45,$C$58:$D59)</f>
        <v>0</v>
      </c>
      <c r="X59" s="42">
        <f>DSUM($B$45:$Y$49,X$45,$C$58:$D59)</f>
        <v>0</v>
      </c>
      <c r="Y59" s="42">
        <f>DSUM($B$45:$Y$49,Y$45,$C$58:$D59)</f>
        <v>0</v>
      </c>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row>
    <row r="60" spans="1:80">
      <c r="B60" s="7" t="s">
        <v>41</v>
      </c>
      <c r="C60" s="45" t="s">
        <v>42</v>
      </c>
      <c r="D60" s="45" t="s">
        <v>43</v>
      </c>
      <c r="E60" s="42">
        <f>DSUM($B$45:$Y$49,E$45,$C$58:$D60)</f>
        <v>0</v>
      </c>
      <c r="F60" s="42">
        <f>DSUM($B$45:$Y$49,F$45,$C$58:$D60)</f>
        <v>0</v>
      </c>
      <c r="G60" s="42">
        <f>DSUM($B$45:$Y$49,G$45,$C$58:$D60)</f>
        <v>0</v>
      </c>
      <c r="H60" s="42">
        <f>DSUM($B$45:$Y$49,H$45,$C$58:$D60)</f>
        <v>0</v>
      </c>
      <c r="I60" s="42">
        <f>DSUM($B$45:$Y$49,I$45,$C$58:$D60)</f>
        <v>0</v>
      </c>
      <c r="J60" s="42">
        <f>DSUM($B$45:$Y$49,J$45,$C$58:$D60)</f>
        <v>0</v>
      </c>
      <c r="K60" s="42">
        <f>DSUM($B$45:$Y$49,K$45,$C$58:$D60)</f>
        <v>0</v>
      </c>
      <c r="L60" s="42">
        <f>DSUM($B$45:$Y$49,L$45,$C$58:$D60)</f>
        <v>0</v>
      </c>
      <c r="M60" s="42">
        <f>DSUM($B$45:$Y$49,M$45,$C$58:$D60)</f>
        <v>0</v>
      </c>
      <c r="N60" s="42">
        <f>DSUM($B$45:$Y$49,N$45,$C$58:$D60)</f>
        <v>0</v>
      </c>
      <c r="O60" s="42">
        <f>DSUM($B$45:$Y$49,O$45,$C$58:$D60)</f>
        <v>0</v>
      </c>
      <c r="P60" s="42">
        <f>DSUM($B$45:$Y$49,P$45,$C$58:$D60)</f>
        <v>0</v>
      </c>
      <c r="Q60" s="42">
        <f>DSUM($B$45:$Y$49,Q$45,$C$58:$D60)</f>
        <v>0</v>
      </c>
      <c r="R60" s="42">
        <f>DSUM($B$45:$Y$49,R$45,$C$58:$D60)</f>
        <v>0</v>
      </c>
      <c r="S60" s="42">
        <f>DSUM($B$45:$Y$49,S$45,$C$58:$D60)</f>
        <v>0</v>
      </c>
      <c r="T60" s="42">
        <f>DSUM($B$45:$Y$49,T$45,$C$58:$D60)</f>
        <v>0</v>
      </c>
      <c r="U60" s="42">
        <f>DSUM($B$45:$Y$49,U$45,$C$58:$D60)</f>
        <v>0</v>
      </c>
      <c r="V60" s="42">
        <f>DSUM($B$45:$Y$49,V$45,$C$58:$D60)</f>
        <v>0</v>
      </c>
      <c r="W60" s="42">
        <f>DSUM($B$45:$Y$49,W$45,$C$58:$D60)</f>
        <v>0</v>
      </c>
      <c r="X60" s="42">
        <f>DSUM($B$45:$Y$49,X$45,$C$58:$D60)</f>
        <v>0</v>
      </c>
      <c r="Y60" s="42">
        <f>DSUM($B$45:$Y$49,Y$45,$C$58:$D60)</f>
        <v>0</v>
      </c>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row>
    <row r="61" spans="1:80">
      <c r="B61" s="7" t="s">
        <v>44</v>
      </c>
      <c r="C61" s="45" t="s">
        <v>45</v>
      </c>
      <c r="D61" s="45" t="s">
        <v>46</v>
      </c>
      <c r="E61" s="42">
        <f>DSUM($B$45:$Y$49,E$45,$C$58:$D61)</f>
        <v>4.6802099099636119E-2</v>
      </c>
      <c r="F61" s="42">
        <f>DSUM($B$45:$Y$49,F$45,$C$58:$D61)</f>
        <v>9.397718577800275E-2</v>
      </c>
      <c r="G61" s="42">
        <f>DSUM($B$45:$Y$49,G$45,$C$58:$D61)</f>
        <v>0.16763312561937788</v>
      </c>
      <c r="H61" s="42">
        <f>DSUM($B$45:$Y$49,H$45,$C$58:$D61)</f>
        <v>0.27407754955322833</v>
      </c>
      <c r="I61" s="42">
        <f>DSUM($B$45:$Y$49,I$45,$C$58:$D61)</f>
        <v>0.41948573418852786</v>
      </c>
      <c r="J61" s="42">
        <f>DSUM($B$45:$Y$49,J$45,$C$58:$D61)</f>
        <v>0.60431073664151025</v>
      </c>
      <c r="K61" s="42">
        <f>DSUM($B$45:$Y$49,K$45,$C$58:$D61)</f>
        <v>0.82683485117214728</v>
      </c>
      <c r="L61" s="42">
        <f>DSUM($B$45:$Y$49,L$45,$C$58:$D61)</f>
        <v>1.0784988126582387</v>
      </c>
      <c r="M61" s="42">
        <f>DSUM($B$45:$Y$49,M$45,$C$58:$D61)</f>
        <v>1.3420060458908669</v>
      </c>
      <c r="N61" s="42">
        <f>DSUM($B$45:$Y$49,N$45,$C$58:$D61)</f>
        <v>1.597826641846376</v>
      </c>
      <c r="O61" s="42">
        <f>DSUM($B$45:$Y$49,O$45,$C$58:$D61)</f>
        <v>1.8037335646039181</v>
      </c>
      <c r="P61" s="42">
        <f>DSUM($B$45:$Y$49,P$45,$C$58:$D61)</f>
        <v>1.9306054328595361</v>
      </c>
      <c r="Q61" s="42">
        <f>DSUM($B$45:$Y$49,Q$45,$C$58:$D61)</f>
        <v>1.950633249572008</v>
      </c>
      <c r="R61" s="42">
        <f>DSUM($B$45:$Y$49,R$45,$C$58:$D61)</f>
        <v>1.8502426699427843</v>
      </c>
      <c r="S61" s="42">
        <f>DSUM($B$45:$Y$49,S$45,$C$58:$D61)</f>
        <v>1.6421216675098596</v>
      </c>
      <c r="T61" s="42">
        <f>DSUM($B$45:$Y$49,T$45,$C$58:$D61)</f>
        <v>1.3455626267918572</v>
      </c>
      <c r="U61" s="42">
        <f>DSUM($B$45:$Y$49,U$45,$C$58:$D61)</f>
        <v>1.0126246962850221</v>
      </c>
      <c r="V61" s="42">
        <f>DSUM($B$45:$Y$49,V$45,$C$58:$D61)</f>
        <v>0.69339915774924499</v>
      </c>
      <c r="W61" s="42">
        <f>DSUM($B$45:$Y$49,W$45,$C$58:$D61)</f>
        <v>0.42765842974988116</v>
      </c>
      <c r="X61" s="42">
        <f>DSUM($B$45:$Y$49,X$45,$C$58:$D61)</f>
        <v>0.20726072272253687</v>
      </c>
      <c r="Y61" s="42">
        <f>DSUM($B$45:$Y$49,Y$45,$C$58:$D61)</f>
        <v>20.726072272253688</v>
      </c>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row>
    <row r="62" spans="1:80">
      <c r="B62" s="7" t="s">
        <v>47</v>
      </c>
      <c r="C62" s="45" t="s">
        <v>48</v>
      </c>
      <c r="D62" s="45" t="s">
        <v>49</v>
      </c>
      <c r="E62" s="42">
        <f>DSUM($B$45:$Y$49,E$45,$C$58:$D62)</f>
        <v>4.6802099099636119E-2</v>
      </c>
      <c r="F62" s="42">
        <f>DSUM($B$45:$Y$49,F$45,$C$58:$D62)</f>
        <v>9.397718577800275E-2</v>
      </c>
      <c r="G62" s="42">
        <f>DSUM($B$45:$Y$49,G$45,$C$58:$D62)</f>
        <v>0.16763312561937788</v>
      </c>
      <c r="H62" s="42">
        <f>DSUM($B$45:$Y$49,H$45,$C$58:$D62)</f>
        <v>0.27407754955322833</v>
      </c>
      <c r="I62" s="42">
        <f>DSUM($B$45:$Y$49,I$45,$C$58:$D62)</f>
        <v>0.41948573418852786</v>
      </c>
      <c r="J62" s="42">
        <f>DSUM($B$45:$Y$49,J$45,$C$58:$D62)</f>
        <v>0.60431073664151025</v>
      </c>
      <c r="K62" s="42">
        <f>DSUM($B$45:$Y$49,K$45,$C$58:$D62)</f>
        <v>0.82683485117214728</v>
      </c>
      <c r="L62" s="42">
        <f>DSUM($B$45:$Y$49,L$45,$C$58:$D62)</f>
        <v>1.0784988126582387</v>
      </c>
      <c r="M62" s="42">
        <f>DSUM($B$45:$Y$49,M$45,$C$58:$D62)</f>
        <v>1.3420060458908669</v>
      </c>
      <c r="N62" s="42">
        <f>DSUM($B$45:$Y$49,N$45,$C$58:$D62)</f>
        <v>1.597826641846376</v>
      </c>
      <c r="O62" s="42">
        <f>DSUM($B$45:$Y$49,O$45,$C$58:$D62)</f>
        <v>1.8037335646039181</v>
      </c>
      <c r="P62" s="42">
        <f>DSUM($B$45:$Y$49,P$45,$C$58:$D62)</f>
        <v>1.9306054328595361</v>
      </c>
      <c r="Q62" s="42">
        <f>DSUM($B$45:$Y$49,Q$45,$C$58:$D62)</f>
        <v>1.950633249572008</v>
      </c>
      <c r="R62" s="42">
        <f>DSUM($B$45:$Y$49,R$45,$C$58:$D62)</f>
        <v>1.8502426699427843</v>
      </c>
      <c r="S62" s="42">
        <f>DSUM($B$45:$Y$49,S$45,$C$58:$D62)</f>
        <v>1.6421216675098596</v>
      </c>
      <c r="T62" s="42">
        <f>DSUM($B$45:$Y$49,T$45,$C$58:$D62)</f>
        <v>1.3455626267918572</v>
      </c>
      <c r="U62" s="42">
        <f>DSUM($B$45:$Y$49,U$45,$C$58:$D62)</f>
        <v>1.0126246962850221</v>
      </c>
      <c r="V62" s="42">
        <f>DSUM($B$45:$Y$49,V$45,$C$58:$D62)</f>
        <v>0.69339915774924499</v>
      </c>
      <c r="W62" s="42">
        <f>DSUM($B$45:$Y$49,W$45,$C$58:$D62)</f>
        <v>0.42765842974988116</v>
      </c>
      <c r="X62" s="42">
        <f>DSUM($B$45:$Y$49,X$45,$C$58:$D62)</f>
        <v>0.20726072272253687</v>
      </c>
      <c r="Y62" s="42">
        <f>DSUM($B$45:$Y$49,Y$45,$C$58:$D62)</f>
        <v>20.726072272253688</v>
      </c>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row>
    <row r="63" spans="1:80">
      <c r="B63" s="7" t="s">
        <v>50</v>
      </c>
      <c r="C63" s="45" t="s">
        <v>51</v>
      </c>
      <c r="D63" s="45" t="s">
        <v>52</v>
      </c>
      <c r="E63" s="42">
        <f>DSUM($B$45:$Y$49,E$45,$C$58:$D63)</f>
        <v>4.6802099099636119E-2</v>
      </c>
      <c r="F63" s="42">
        <f>DSUM($B$45:$Y$49,F$45,$C$58:$D63)</f>
        <v>9.397718577800275E-2</v>
      </c>
      <c r="G63" s="42">
        <f>DSUM($B$45:$Y$49,G$45,$C$58:$D63)</f>
        <v>0.16763312561937788</v>
      </c>
      <c r="H63" s="42">
        <f>DSUM($B$45:$Y$49,H$45,$C$58:$D63)</f>
        <v>0.27407754955322833</v>
      </c>
      <c r="I63" s="42">
        <f>DSUM($B$45:$Y$49,I$45,$C$58:$D63)</f>
        <v>0.41948573418852786</v>
      </c>
      <c r="J63" s="42">
        <f>DSUM($B$45:$Y$49,J$45,$C$58:$D63)</f>
        <v>0.60431073664151025</v>
      </c>
      <c r="K63" s="42">
        <f>DSUM($B$45:$Y$49,K$45,$C$58:$D63)</f>
        <v>0.82683485117214728</v>
      </c>
      <c r="L63" s="42">
        <f>DSUM($B$45:$Y$49,L$45,$C$58:$D63)</f>
        <v>1.0784988126582387</v>
      </c>
      <c r="M63" s="42">
        <f>DSUM($B$45:$Y$49,M$45,$C$58:$D63)</f>
        <v>1.3420060458908669</v>
      </c>
      <c r="N63" s="42">
        <f>DSUM($B$45:$Y$49,N$45,$C$58:$D63)</f>
        <v>1.597826641846376</v>
      </c>
      <c r="O63" s="42">
        <f>DSUM($B$45:$Y$49,O$45,$C$58:$D63)</f>
        <v>1.8037335646039181</v>
      </c>
      <c r="P63" s="42">
        <f>DSUM($B$45:$Y$49,P$45,$C$58:$D63)</f>
        <v>1.9306054328595361</v>
      </c>
      <c r="Q63" s="42">
        <f>DSUM($B$45:$Y$49,Q$45,$C$58:$D63)</f>
        <v>1.950633249572008</v>
      </c>
      <c r="R63" s="42">
        <f>DSUM($B$45:$Y$49,R$45,$C$58:$D63)</f>
        <v>1.8502426699427843</v>
      </c>
      <c r="S63" s="42">
        <f>DSUM($B$45:$Y$49,S$45,$C$58:$D63)</f>
        <v>1.6421216675098596</v>
      </c>
      <c r="T63" s="42">
        <f>DSUM($B$45:$Y$49,T$45,$C$58:$D63)</f>
        <v>1.3455626267918572</v>
      </c>
      <c r="U63" s="42">
        <f>DSUM($B$45:$Y$49,U$45,$C$58:$D63)</f>
        <v>1.0126246962850221</v>
      </c>
      <c r="V63" s="42">
        <f>DSUM($B$45:$Y$49,V$45,$C$58:$D63)</f>
        <v>0.69339915774924499</v>
      </c>
      <c r="W63" s="42">
        <f>DSUM($B$45:$Y$49,W$45,$C$58:$D63)</f>
        <v>0.42765842974988116</v>
      </c>
      <c r="X63" s="42">
        <f>DSUM($B$45:$Y$49,X$45,$C$58:$D63)</f>
        <v>0.20726072272253687</v>
      </c>
      <c r="Y63" s="42">
        <f>DSUM($B$45:$Y$49,Y$45,$C$58:$D63)</f>
        <v>20.726072272253688</v>
      </c>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row>
    <row r="64" spans="1:80">
      <c r="B64" s="7" t="s">
        <v>53</v>
      </c>
      <c r="C64" s="45" t="s">
        <v>54</v>
      </c>
      <c r="D64" s="45" t="s">
        <v>55</v>
      </c>
      <c r="E64" s="42">
        <f>DSUM($B$45:$Y$49,E$45,$C$58:$D64)</f>
        <v>4.6802099099636119E-2</v>
      </c>
      <c r="F64" s="42">
        <f>DSUM($B$45:$Y$49,F$45,$C$58:$D64)</f>
        <v>9.397718577800275E-2</v>
      </c>
      <c r="G64" s="42">
        <f>DSUM($B$45:$Y$49,G$45,$C$58:$D64)</f>
        <v>0.16763312561937788</v>
      </c>
      <c r="H64" s="42">
        <f>DSUM($B$45:$Y$49,H$45,$C$58:$D64)</f>
        <v>0.27407754955322833</v>
      </c>
      <c r="I64" s="42">
        <f>DSUM($B$45:$Y$49,I$45,$C$58:$D64)</f>
        <v>0.41948573418852786</v>
      </c>
      <c r="J64" s="42">
        <f>DSUM($B$45:$Y$49,J$45,$C$58:$D64)</f>
        <v>0.60431073664151025</v>
      </c>
      <c r="K64" s="42">
        <f>DSUM($B$45:$Y$49,K$45,$C$58:$D64)</f>
        <v>0.82683485117214728</v>
      </c>
      <c r="L64" s="42">
        <f>DSUM($B$45:$Y$49,L$45,$C$58:$D64)</f>
        <v>1.0784988126582387</v>
      </c>
      <c r="M64" s="42">
        <f>DSUM($B$45:$Y$49,M$45,$C$58:$D64)</f>
        <v>1.3420060458908669</v>
      </c>
      <c r="N64" s="42">
        <f>DSUM($B$45:$Y$49,N$45,$C$58:$D64)</f>
        <v>1.597826641846376</v>
      </c>
      <c r="O64" s="42">
        <f>DSUM($B$45:$Y$49,O$45,$C$58:$D64)</f>
        <v>1.8037335646039181</v>
      </c>
      <c r="P64" s="42">
        <f>DSUM($B$45:$Y$49,P$45,$C$58:$D64)</f>
        <v>1.9306054328595361</v>
      </c>
      <c r="Q64" s="42">
        <f>DSUM($B$45:$Y$49,Q$45,$C$58:$D64)</f>
        <v>1.950633249572008</v>
      </c>
      <c r="R64" s="42">
        <f>DSUM($B$45:$Y$49,R$45,$C$58:$D64)</f>
        <v>1.8502426699427843</v>
      </c>
      <c r="S64" s="42">
        <f>DSUM($B$45:$Y$49,S$45,$C$58:$D64)</f>
        <v>1.6421216675098596</v>
      </c>
      <c r="T64" s="42">
        <f>DSUM($B$45:$Y$49,T$45,$C$58:$D64)</f>
        <v>1.3455626267918572</v>
      </c>
      <c r="U64" s="42">
        <f>DSUM($B$45:$Y$49,U$45,$C$58:$D64)</f>
        <v>1.0126246962850221</v>
      </c>
      <c r="V64" s="42">
        <f>DSUM($B$45:$Y$49,V$45,$C$58:$D64)</f>
        <v>0.69339915774924499</v>
      </c>
      <c r="W64" s="42">
        <f>DSUM($B$45:$Y$49,W$45,$C$58:$D64)</f>
        <v>0.42765842974988116</v>
      </c>
      <c r="X64" s="42">
        <f>DSUM($B$45:$Y$49,X$45,$C$58:$D64)</f>
        <v>0.20726072272253687</v>
      </c>
      <c r="Y64" s="42">
        <f>DSUM($B$45:$Y$49,Y$45,$C$58:$D64)</f>
        <v>20.726072272253688</v>
      </c>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row>
    <row r="65" spans="2:79">
      <c r="B65" s="7" t="s">
        <v>56</v>
      </c>
      <c r="C65" s="45" t="s">
        <v>57</v>
      </c>
      <c r="D65" s="45" t="s">
        <v>58</v>
      </c>
      <c r="E65" s="42">
        <f>DSUM($B$45:$Y$49,E$45,$C$58:$D65)</f>
        <v>4.6802099099636119E-2</v>
      </c>
      <c r="F65" s="42">
        <f>DSUM($B$45:$Y$49,F$45,$C$58:$D65)</f>
        <v>9.397718577800275E-2</v>
      </c>
      <c r="G65" s="42">
        <f>DSUM($B$45:$Y$49,G$45,$C$58:$D65)</f>
        <v>0.16763312561937788</v>
      </c>
      <c r="H65" s="42">
        <f>DSUM($B$45:$Y$49,H$45,$C$58:$D65)</f>
        <v>0.27407754955322833</v>
      </c>
      <c r="I65" s="42">
        <f>DSUM($B$45:$Y$49,I$45,$C$58:$D65)</f>
        <v>0.41948573418852786</v>
      </c>
      <c r="J65" s="42">
        <f>DSUM($B$45:$Y$49,J$45,$C$58:$D65)</f>
        <v>0.60431073664151025</v>
      </c>
      <c r="K65" s="42">
        <f>DSUM($B$45:$Y$49,K$45,$C$58:$D65)</f>
        <v>0.82683485117214728</v>
      </c>
      <c r="L65" s="42">
        <f>DSUM($B$45:$Y$49,L$45,$C$58:$D65)</f>
        <v>1.0784988126582387</v>
      </c>
      <c r="M65" s="42">
        <f>DSUM($B$45:$Y$49,M$45,$C$58:$D65)</f>
        <v>1.3420060458908669</v>
      </c>
      <c r="N65" s="42">
        <f>DSUM($B$45:$Y$49,N$45,$C$58:$D65)</f>
        <v>1.597826641846376</v>
      </c>
      <c r="O65" s="42">
        <f>DSUM($B$45:$Y$49,O$45,$C$58:$D65)</f>
        <v>1.8037335646039181</v>
      </c>
      <c r="P65" s="42">
        <f>DSUM($B$45:$Y$49,P$45,$C$58:$D65)</f>
        <v>1.9306054328595361</v>
      </c>
      <c r="Q65" s="42">
        <f>DSUM($B$45:$Y$49,Q$45,$C$58:$D65)</f>
        <v>1.950633249572008</v>
      </c>
      <c r="R65" s="42">
        <f>DSUM($B$45:$Y$49,R$45,$C$58:$D65)</f>
        <v>1.8502426699427843</v>
      </c>
      <c r="S65" s="42">
        <f>DSUM($B$45:$Y$49,S$45,$C$58:$D65)</f>
        <v>1.6421216675098596</v>
      </c>
      <c r="T65" s="42">
        <f>DSUM($B$45:$Y$49,T$45,$C$58:$D65)</f>
        <v>1.3455626267918572</v>
      </c>
      <c r="U65" s="42">
        <f>DSUM($B$45:$Y$49,U$45,$C$58:$D65)</f>
        <v>1.0126246962850221</v>
      </c>
      <c r="V65" s="42">
        <f>DSUM($B$45:$Y$49,V$45,$C$58:$D65)</f>
        <v>0.69339915774924499</v>
      </c>
      <c r="W65" s="42">
        <f>DSUM($B$45:$Y$49,W$45,$C$58:$D65)</f>
        <v>0.42765842974988116</v>
      </c>
      <c r="X65" s="42">
        <f>DSUM($B$45:$Y$49,X$45,$C$58:$D65)</f>
        <v>0.20726072272253687</v>
      </c>
      <c r="Y65" s="42">
        <f>DSUM($B$45:$Y$49,Y$45,$C$58:$D65)</f>
        <v>20.726072272253688</v>
      </c>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row>
    <row r="66" spans="2:79">
      <c r="B66" s="7" t="s">
        <v>59</v>
      </c>
      <c r="C66" s="45" t="s">
        <v>60</v>
      </c>
      <c r="D66" s="45" t="s">
        <v>61</v>
      </c>
      <c r="E66" s="42">
        <f>DSUM($B$45:$Y$49,E$45,$C$58:$D66)</f>
        <v>4.6802099099636119E-2</v>
      </c>
      <c r="F66" s="42">
        <f>DSUM($B$45:$Y$49,F$45,$C$58:$D66)</f>
        <v>9.397718577800275E-2</v>
      </c>
      <c r="G66" s="42">
        <f>DSUM($B$45:$Y$49,G$45,$C$58:$D66)</f>
        <v>0.16763312561937788</v>
      </c>
      <c r="H66" s="42">
        <f>DSUM($B$45:$Y$49,H$45,$C$58:$D66)</f>
        <v>0.27407754955322833</v>
      </c>
      <c r="I66" s="42">
        <f>DSUM($B$45:$Y$49,I$45,$C$58:$D66)</f>
        <v>0.41948573418852786</v>
      </c>
      <c r="J66" s="42">
        <f>DSUM($B$45:$Y$49,J$45,$C$58:$D66)</f>
        <v>0.60431073664151025</v>
      </c>
      <c r="K66" s="42">
        <f>DSUM($B$45:$Y$49,K$45,$C$58:$D66)</f>
        <v>0.82683485117214728</v>
      </c>
      <c r="L66" s="42">
        <f>DSUM($B$45:$Y$49,L$45,$C$58:$D66)</f>
        <v>1.0784988126582387</v>
      </c>
      <c r="M66" s="42">
        <f>DSUM($B$45:$Y$49,M$45,$C$58:$D66)</f>
        <v>1.3420060458908669</v>
      </c>
      <c r="N66" s="42">
        <f>DSUM($B$45:$Y$49,N$45,$C$58:$D66)</f>
        <v>1.597826641846376</v>
      </c>
      <c r="O66" s="42">
        <f>DSUM($B$45:$Y$49,O$45,$C$58:$D66)</f>
        <v>1.8037335646039181</v>
      </c>
      <c r="P66" s="42">
        <f>DSUM($B$45:$Y$49,P$45,$C$58:$D66)</f>
        <v>1.9306054328595361</v>
      </c>
      <c r="Q66" s="42">
        <f>DSUM($B$45:$Y$49,Q$45,$C$58:$D66)</f>
        <v>1.950633249572008</v>
      </c>
      <c r="R66" s="42">
        <f>DSUM($B$45:$Y$49,R$45,$C$58:$D66)</f>
        <v>1.8502426699427843</v>
      </c>
      <c r="S66" s="42">
        <f>DSUM($B$45:$Y$49,S$45,$C$58:$D66)</f>
        <v>1.6421216675098596</v>
      </c>
      <c r="T66" s="42">
        <f>DSUM($B$45:$Y$49,T$45,$C$58:$D66)</f>
        <v>1.3455626267918572</v>
      </c>
      <c r="U66" s="42">
        <f>DSUM($B$45:$Y$49,U$45,$C$58:$D66)</f>
        <v>1.0126246962850221</v>
      </c>
      <c r="V66" s="42">
        <f>DSUM($B$45:$Y$49,V$45,$C$58:$D66)</f>
        <v>0.69339915774924499</v>
      </c>
      <c r="W66" s="42">
        <f>DSUM($B$45:$Y$49,W$45,$C$58:$D66)</f>
        <v>0.42765842974988116</v>
      </c>
      <c r="X66" s="42">
        <f>DSUM($B$45:$Y$49,X$45,$C$58:$D66)</f>
        <v>0.20726072272253687</v>
      </c>
      <c r="Y66" s="42">
        <f>DSUM($B$45:$Y$49,Y$45,$C$58:$D66)</f>
        <v>20.726072272253688</v>
      </c>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row>
    <row r="67" spans="2:79">
      <c r="B67" s="7" t="s">
        <v>62</v>
      </c>
      <c r="C67" s="45" t="s">
        <v>63</v>
      </c>
      <c r="D67" s="45" t="s">
        <v>64</v>
      </c>
      <c r="E67" s="42">
        <f>DSUM($B$45:$Y$49,E$45,$C$58:$D67)</f>
        <v>4.6802099099636119E-2</v>
      </c>
      <c r="F67" s="42">
        <f>DSUM($B$45:$Y$49,F$45,$C$58:$D67)</f>
        <v>9.397718577800275E-2</v>
      </c>
      <c r="G67" s="42">
        <f>DSUM($B$45:$Y$49,G$45,$C$58:$D67)</f>
        <v>0.16763312561937788</v>
      </c>
      <c r="H67" s="42">
        <f>DSUM($B$45:$Y$49,H$45,$C$58:$D67)</f>
        <v>0.27407754955322833</v>
      </c>
      <c r="I67" s="42">
        <f>DSUM($B$45:$Y$49,I$45,$C$58:$D67)</f>
        <v>0.41948573418852786</v>
      </c>
      <c r="J67" s="42">
        <f>DSUM($B$45:$Y$49,J$45,$C$58:$D67)</f>
        <v>0.60431073664151025</v>
      </c>
      <c r="K67" s="42">
        <f>DSUM($B$45:$Y$49,K$45,$C$58:$D67)</f>
        <v>0.82683485117214728</v>
      </c>
      <c r="L67" s="42">
        <f>DSUM($B$45:$Y$49,L$45,$C$58:$D67)</f>
        <v>1.0784988126582387</v>
      </c>
      <c r="M67" s="42">
        <f>DSUM($B$45:$Y$49,M$45,$C$58:$D67)</f>
        <v>1.3420060458908669</v>
      </c>
      <c r="N67" s="42">
        <f>DSUM($B$45:$Y$49,N$45,$C$58:$D67)</f>
        <v>1.597826641846376</v>
      </c>
      <c r="O67" s="42">
        <f>DSUM($B$45:$Y$49,O$45,$C$58:$D67)</f>
        <v>1.8037335646039181</v>
      </c>
      <c r="P67" s="42">
        <f>DSUM($B$45:$Y$49,P$45,$C$58:$D67)</f>
        <v>1.9306054328595361</v>
      </c>
      <c r="Q67" s="42">
        <f>DSUM($B$45:$Y$49,Q$45,$C$58:$D67)</f>
        <v>1.950633249572008</v>
      </c>
      <c r="R67" s="42">
        <f>DSUM($B$45:$Y$49,R$45,$C$58:$D67)</f>
        <v>1.8502426699427843</v>
      </c>
      <c r="S67" s="42">
        <f>DSUM($B$45:$Y$49,S$45,$C$58:$D67)</f>
        <v>1.6421216675098596</v>
      </c>
      <c r="T67" s="42">
        <f>DSUM($B$45:$Y$49,T$45,$C$58:$D67)</f>
        <v>1.3455626267918572</v>
      </c>
      <c r="U67" s="42">
        <f>DSUM($B$45:$Y$49,U$45,$C$58:$D67)</f>
        <v>1.0126246962850221</v>
      </c>
      <c r="V67" s="42">
        <f>DSUM($B$45:$Y$49,V$45,$C$58:$D67)</f>
        <v>0.69339915774924499</v>
      </c>
      <c r="W67" s="42">
        <f>DSUM($B$45:$Y$49,W$45,$C$58:$D67)</f>
        <v>0.42765842974988116</v>
      </c>
      <c r="X67" s="42">
        <f>DSUM($B$45:$Y$49,X$45,$C$58:$D67)</f>
        <v>0.20726072272253687</v>
      </c>
      <c r="Y67" s="42">
        <f>DSUM($B$45:$Y$49,Y$45,$C$58:$D67)</f>
        <v>20.726072272253688</v>
      </c>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row>
    <row r="68" spans="2:79">
      <c r="B68" s="7" t="s">
        <v>65</v>
      </c>
      <c r="C68" s="45" t="s">
        <v>66</v>
      </c>
      <c r="D68" s="45" t="s">
        <v>67</v>
      </c>
      <c r="E68" s="42">
        <f>DSUM($B$45:$Y$49,E$45,$C$58:$D68)</f>
        <v>4.6802099099636119E-2</v>
      </c>
      <c r="F68" s="42">
        <f>DSUM($B$45:$Y$49,F$45,$C$58:$D68)</f>
        <v>9.397718577800275E-2</v>
      </c>
      <c r="G68" s="42">
        <f>DSUM($B$45:$Y$49,G$45,$C$58:$D68)</f>
        <v>0.16763312561937788</v>
      </c>
      <c r="H68" s="42">
        <f>DSUM($B$45:$Y$49,H$45,$C$58:$D68)</f>
        <v>0.27407754955322833</v>
      </c>
      <c r="I68" s="42">
        <f>DSUM($B$45:$Y$49,I$45,$C$58:$D68)</f>
        <v>0.41948573418852786</v>
      </c>
      <c r="J68" s="42">
        <f>DSUM($B$45:$Y$49,J$45,$C$58:$D68)</f>
        <v>0.60431073664151025</v>
      </c>
      <c r="K68" s="42">
        <f>DSUM($B$45:$Y$49,K$45,$C$58:$D68)</f>
        <v>0.82683485117214728</v>
      </c>
      <c r="L68" s="42">
        <f>DSUM($B$45:$Y$49,L$45,$C$58:$D68)</f>
        <v>1.0784988126582387</v>
      </c>
      <c r="M68" s="42">
        <f>DSUM($B$45:$Y$49,M$45,$C$58:$D68)</f>
        <v>1.3420060458908669</v>
      </c>
      <c r="N68" s="42">
        <f>DSUM($B$45:$Y$49,N$45,$C$58:$D68)</f>
        <v>1.597826641846376</v>
      </c>
      <c r="O68" s="42">
        <f>DSUM($B$45:$Y$49,O$45,$C$58:$D68)</f>
        <v>1.8037335646039181</v>
      </c>
      <c r="P68" s="42">
        <f>DSUM($B$45:$Y$49,P$45,$C$58:$D68)</f>
        <v>1.9306054328595361</v>
      </c>
      <c r="Q68" s="42">
        <f>DSUM($B$45:$Y$49,Q$45,$C$58:$D68)</f>
        <v>1.950633249572008</v>
      </c>
      <c r="R68" s="42">
        <f>DSUM($B$45:$Y$49,R$45,$C$58:$D68)</f>
        <v>1.8502426699427843</v>
      </c>
      <c r="S68" s="42">
        <f>DSUM($B$45:$Y$49,S$45,$C$58:$D68)</f>
        <v>1.6421216675098596</v>
      </c>
      <c r="T68" s="42">
        <f>DSUM($B$45:$Y$49,T$45,$C$58:$D68)</f>
        <v>1.3455626267918572</v>
      </c>
      <c r="U68" s="42">
        <f>DSUM($B$45:$Y$49,U$45,$C$58:$D68)</f>
        <v>1.0126246962850221</v>
      </c>
      <c r="V68" s="42">
        <f>DSUM($B$45:$Y$49,V$45,$C$58:$D68)</f>
        <v>0.69339915774924499</v>
      </c>
      <c r="W68" s="42">
        <f>DSUM($B$45:$Y$49,W$45,$C$58:$D68)</f>
        <v>0.42765842974988116</v>
      </c>
      <c r="X68" s="42">
        <f>DSUM($B$45:$Y$49,X$45,$C$58:$D68)</f>
        <v>0.20726072272253687</v>
      </c>
      <c r="Y68" s="42">
        <f>DSUM($B$45:$Y$49,Y$45,$C$58:$D68)</f>
        <v>20.726072272253688</v>
      </c>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2:79">
      <c r="B69" s="7" t="s">
        <v>68</v>
      </c>
      <c r="C69" s="45" t="s">
        <v>69</v>
      </c>
      <c r="D69" s="45" t="s">
        <v>70</v>
      </c>
      <c r="E69" s="42">
        <f>DSUM($B$45:$Y$49,E$45,$C$58:$D69)</f>
        <v>4.6802099099636119E-2</v>
      </c>
      <c r="F69" s="42">
        <f>DSUM($B$45:$Y$49,F$45,$C$58:$D69)</f>
        <v>9.397718577800275E-2</v>
      </c>
      <c r="G69" s="42">
        <f>DSUM($B$45:$Y$49,G$45,$C$58:$D69)</f>
        <v>0.16763312561937788</v>
      </c>
      <c r="H69" s="42">
        <f>DSUM($B$45:$Y$49,H$45,$C$58:$D69)</f>
        <v>0.27407754955322833</v>
      </c>
      <c r="I69" s="42">
        <f>DSUM($B$45:$Y$49,I$45,$C$58:$D69)</f>
        <v>0.41948573418852786</v>
      </c>
      <c r="J69" s="42">
        <f>DSUM($B$45:$Y$49,J$45,$C$58:$D69)</f>
        <v>0.60431073664151025</v>
      </c>
      <c r="K69" s="42">
        <f>DSUM($B$45:$Y$49,K$45,$C$58:$D69)</f>
        <v>0.82683485117214728</v>
      </c>
      <c r="L69" s="42">
        <f>DSUM($B$45:$Y$49,L$45,$C$58:$D69)</f>
        <v>1.0784988126582387</v>
      </c>
      <c r="M69" s="42">
        <f>DSUM($B$45:$Y$49,M$45,$C$58:$D69)</f>
        <v>1.3420060458908669</v>
      </c>
      <c r="N69" s="42">
        <f>DSUM($B$45:$Y$49,N$45,$C$58:$D69)</f>
        <v>1.597826641846376</v>
      </c>
      <c r="O69" s="42">
        <f>DSUM($B$45:$Y$49,O$45,$C$58:$D69)</f>
        <v>1.8037335646039181</v>
      </c>
      <c r="P69" s="42">
        <f>DSUM($B$45:$Y$49,P$45,$C$58:$D69)</f>
        <v>1.9306054328595361</v>
      </c>
      <c r="Q69" s="42">
        <f>DSUM($B$45:$Y$49,Q$45,$C$58:$D69)</f>
        <v>1.950633249572008</v>
      </c>
      <c r="R69" s="42">
        <f>DSUM($B$45:$Y$49,R$45,$C$58:$D69)</f>
        <v>1.8502426699427843</v>
      </c>
      <c r="S69" s="42">
        <f>DSUM($B$45:$Y$49,S$45,$C$58:$D69)</f>
        <v>1.6421216675098596</v>
      </c>
      <c r="T69" s="42">
        <f>DSUM($B$45:$Y$49,T$45,$C$58:$D69)</f>
        <v>1.3455626267918572</v>
      </c>
      <c r="U69" s="42">
        <f>DSUM($B$45:$Y$49,U$45,$C$58:$D69)</f>
        <v>1.0126246962850221</v>
      </c>
      <c r="V69" s="42">
        <f>DSUM($B$45:$Y$49,V$45,$C$58:$D69)</f>
        <v>0.69339915774924499</v>
      </c>
      <c r="W69" s="42">
        <f>DSUM($B$45:$Y$49,W$45,$C$58:$D69)</f>
        <v>0.42765842974988116</v>
      </c>
      <c r="X69" s="42">
        <f>DSUM($B$45:$Y$49,X$45,$C$58:$D69)</f>
        <v>0.20726072272253687</v>
      </c>
      <c r="Y69" s="42">
        <f>DSUM($B$45:$Y$49,Y$45,$C$58:$D69)</f>
        <v>20.726072272253688</v>
      </c>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2:79">
      <c r="B70" s="7" t="s">
        <v>71</v>
      </c>
      <c r="C70" s="45" t="s">
        <v>72</v>
      </c>
      <c r="D70" s="45" t="s">
        <v>73</v>
      </c>
      <c r="E70" s="42">
        <f>DSUM($B$45:$Y$49,E$45,$C$58:$D70)</f>
        <v>4.6802099099636119E-2</v>
      </c>
      <c r="F70" s="42">
        <f>DSUM($B$45:$Y$49,F$45,$C$58:$D70)</f>
        <v>9.397718577800275E-2</v>
      </c>
      <c r="G70" s="42">
        <f>DSUM($B$45:$Y$49,G$45,$C$58:$D70)</f>
        <v>0.16763312561937788</v>
      </c>
      <c r="H70" s="42">
        <f>DSUM($B$45:$Y$49,H$45,$C$58:$D70)</f>
        <v>0.27407754955322833</v>
      </c>
      <c r="I70" s="42">
        <f>DSUM($B$45:$Y$49,I$45,$C$58:$D70)</f>
        <v>0.41948573418852786</v>
      </c>
      <c r="J70" s="42">
        <f>DSUM($B$45:$Y$49,J$45,$C$58:$D70)</f>
        <v>0.60431073664151025</v>
      </c>
      <c r="K70" s="42">
        <f>DSUM($B$45:$Y$49,K$45,$C$58:$D70)</f>
        <v>0.82683485117214728</v>
      </c>
      <c r="L70" s="42">
        <f>DSUM($B$45:$Y$49,L$45,$C$58:$D70)</f>
        <v>1.0784988126582387</v>
      </c>
      <c r="M70" s="42">
        <f>DSUM($B$45:$Y$49,M$45,$C$58:$D70)</f>
        <v>1.3420060458908669</v>
      </c>
      <c r="N70" s="42">
        <f>DSUM($B$45:$Y$49,N$45,$C$58:$D70)</f>
        <v>1.597826641846376</v>
      </c>
      <c r="O70" s="42">
        <f>DSUM($B$45:$Y$49,O$45,$C$58:$D70)</f>
        <v>1.8037335646039181</v>
      </c>
      <c r="P70" s="42">
        <f>DSUM($B$45:$Y$49,P$45,$C$58:$D70)</f>
        <v>1.9306054328595361</v>
      </c>
      <c r="Q70" s="42">
        <f>DSUM($B$45:$Y$49,Q$45,$C$58:$D70)</f>
        <v>1.950633249572008</v>
      </c>
      <c r="R70" s="42">
        <f>DSUM($B$45:$Y$49,R$45,$C$58:$D70)</f>
        <v>1.8502426699427843</v>
      </c>
      <c r="S70" s="42">
        <f>DSUM($B$45:$Y$49,S$45,$C$58:$D70)</f>
        <v>1.6421216675098596</v>
      </c>
      <c r="T70" s="42">
        <f>DSUM($B$45:$Y$49,T$45,$C$58:$D70)</f>
        <v>1.3455626267918572</v>
      </c>
      <c r="U70" s="42">
        <f>DSUM($B$45:$Y$49,U$45,$C$58:$D70)</f>
        <v>1.0126246962850221</v>
      </c>
      <c r="V70" s="42">
        <f>DSUM($B$45:$Y$49,V$45,$C$58:$D70)</f>
        <v>0.69339915774924499</v>
      </c>
      <c r="W70" s="42">
        <f>DSUM($B$45:$Y$49,W$45,$C$58:$D70)</f>
        <v>0.42765842974988116</v>
      </c>
      <c r="X70" s="42">
        <f>DSUM($B$45:$Y$49,X$45,$C$58:$D70)</f>
        <v>0.20726072272253687</v>
      </c>
      <c r="Y70" s="42">
        <f>DSUM($B$45:$Y$49,Y$45,$C$58:$D70)</f>
        <v>20.726072272253688</v>
      </c>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2:79">
      <c r="B71" s="7" t="s">
        <v>74</v>
      </c>
      <c r="C71" s="45" t="s">
        <v>75</v>
      </c>
      <c r="D71" s="45" t="s">
        <v>76</v>
      </c>
      <c r="E71" s="42">
        <f>DSUM($B$45:$Y$49,E$45,$C$58:$D71)</f>
        <v>4.6802099099636119E-2</v>
      </c>
      <c r="F71" s="42">
        <f>DSUM($B$45:$Y$49,F$45,$C$58:$D71)</f>
        <v>9.397718577800275E-2</v>
      </c>
      <c r="G71" s="42">
        <f>DSUM($B$45:$Y$49,G$45,$C$58:$D71)</f>
        <v>0.16763312561937788</v>
      </c>
      <c r="H71" s="42">
        <f>DSUM($B$45:$Y$49,H$45,$C$58:$D71)</f>
        <v>0.27407754955322833</v>
      </c>
      <c r="I71" s="42">
        <f>DSUM($B$45:$Y$49,I$45,$C$58:$D71)</f>
        <v>0.41948573418852786</v>
      </c>
      <c r="J71" s="42">
        <f>DSUM($B$45:$Y$49,J$45,$C$58:$D71)</f>
        <v>0.60431073664151025</v>
      </c>
      <c r="K71" s="42">
        <f>DSUM($B$45:$Y$49,K$45,$C$58:$D71)</f>
        <v>0.82683485117214728</v>
      </c>
      <c r="L71" s="42">
        <f>DSUM($B$45:$Y$49,L$45,$C$58:$D71)</f>
        <v>1.0784988126582387</v>
      </c>
      <c r="M71" s="42">
        <f>DSUM($B$45:$Y$49,M$45,$C$58:$D71)</f>
        <v>1.3420060458908669</v>
      </c>
      <c r="N71" s="42">
        <f>DSUM($B$45:$Y$49,N$45,$C$58:$D71)</f>
        <v>1.597826641846376</v>
      </c>
      <c r="O71" s="42">
        <f>DSUM($B$45:$Y$49,O$45,$C$58:$D71)</f>
        <v>1.8037335646039181</v>
      </c>
      <c r="P71" s="42">
        <f>DSUM($B$45:$Y$49,P$45,$C$58:$D71)</f>
        <v>1.9306054328595361</v>
      </c>
      <c r="Q71" s="42">
        <f>DSUM($B$45:$Y$49,Q$45,$C$58:$D71)</f>
        <v>1.950633249572008</v>
      </c>
      <c r="R71" s="42">
        <f>DSUM($B$45:$Y$49,R$45,$C$58:$D71)</f>
        <v>1.8502426699427843</v>
      </c>
      <c r="S71" s="42">
        <f>DSUM($B$45:$Y$49,S$45,$C$58:$D71)</f>
        <v>1.6421216675098596</v>
      </c>
      <c r="T71" s="42">
        <f>DSUM($B$45:$Y$49,T$45,$C$58:$D71)</f>
        <v>1.3455626267918572</v>
      </c>
      <c r="U71" s="42">
        <f>DSUM($B$45:$Y$49,U$45,$C$58:$D71)</f>
        <v>1.0126246962850221</v>
      </c>
      <c r="V71" s="42">
        <f>DSUM($B$45:$Y$49,V$45,$C$58:$D71)</f>
        <v>0.69339915774924499</v>
      </c>
      <c r="W71" s="42">
        <f>DSUM($B$45:$Y$49,W$45,$C$58:$D71)</f>
        <v>0.42765842974988116</v>
      </c>
      <c r="X71" s="42">
        <f>DSUM($B$45:$Y$49,X$45,$C$58:$D71)</f>
        <v>0.20726072272253687</v>
      </c>
      <c r="Y71" s="42">
        <f>DSUM($B$45:$Y$49,Y$45,$C$58:$D71)</f>
        <v>20.726072272253688</v>
      </c>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2:79">
      <c r="B72" s="7" t="s">
        <v>77</v>
      </c>
      <c r="C72" s="45" t="s">
        <v>78</v>
      </c>
      <c r="D72" s="45" t="s">
        <v>79</v>
      </c>
      <c r="E72" s="42">
        <f>DSUM($B$45:$Y$49,E$45,$C$58:$D72)</f>
        <v>4.6802099099636119E-2</v>
      </c>
      <c r="F72" s="42">
        <f>DSUM($B$45:$Y$49,F$45,$C$58:$D72)</f>
        <v>9.397718577800275E-2</v>
      </c>
      <c r="G72" s="42">
        <f>DSUM($B$45:$Y$49,G$45,$C$58:$D72)</f>
        <v>0.16763312561937788</v>
      </c>
      <c r="H72" s="42">
        <f>DSUM($B$45:$Y$49,H$45,$C$58:$D72)</f>
        <v>0.27407754955322833</v>
      </c>
      <c r="I72" s="42">
        <f>DSUM($B$45:$Y$49,I$45,$C$58:$D72)</f>
        <v>0.41948573418852786</v>
      </c>
      <c r="J72" s="42">
        <f>DSUM($B$45:$Y$49,J$45,$C$58:$D72)</f>
        <v>0.60431073664151025</v>
      </c>
      <c r="K72" s="42">
        <f>DSUM($B$45:$Y$49,K$45,$C$58:$D72)</f>
        <v>0.82683485117214728</v>
      </c>
      <c r="L72" s="42">
        <f>DSUM($B$45:$Y$49,L$45,$C$58:$D72)</f>
        <v>1.0784988126582387</v>
      </c>
      <c r="M72" s="42">
        <f>DSUM($B$45:$Y$49,M$45,$C$58:$D72)</f>
        <v>1.3420060458908669</v>
      </c>
      <c r="N72" s="42">
        <f>DSUM($B$45:$Y$49,N$45,$C$58:$D72)</f>
        <v>1.597826641846376</v>
      </c>
      <c r="O72" s="42">
        <f>DSUM($B$45:$Y$49,O$45,$C$58:$D72)</f>
        <v>1.8037335646039181</v>
      </c>
      <c r="P72" s="42">
        <f>DSUM($B$45:$Y$49,P$45,$C$58:$D72)</f>
        <v>1.9306054328595361</v>
      </c>
      <c r="Q72" s="42">
        <f>DSUM($B$45:$Y$49,Q$45,$C$58:$D72)</f>
        <v>1.950633249572008</v>
      </c>
      <c r="R72" s="42">
        <f>DSUM($B$45:$Y$49,R$45,$C$58:$D72)</f>
        <v>1.8502426699427843</v>
      </c>
      <c r="S72" s="42">
        <f>DSUM($B$45:$Y$49,S$45,$C$58:$D72)</f>
        <v>1.6421216675098596</v>
      </c>
      <c r="T72" s="42">
        <f>DSUM($B$45:$Y$49,T$45,$C$58:$D72)</f>
        <v>1.3455626267918572</v>
      </c>
      <c r="U72" s="42">
        <f>DSUM($B$45:$Y$49,U$45,$C$58:$D72)</f>
        <v>1.0126246962850221</v>
      </c>
      <c r="V72" s="42">
        <f>DSUM($B$45:$Y$49,V$45,$C$58:$D72)</f>
        <v>0.69339915774924499</v>
      </c>
      <c r="W72" s="42">
        <f>DSUM($B$45:$Y$49,W$45,$C$58:$D72)</f>
        <v>0.42765842974988116</v>
      </c>
      <c r="X72" s="42">
        <f>DSUM($B$45:$Y$49,X$45,$C$58:$D72)</f>
        <v>0.20726072272253687</v>
      </c>
      <c r="Y72" s="42">
        <f>DSUM($B$45:$Y$49,Y$45,$C$58:$D72)</f>
        <v>20.726072272253688</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2:79">
      <c r="B73" s="7" t="s">
        <v>80</v>
      </c>
      <c r="C73" s="45" t="s">
        <v>81</v>
      </c>
      <c r="D73" s="45" t="s">
        <v>82</v>
      </c>
      <c r="E73" s="42">
        <f>DSUM($B$45:$Y$49,E$45,$C$58:$D73)</f>
        <v>4.6802099099636119E-2</v>
      </c>
      <c r="F73" s="42">
        <f>DSUM($B$45:$Y$49,F$45,$C$58:$D73)</f>
        <v>9.397718577800275E-2</v>
      </c>
      <c r="G73" s="42">
        <f>DSUM($B$45:$Y$49,G$45,$C$58:$D73)</f>
        <v>0.16763312561937788</v>
      </c>
      <c r="H73" s="42">
        <f>DSUM($B$45:$Y$49,H$45,$C$58:$D73)</f>
        <v>0.27407754955322833</v>
      </c>
      <c r="I73" s="42">
        <f>DSUM($B$45:$Y$49,I$45,$C$58:$D73)</f>
        <v>0.41948573418852786</v>
      </c>
      <c r="J73" s="42">
        <f>DSUM($B$45:$Y$49,J$45,$C$58:$D73)</f>
        <v>0.60431073664151025</v>
      </c>
      <c r="K73" s="42">
        <f>DSUM($B$45:$Y$49,K$45,$C$58:$D73)</f>
        <v>0.82683485117214728</v>
      </c>
      <c r="L73" s="42">
        <f>DSUM($B$45:$Y$49,L$45,$C$58:$D73)</f>
        <v>1.0784988126582387</v>
      </c>
      <c r="M73" s="42">
        <f>DSUM($B$45:$Y$49,M$45,$C$58:$D73)</f>
        <v>1.3420060458908669</v>
      </c>
      <c r="N73" s="42">
        <f>DSUM($B$45:$Y$49,N$45,$C$58:$D73)</f>
        <v>1.597826641846376</v>
      </c>
      <c r="O73" s="42">
        <f>DSUM($B$45:$Y$49,O$45,$C$58:$D73)</f>
        <v>1.8037335646039181</v>
      </c>
      <c r="P73" s="42">
        <f>DSUM($B$45:$Y$49,P$45,$C$58:$D73)</f>
        <v>1.9306054328595361</v>
      </c>
      <c r="Q73" s="42">
        <f>DSUM($B$45:$Y$49,Q$45,$C$58:$D73)</f>
        <v>1.950633249572008</v>
      </c>
      <c r="R73" s="42">
        <f>DSUM($B$45:$Y$49,R$45,$C$58:$D73)</f>
        <v>1.8502426699427843</v>
      </c>
      <c r="S73" s="42">
        <f>DSUM($B$45:$Y$49,S$45,$C$58:$D73)</f>
        <v>1.6421216675098596</v>
      </c>
      <c r="T73" s="42">
        <f>DSUM($B$45:$Y$49,T$45,$C$58:$D73)</f>
        <v>1.3455626267918572</v>
      </c>
      <c r="U73" s="42">
        <f>DSUM($B$45:$Y$49,U$45,$C$58:$D73)</f>
        <v>1.0126246962850221</v>
      </c>
      <c r="V73" s="42">
        <f>DSUM($B$45:$Y$49,V$45,$C$58:$D73)</f>
        <v>0.69339915774924499</v>
      </c>
      <c r="W73" s="42">
        <f>DSUM($B$45:$Y$49,W$45,$C$58:$D73)</f>
        <v>0.42765842974988116</v>
      </c>
      <c r="X73" s="42">
        <f>DSUM($B$45:$Y$49,X$45,$C$58:$D73)</f>
        <v>0.20726072272253687</v>
      </c>
      <c r="Y73" s="42">
        <f>DSUM($B$45:$Y$49,Y$45,$C$58:$D73)</f>
        <v>20.726072272253688</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2:79">
      <c r="B74" s="7" t="s">
        <v>83</v>
      </c>
      <c r="C74" s="45" t="s">
        <v>84</v>
      </c>
      <c r="D74" s="45" t="s">
        <v>85</v>
      </c>
      <c r="E74" s="42">
        <f>DSUM($B$45:$Y$49,E$45,$C$58:$D74)</f>
        <v>4.6802099099636119E-2</v>
      </c>
      <c r="F74" s="42">
        <f>DSUM($B$45:$Y$49,F$45,$C$58:$D74)</f>
        <v>9.397718577800275E-2</v>
      </c>
      <c r="G74" s="42">
        <f>DSUM($B$45:$Y$49,G$45,$C$58:$D74)</f>
        <v>0.16763312561937788</v>
      </c>
      <c r="H74" s="42">
        <f>DSUM($B$45:$Y$49,H$45,$C$58:$D74)</f>
        <v>0.27407754955322833</v>
      </c>
      <c r="I74" s="42">
        <f>DSUM($B$45:$Y$49,I$45,$C$58:$D74)</f>
        <v>0.41948573418852786</v>
      </c>
      <c r="J74" s="42">
        <f>DSUM($B$45:$Y$49,J$45,$C$58:$D74)</f>
        <v>0.60431073664151025</v>
      </c>
      <c r="K74" s="42">
        <f>DSUM($B$45:$Y$49,K$45,$C$58:$D74)</f>
        <v>0.82683485117214728</v>
      </c>
      <c r="L74" s="42">
        <f>DSUM($B$45:$Y$49,L$45,$C$58:$D74)</f>
        <v>1.0784988126582387</v>
      </c>
      <c r="M74" s="42">
        <f>DSUM($B$45:$Y$49,M$45,$C$58:$D74)</f>
        <v>1.3420060458908669</v>
      </c>
      <c r="N74" s="42">
        <f>DSUM($B$45:$Y$49,N$45,$C$58:$D74)</f>
        <v>1.597826641846376</v>
      </c>
      <c r="O74" s="42">
        <f>DSUM($B$45:$Y$49,O$45,$C$58:$D74)</f>
        <v>1.8037335646039181</v>
      </c>
      <c r="P74" s="42">
        <f>DSUM($B$45:$Y$49,P$45,$C$58:$D74)</f>
        <v>1.9306054328595361</v>
      </c>
      <c r="Q74" s="42">
        <f>DSUM($B$45:$Y$49,Q$45,$C$58:$D74)</f>
        <v>1.950633249572008</v>
      </c>
      <c r="R74" s="42">
        <f>DSUM($B$45:$Y$49,R$45,$C$58:$D74)</f>
        <v>1.8502426699427843</v>
      </c>
      <c r="S74" s="42">
        <f>DSUM($B$45:$Y$49,S$45,$C$58:$D74)</f>
        <v>1.6421216675098596</v>
      </c>
      <c r="T74" s="42">
        <f>DSUM($B$45:$Y$49,T$45,$C$58:$D74)</f>
        <v>1.3455626267918572</v>
      </c>
      <c r="U74" s="42">
        <f>DSUM($B$45:$Y$49,U$45,$C$58:$D74)</f>
        <v>1.0126246962850221</v>
      </c>
      <c r="V74" s="42">
        <f>DSUM($B$45:$Y$49,V$45,$C$58:$D74)</f>
        <v>0.69339915774924499</v>
      </c>
      <c r="W74" s="42">
        <f>DSUM($B$45:$Y$49,W$45,$C$58:$D74)</f>
        <v>0.42765842974988116</v>
      </c>
      <c r="X74" s="42">
        <f>DSUM($B$45:$Y$49,X$45,$C$58:$D74)</f>
        <v>0.20726072272253687</v>
      </c>
      <c r="Y74" s="42">
        <f>DSUM($B$45:$Y$49,Y$45,$C$58:$D74)</f>
        <v>20.726072272253688</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2:79">
      <c r="B75" s="7" t="s">
        <v>86</v>
      </c>
      <c r="C75" s="45" t="s">
        <v>87</v>
      </c>
      <c r="D75" s="45" t="s">
        <v>88</v>
      </c>
      <c r="E75" s="42">
        <f>DSUM($B$45:$Y$49,E$45,$C$58:$D75)</f>
        <v>4.6802099099636119E-2</v>
      </c>
      <c r="F75" s="42">
        <f>DSUM($B$45:$Y$49,F$45,$C$58:$D75)</f>
        <v>9.397718577800275E-2</v>
      </c>
      <c r="G75" s="42">
        <f>DSUM($B$45:$Y$49,G$45,$C$58:$D75)</f>
        <v>0.16763312561937788</v>
      </c>
      <c r="H75" s="42">
        <f>DSUM($B$45:$Y$49,H$45,$C$58:$D75)</f>
        <v>0.27407754955322833</v>
      </c>
      <c r="I75" s="42">
        <f>DSUM($B$45:$Y$49,I$45,$C$58:$D75)</f>
        <v>0.41948573418852786</v>
      </c>
      <c r="J75" s="42">
        <f>DSUM($B$45:$Y$49,J$45,$C$58:$D75)</f>
        <v>0.60431073664151025</v>
      </c>
      <c r="K75" s="42">
        <f>DSUM($B$45:$Y$49,K$45,$C$58:$D75)</f>
        <v>0.82683485117214728</v>
      </c>
      <c r="L75" s="42">
        <f>DSUM($B$45:$Y$49,L$45,$C$58:$D75)</f>
        <v>1.0784988126582387</v>
      </c>
      <c r="M75" s="42">
        <f>DSUM($B$45:$Y$49,M$45,$C$58:$D75)</f>
        <v>1.3420060458908669</v>
      </c>
      <c r="N75" s="42">
        <f>DSUM($B$45:$Y$49,N$45,$C$58:$D75)</f>
        <v>1.597826641846376</v>
      </c>
      <c r="O75" s="42">
        <f>DSUM($B$45:$Y$49,O$45,$C$58:$D75)</f>
        <v>1.8037335646039181</v>
      </c>
      <c r="P75" s="42">
        <f>DSUM($B$45:$Y$49,P$45,$C$58:$D75)</f>
        <v>1.9306054328595361</v>
      </c>
      <c r="Q75" s="42">
        <f>DSUM($B$45:$Y$49,Q$45,$C$58:$D75)</f>
        <v>1.950633249572008</v>
      </c>
      <c r="R75" s="42">
        <f>DSUM($B$45:$Y$49,R$45,$C$58:$D75)</f>
        <v>1.8502426699427843</v>
      </c>
      <c r="S75" s="42">
        <f>DSUM($B$45:$Y$49,S$45,$C$58:$D75)</f>
        <v>1.6421216675098596</v>
      </c>
      <c r="T75" s="42">
        <f>DSUM($B$45:$Y$49,T$45,$C$58:$D75)</f>
        <v>1.3455626267918572</v>
      </c>
      <c r="U75" s="42">
        <f>DSUM($B$45:$Y$49,U$45,$C$58:$D75)</f>
        <v>1.0126246962850221</v>
      </c>
      <c r="V75" s="42">
        <f>DSUM($B$45:$Y$49,V$45,$C$58:$D75)</f>
        <v>0.69339915774924499</v>
      </c>
      <c r="W75" s="42">
        <f>DSUM($B$45:$Y$49,W$45,$C$58:$D75)</f>
        <v>0.42765842974988116</v>
      </c>
      <c r="X75" s="42">
        <f>DSUM($B$45:$Y$49,X$45,$C$58:$D75)</f>
        <v>0.20726072272253687</v>
      </c>
      <c r="Y75" s="42">
        <f>DSUM($B$45:$Y$49,Y$45,$C$58:$D75)</f>
        <v>20.726072272253688</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2:79">
      <c r="B76" s="7" t="s">
        <v>89</v>
      </c>
      <c r="C76" s="45" t="s">
        <v>90</v>
      </c>
      <c r="D76" s="45" t="s">
        <v>91</v>
      </c>
      <c r="E76" s="42">
        <f>DSUM($B$45:$Y$49,E$45,$C$58:$D76)</f>
        <v>4.6802099099636119E-2</v>
      </c>
      <c r="F76" s="42">
        <f>DSUM($B$45:$Y$49,F$45,$C$58:$D76)</f>
        <v>9.397718577800275E-2</v>
      </c>
      <c r="G76" s="42">
        <f>DSUM($B$45:$Y$49,G$45,$C$58:$D76)</f>
        <v>0.16763312561937788</v>
      </c>
      <c r="H76" s="42">
        <f>DSUM($B$45:$Y$49,H$45,$C$58:$D76)</f>
        <v>0.27407754955322833</v>
      </c>
      <c r="I76" s="42">
        <f>DSUM($B$45:$Y$49,I$45,$C$58:$D76)</f>
        <v>0.41948573418852786</v>
      </c>
      <c r="J76" s="42">
        <f>DSUM($B$45:$Y$49,J$45,$C$58:$D76)</f>
        <v>0.60431073664151025</v>
      </c>
      <c r="K76" s="42">
        <f>DSUM($B$45:$Y$49,K$45,$C$58:$D76)</f>
        <v>0.82683485117214728</v>
      </c>
      <c r="L76" s="42">
        <f>DSUM($B$45:$Y$49,L$45,$C$58:$D76)</f>
        <v>1.0784988126582387</v>
      </c>
      <c r="M76" s="42">
        <f>DSUM($B$45:$Y$49,M$45,$C$58:$D76)</f>
        <v>1.3420060458908669</v>
      </c>
      <c r="N76" s="42">
        <f>DSUM($B$45:$Y$49,N$45,$C$58:$D76)</f>
        <v>1.597826641846376</v>
      </c>
      <c r="O76" s="42">
        <f>DSUM($B$45:$Y$49,O$45,$C$58:$D76)</f>
        <v>1.8037335646039181</v>
      </c>
      <c r="P76" s="42">
        <f>DSUM($B$45:$Y$49,P$45,$C$58:$D76)</f>
        <v>1.9306054328595361</v>
      </c>
      <c r="Q76" s="42">
        <f>DSUM($B$45:$Y$49,Q$45,$C$58:$D76)</f>
        <v>1.950633249572008</v>
      </c>
      <c r="R76" s="42">
        <f>DSUM($B$45:$Y$49,R$45,$C$58:$D76)</f>
        <v>1.8502426699427843</v>
      </c>
      <c r="S76" s="42">
        <f>DSUM($B$45:$Y$49,S$45,$C$58:$D76)</f>
        <v>1.6421216675098596</v>
      </c>
      <c r="T76" s="42">
        <f>DSUM($B$45:$Y$49,T$45,$C$58:$D76)</f>
        <v>1.3455626267918572</v>
      </c>
      <c r="U76" s="42">
        <f>DSUM($B$45:$Y$49,U$45,$C$58:$D76)</f>
        <v>1.0126246962850221</v>
      </c>
      <c r="V76" s="42">
        <f>DSUM($B$45:$Y$49,V$45,$C$58:$D76)</f>
        <v>0.69339915774924499</v>
      </c>
      <c r="W76" s="42">
        <f>DSUM($B$45:$Y$49,W$45,$C$58:$D76)</f>
        <v>0.42765842974988116</v>
      </c>
      <c r="X76" s="42">
        <f>DSUM($B$45:$Y$49,X$45,$C$58:$D76)</f>
        <v>0.20726072272253687</v>
      </c>
      <c r="Y76" s="42">
        <f>DSUM($B$45:$Y$49,Y$45,$C$58:$D76)</f>
        <v>20.726072272253688</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2:79">
      <c r="B77" s="7" t="s">
        <v>92</v>
      </c>
      <c r="C77" s="45" t="s">
        <v>93</v>
      </c>
      <c r="D77" s="45" t="s">
        <v>94</v>
      </c>
      <c r="E77" s="42">
        <f>DSUM($B$45:$Y$49,E$45,$C$58:$D77)</f>
        <v>4.6802099099636119E-2</v>
      </c>
      <c r="F77" s="42">
        <f>DSUM($B$45:$Y$49,F$45,$C$58:$D77)</f>
        <v>9.397718577800275E-2</v>
      </c>
      <c r="G77" s="42">
        <f>DSUM($B$45:$Y$49,G$45,$C$58:$D77)</f>
        <v>0.16763312561937788</v>
      </c>
      <c r="H77" s="42">
        <f>DSUM($B$45:$Y$49,H$45,$C$58:$D77)</f>
        <v>0.27407754955322833</v>
      </c>
      <c r="I77" s="42">
        <f>DSUM($B$45:$Y$49,I$45,$C$58:$D77)</f>
        <v>0.41948573418852786</v>
      </c>
      <c r="J77" s="42">
        <f>DSUM($B$45:$Y$49,J$45,$C$58:$D77)</f>
        <v>0.60431073664151025</v>
      </c>
      <c r="K77" s="42">
        <f>DSUM($B$45:$Y$49,K$45,$C$58:$D77)</f>
        <v>0.82683485117214728</v>
      </c>
      <c r="L77" s="42">
        <f>DSUM($B$45:$Y$49,L$45,$C$58:$D77)</f>
        <v>1.0784988126582387</v>
      </c>
      <c r="M77" s="42">
        <f>DSUM($B$45:$Y$49,M$45,$C$58:$D77)</f>
        <v>1.3420060458908669</v>
      </c>
      <c r="N77" s="42">
        <f>DSUM($B$45:$Y$49,N$45,$C$58:$D77)</f>
        <v>1.597826641846376</v>
      </c>
      <c r="O77" s="42">
        <f>DSUM($B$45:$Y$49,O$45,$C$58:$D77)</f>
        <v>1.8037335646039181</v>
      </c>
      <c r="P77" s="42">
        <f>DSUM($B$45:$Y$49,P$45,$C$58:$D77)</f>
        <v>1.9306054328595361</v>
      </c>
      <c r="Q77" s="42">
        <f>DSUM($B$45:$Y$49,Q$45,$C$58:$D77)</f>
        <v>1.950633249572008</v>
      </c>
      <c r="R77" s="42">
        <f>DSUM($B$45:$Y$49,R$45,$C$58:$D77)</f>
        <v>1.8502426699427843</v>
      </c>
      <c r="S77" s="42">
        <f>DSUM($B$45:$Y$49,S$45,$C$58:$D77)</f>
        <v>1.6421216675098596</v>
      </c>
      <c r="T77" s="42">
        <f>DSUM($B$45:$Y$49,T$45,$C$58:$D77)</f>
        <v>1.3455626267918572</v>
      </c>
      <c r="U77" s="42">
        <f>DSUM($B$45:$Y$49,U$45,$C$58:$D77)</f>
        <v>1.0126246962850221</v>
      </c>
      <c r="V77" s="42">
        <f>DSUM($B$45:$Y$49,V$45,$C$58:$D77)</f>
        <v>0.69339915774924499</v>
      </c>
      <c r="W77" s="42">
        <f>DSUM($B$45:$Y$49,W$45,$C$58:$D77)</f>
        <v>0.42765842974988116</v>
      </c>
      <c r="X77" s="42">
        <f>DSUM($B$45:$Y$49,X$45,$C$58:$D77)</f>
        <v>0.20726072272253687</v>
      </c>
      <c r="Y77" s="42">
        <f>DSUM($B$45:$Y$49,Y$45,$C$58:$D77)</f>
        <v>20.726072272253688</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2:79">
      <c r="B78" s="7" t="s">
        <v>95</v>
      </c>
      <c r="C78" s="45" t="s">
        <v>96</v>
      </c>
      <c r="D78" s="45" t="s">
        <v>97</v>
      </c>
      <c r="E78" s="42">
        <f>DSUM($B$45:$Y$49,E$45,$C$58:$D78)</f>
        <v>4.6802099099636119E-2</v>
      </c>
      <c r="F78" s="42">
        <f>DSUM($B$45:$Y$49,F$45,$C$58:$D78)</f>
        <v>9.397718577800275E-2</v>
      </c>
      <c r="G78" s="42">
        <f>DSUM($B$45:$Y$49,G$45,$C$58:$D78)</f>
        <v>0.16763312561937788</v>
      </c>
      <c r="H78" s="42">
        <f>DSUM($B$45:$Y$49,H$45,$C$58:$D78)</f>
        <v>0.27407754955322833</v>
      </c>
      <c r="I78" s="42">
        <f>DSUM($B$45:$Y$49,I$45,$C$58:$D78)</f>
        <v>0.41948573418852786</v>
      </c>
      <c r="J78" s="42">
        <f>DSUM($B$45:$Y$49,J$45,$C$58:$D78)</f>
        <v>0.60431073664151025</v>
      </c>
      <c r="K78" s="42">
        <f>DSUM($B$45:$Y$49,K$45,$C$58:$D78)</f>
        <v>0.82683485117214728</v>
      </c>
      <c r="L78" s="42">
        <f>DSUM($B$45:$Y$49,L$45,$C$58:$D78)</f>
        <v>1.0784988126582387</v>
      </c>
      <c r="M78" s="42">
        <f>DSUM($B$45:$Y$49,M$45,$C$58:$D78)</f>
        <v>1.3420060458908669</v>
      </c>
      <c r="N78" s="42">
        <f>DSUM($B$45:$Y$49,N$45,$C$58:$D78)</f>
        <v>1.597826641846376</v>
      </c>
      <c r="O78" s="42">
        <f>DSUM($B$45:$Y$49,O$45,$C$58:$D78)</f>
        <v>1.8037335646039181</v>
      </c>
      <c r="P78" s="42">
        <f>DSUM($B$45:$Y$49,P$45,$C$58:$D78)</f>
        <v>1.9306054328595361</v>
      </c>
      <c r="Q78" s="42">
        <f>DSUM($B$45:$Y$49,Q$45,$C$58:$D78)</f>
        <v>1.950633249572008</v>
      </c>
      <c r="R78" s="42">
        <f>DSUM($B$45:$Y$49,R$45,$C$58:$D78)</f>
        <v>1.8502426699427843</v>
      </c>
      <c r="S78" s="42">
        <f>DSUM($B$45:$Y$49,S$45,$C$58:$D78)</f>
        <v>1.6421216675098596</v>
      </c>
      <c r="T78" s="42">
        <f>DSUM($B$45:$Y$49,T$45,$C$58:$D78)</f>
        <v>1.3455626267918572</v>
      </c>
      <c r="U78" s="42">
        <f>DSUM($B$45:$Y$49,U$45,$C$58:$D78)</f>
        <v>1.0126246962850221</v>
      </c>
      <c r="V78" s="42">
        <f>DSUM($B$45:$Y$49,V$45,$C$58:$D78)</f>
        <v>0.69339915774924499</v>
      </c>
      <c r="W78" s="42">
        <f>DSUM($B$45:$Y$49,W$45,$C$58:$D78)</f>
        <v>0.42765842974988116</v>
      </c>
      <c r="X78" s="42">
        <f>DSUM($B$45:$Y$49,X$45,$C$58:$D78)</f>
        <v>0.20726072272253687</v>
      </c>
      <c r="Y78" s="42">
        <f>DSUM($B$45:$Y$49,Y$45,$C$58:$D78)</f>
        <v>20.726072272253688</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2:79">
      <c r="B79" s="7" t="s">
        <v>98</v>
      </c>
      <c r="C79" s="45" t="s">
        <v>99</v>
      </c>
      <c r="D79" s="45" t="s">
        <v>100</v>
      </c>
      <c r="E79" s="42">
        <f>DSUM($B$45:$Y$49,E$45,$C$58:$D79)</f>
        <v>4.6802099099636119E-2</v>
      </c>
      <c r="F79" s="42">
        <f>DSUM($B$45:$Y$49,F$45,$C$58:$D79)</f>
        <v>9.397718577800275E-2</v>
      </c>
      <c r="G79" s="42">
        <f>DSUM($B$45:$Y$49,G$45,$C$58:$D79)</f>
        <v>0.16763312561937788</v>
      </c>
      <c r="H79" s="42">
        <f>DSUM($B$45:$Y$49,H$45,$C$58:$D79)</f>
        <v>0.27407754955322833</v>
      </c>
      <c r="I79" s="42">
        <f>DSUM($B$45:$Y$49,I$45,$C$58:$D79)</f>
        <v>0.41948573418852786</v>
      </c>
      <c r="J79" s="42">
        <f>DSUM($B$45:$Y$49,J$45,$C$58:$D79)</f>
        <v>0.60431073664151025</v>
      </c>
      <c r="K79" s="42">
        <f>DSUM($B$45:$Y$49,K$45,$C$58:$D79)</f>
        <v>0.82683485117214728</v>
      </c>
      <c r="L79" s="42">
        <f>DSUM($B$45:$Y$49,L$45,$C$58:$D79)</f>
        <v>1.0784988126582387</v>
      </c>
      <c r="M79" s="42">
        <f>DSUM($B$45:$Y$49,M$45,$C$58:$D79)</f>
        <v>1.3420060458908669</v>
      </c>
      <c r="N79" s="42">
        <f>DSUM($B$45:$Y$49,N$45,$C$58:$D79)</f>
        <v>1.597826641846376</v>
      </c>
      <c r="O79" s="42">
        <f>DSUM($B$45:$Y$49,O$45,$C$58:$D79)</f>
        <v>1.8037335646039181</v>
      </c>
      <c r="P79" s="42">
        <f>DSUM($B$45:$Y$49,P$45,$C$58:$D79)</f>
        <v>1.9306054328595361</v>
      </c>
      <c r="Q79" s="42">
        <f>DSUM($B$45:$Y$49,Q$45,$C$58:$D79)</f>
        <v>1.950633249572008</v>
      </c>
      <c r="R79" s="42">
        <f>DSUM($B$45:$Y$49,R$45,$C$58:$D79)</f>
        <v>1.8502426699427843</v>
      </c>
      <c r="S79" s="42">
        <f>DSUM($B$45:$Y$49,S$45,$C$58:$D79)</f>
        <v>1.6421216675098596</v>
      </c>
      <c r="T79" s="42">
        <f>DSUM($B$45:$Y$49,T$45,$C$58:$D79)</f>
        <v>1.3455626267918572</v>
      </c>
      <c r="U79" s="42">
        <f>DSUM($B$45:$Y$49,U$45,$C$58:$D79)</f>
        <v>1.0126246962850221</v>
      </c>
      <c r="V79" s="42">
        <f>DSUM($B$45:$Y$49,V$45,$C$58:$D79)</f>
        <v>0.69339915774924499</v>
      </c>
      <c r="W79" s="42">
        <f>DSUM($B$45:$Y$49,W$45,$C$58:$D79)</f>
        <v>0.42765842974988116</v>
      </c>
      <c r="X79" s="42">
        <f>DSUM($B$45:$Y$49,X$45,$C$58:$D79)</f>
        <v>0.20726072272253687</v>
      </c>
      <c r="Y79" s="42">
        <f>DSUM($B$45:$Y$49,Y$45,$C$58:$D79)</f>
        <v>20.726072272253688</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2:79">
      <c r="B80" s="7" t="s">
        <v>342</v>
      </c>
      <c r="C80" s="45" t="s">
        <v>102</v>
      </c>
      <c r="D80" s="45" t="s">
        <v>343</v>
      </c>
      <c r="E80" s="42">
        <f>DSUM($B$45:$Y$49,E$45,$C$58:$D80)</f>
        <v>4.6802099099636119E-2</v>
      </c>
      <c r="F80" s="42">
        <f>DSUM($B$45:$Y$49,F$45,$C$58:$D80)</f>
        <v>9.397718577800275E-2</v>
      </c>
      <c r="G80" s="42">
        <f>DSUM($B$45:$Y$49,G$45,$C$58:$D80)</f>
        <v>0.16763312561937788</v>
      </c>
      <c r="H80" s="42">
        <f>DSUM($B$45:$Y$49,H$45,$C$58:$D80)</f>
        <v>0.27407754955322833</v>
      </c>
      <c r="I80" s="42">
        <f>DSUM($B$45:$Y$49,I$45,$C$58:$D80)</f>
        <v>0.41948573418852786</v>
      </c>
      <c r="J80" s="42">
        <f>DSUM($B$45:$Y$49,J$45,$C$58:$D80)</f>
        <v>0.60431073664151025</v>
      </c>
      <c r="K80" s="42">
        <f>DSUM($B$45:$Y$49,K$45,$C$58:$D80)</f>
        <v>0.82683485117214728</v>
      </c>
      <c r="L80" s="42">
        <f>DSUM($B$45:$Y$49,L$45,$C$58:$D80)</f>
        <v>1.0784988126582387</v>
      </c>
      <c r="M80" s="42">
        <f>DSUM($B$45:$Y$49,M$45,$C$58:$D80)</f>
        <v>1.3420060458908669</v>
      </c>
      <c r="N80" s="42">
        <f>DSUM($B$45:$Y$49,N$45,$C$58:$D80)</f>
        <v>1.597826641846376</v>
      </c>
      <c r="O80" s="42">
        <f>DSUM($B$45:$Y$49,O$45,$C$58:$D80)</f>
        <v>1.8037335646039181</v>
      </c>
      <c r="P80" s="42">
        <f>DSUM($B$45:$Y$49,P$45,$C$58:$D80)</f>
        <v>1.9306054328595361</v>
      </c>
      <c r="Q80" s="42">
        <f>DSUM($B$45:$Y$49,Q$45,$C$58:$D80)</f>
        <v>1.950633249572008</v>
      </c>
      <c r="R80" s="42">
        <f>DSUM($B$45:$Y$49,R$45,$C$58:$D80)</f>
        <v>1.8502426699427843</v>
      </c>
      <c r="S80" s="42">
        <f>DSUM($B$45:$Y$49,S$45,$C$58:$D80)</f>
        <v>1.6421216675098596</v>
      </c>
      <c r="T80" s="42">
        <f>DSUM($B$45:$Y$49,T$45,$C$58:$D80)</f>
        <v>1.3455626267918572</v>
      </c>
      <c r="U80" s="42">
        <f>DSUM($B$45:$Y$49,U$45,$C$58:$D80)</f>
        <v>1.0126246962850221</v>
      </c>
      <c r="V80" s="42">
        <f>DSUM($B$45:$Y$49,V$45,$C$58:$D80)</f>
        <v>0.69339915774924499</v>
      </c>
      <c r="W80" s="42">
        <f>DSUM($B$45:$Y$49,W$45,$C$58:$D80)</f>
        <v>0.42765842974988116</v>
      </c>
      <c r="X80" s="42">
        <f>DSUM($B$45:$Y$49,X$45,$C$58:$D80)</f>
        <v>0.20726072272253687</v>
      </c>
      <c r="Y80" s="42">
        <f>DSUM($B$45:$Y$49,Y$45,$C$58:$D80)</f>
        <v>20.726072272253688</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1:79">
      <c r="B81" s="7" t="s">
        <v>344</v>
      </c>
      <c r="C81" s="45" t="s">
        <v>345</v>
      </c>
      <c r="D81" s="45" t="s">
        <v>346</v>
      </c>
      <c r="E81" s="42">
        <f>DSUM($B$45:$Y$49,E$45,$C$58:$D81)</f>
        <v>4.6802099099636119E-2</v>
      </c>
      <c r="F81" s="42">
        <f>DSUM($B$45:$Y$49,F$45,$C$58:$D81)</f>
        <v>9.397718577800275E-2</v>
      </c>
      <c r="G81" s="42">
        <f>DSUM($B$45:$Y$49,G$45,$C$58:$D81)</f>
        <v>0.16763312561937788</v>
      </c>
      <c r="H81" s="42">
        <f>DSUM($B$45:$Y$49,H$45,$C$58:$D81)</f>
        <v>0.27407754955322833</v>
      </c>
      <c r="I81" s="42">
        <f>DSUM($B$45:$Y$49,I$45,$C$58:$D81)</f>
        <v>0.41948573418852786</v>
      </c>
      <c r="J81" s="42">
        <f>DSUM($B$45:$Y$49,J$45,$C$58:$D81)</f>
        <v>0.60431073664151025</v>
      </c>
      <c r="K81" s="42">
        <f>DSUM($B$45:$Y$49,K$45,$C$58:$D81)</f>
        <v>0.82683485117214728</v>
      </c>
      <c r="L81" s="42">
        <f>DSUM($B$45:$Y$49,L$45,$C$58:$D81)</f>
        <v>1.0784988126582387</v>
      </c>
      <c r="M81" s="42">
        <f>DSUM($B$45:$Y$49,M$45,$C$58:$D81)</f>
        <v>1.3420060458908669</v>
      </c>
      <c r="N81" s="42">
        <f>DSUM($B$45:$Y$49,N$45,$C$58:$D81)</f>
        <v>1.597826641846376</v>
      </c>
      <c r="O81" s="42">
        <f>DSUM($B$45:$Y$49,O$45,$C$58:$D81)</f>
        <v>1.8037335646039181</v>
      </c>
      <c r="P81" s="42">
        <f>DSUM($B$45:$Y$49,P$45,$C$58:$D81)</f>
        <v>1.9306054328595361</v>
      </c>
      <c r="Q81" s="42">
        <f>DSUM($B$45:$Y$49,Q$45,$C$58:$D81)</f>
        <v>1.950633249572008</v>
      </c>
      <c r="R81" s="42">
        <f>DSUM($B$45:$Y$49,R$45,$C$58:$D81)</f>
        <v>1.8502426699427843</v>
      </c>
      <c r="S81" s="42">
        <f>DSUM($B$45:$Y$49,S$45,$C$58:$D81)</f>
        <v>1.6421216675098596</v>
      </c>
      <c r="T81" s="42">
        <f>DSUM($B$45:$Y$49,T$45,$C$58:$D81)</f>
        <v>1.3455626267918572</v>
      </c>
      <c r="U81" s="42">
        <f>DSUM($B$45:$Y$49,U$45,$C$58:$D81)</f>
        <v>1.0126246962850221</v>
      </c>
      <c r="V81" s="42">
        <f>DSUM($B$45:$Y$49,V$45,$C$58:$D81)</f>
        <v>0.69339915774924499</v>
      </c>
      <c r="W81" s="42">
        <f>DSUM($B$45:$Y$49,W$45,$C$58:$D81)</f>
        <v>0.42765842974988116</v>
      </c>
      <c r="X81" s="42">
        <f>DSUM($B$45:$Y$49,X$45,$C$58:$D81)</f>
        <v>0.20726072272253687</v>
      </c>
      <c r="Y81" s="42">
        <f>DSUM($B$45:$Y$49,Y$45,$C$58:$D81)</f>
        <v>20.726072272253688</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1:79">
      <c r="B82" s="7" t="s">
        <v>347</v>
      </c>
      <c r="C82" s="45" t="s">
        <v>348</v>
      </c>
      <c r="D82" s="45" t="s">
        <v>349</v>
      </c>
      <c r="E82" s="42">
        <f>DSUM($B$45:$Y$49,E$45,$C$58:$D82)</f>
        <v>4.6802099099636119E-2</v>
      </c>
      <c r="F82" s="42">
        <f>DSUM($B$45:$Y$49,F$45,$C$58:$D82)</f>
        <v>9.397718577800275E-2</v>
      </c>
      <c r="G82" s="42">
        <f>DSUM($B$45:$Y$49,G$45,$C$58:$D82)</f>
        <v>0.16763312561937788</v>
      </c>
      <c r="H82" s="42">
        <f>DSUM($B$45:$Y$49,H$45,$C$58:$D82)</f>
        <v>0.27407754955322833</v>
      </c>
      <c r="I82" s="42">
        <f>DSUM($B$45:$Y$49,I$45,$C$58:$D82)</f>
        <v>0.41948573418852786</v>
      </c>
      <c r="J82" s="42">
        <f>DSUM($B$45:$Y$49,J$45,$C$58:$D82)</f>
        <v>0.60431073664151025</v>
      </c>
      <c r="K82" s="42">
        <f>DSUM($B$45:$Y$49,K$45,$C$58:$D82)</f>
        <v>0.82683485117214728</v>
      </c>
      <c r="L82" s="42">
        <f>DSUM($B$45:$Y$49,L$45,$C$58:$D82)</f>
        <v>1.0784988126582387</v>
      </c>
      <c r="M82" s="42">
        <f>DSUM($B$45:$Y$49,M$45,$C$58:$D82)</f>
        <v>1.3420060458908669</v>
      </c>
      <c r="N82" s="42">
        <f>DSUM($B$45:$Y$49,N$45,$C$58:$D82)</f>
        <v>1.597826641846376</v>
      </c>
      <c r="O82" s="42">
        <f>DSUM($B$45:$Y$49,O$45,$C$58:$D82)</f>
        <v>1.8037335646039181</v>
      </c>
      <c r="P82" s="42">
        <f>DSUM($B$45:$Y$49,P$45,$C$58:$D82)</f>
        <v>1.9306054328595361</v>
      </c>
      <c r="Q82" s="42">
        <f>DSUM($B$45:$Y$49,Q$45,$C$58:$D82)</f>
        <v>1.950633249572008</v>
      </c>
      <c r="R82" s="42">
        <f>DSUM($B$45:$Y$49,R$45,$C$58:$D82)</f>
        <v>1.8502426699427843</v>
      </c>
      <c r="S82" s="42">
        <f>DSUM($B$45:$Y$49,S$45,$C$58:$D82)</f>
        <v>1.6421216675098596</v>
      </c>
      <c r="T82" s="42">
        <f>DSUM($B$45:$Y$49,T$45,$C$58:$D82)</f>
        <v>1.3455626267918572</v>
      </c>
      <c r="U82" s="42">
        <f>DSUM($B$45:$Y$49,U$45,$C$58:$D82)</f>
        <v>1.0126246962850221</v>
      </c>
      <c r="V82" s="42">
        <f>DSUM($B$45:$Y$49,V$45,$C$58:$D82)</f>
        <v>0.69339915774924499</v>
      </c>
      <c r="W82" s="42">
        <f>DSUM($B$45:$Y$49,W$45,$C$58:$D82)</f>
        <v>0.42765842974988116</v>
      </c>
      <c r="X82" s="42">
        <f>DSUM($B$45:$Y$49,X$45,$C$58:$D82)</f>
        <v>0.20726072272253687</v>
      </c>
      <c r="Y82" s="42">
        <f>DSUM($B$45:$Y$49,Y$45,$C$58:$D82)</f>
        <v>20.726072272253688</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1:79">
      <c r="B83" s="7" t="s">
        <v>350</v>
      </c>
      <c r="C83" s="45" t="s">
        <v>351</v>
      </c>
      <c r="D83" s="45" t="s">
        <v>352</v>
      </c>
      <c r="E83" s="42">
        <f>DSUM($B$45:$Y$49,E$45,$C$58:$D83)</f>
        <v>4.6802099099636119E-2</v>
      </c>
      <c r="F83" s="42">
        <f>DSUM($B$45:$Y$49,F$45,$C$58:$D83)</f>
        <v>9.397718577800275E-2</v>
      </c>
      <c r="G83" s="42">
        <f>DSUM($B$45:$Y$49,G$45,$C$58:$D83)</f>
        <v>0.16763312561937788</v>
      </c>
      <c r="H83" s="42">
        <f>DSUM($B$45:$Y$49,H$45,$C$58:$D83)</f>
        <v>0.27407754955322833</v>
      </c>
      <c r="I83" s="42">
        <f>DSUM($B$45:$Y$49,I$45,$C$58:$D83)</f>
        <v>0.41948573418852786</v>
      </c>
      <c r="J83" s="42">
        <f>DSUM($B$45:$Y$49,J$45,$C$58:$D83)</f>
        <v>0.60431073664151025</v>
      </c>
      <c r="K83" s="42">
        <f>DSUM($B$45:$Y$49,K$45,$C$58:$D83)</f>
        <v>0.82683485117214728</v>
      </c>
      <c r="L83" s="42">
        <f>DSUM($B$45:$Y$49,L$45,$C$58:$D83)</f>
        <v>1.0784988126582387</v>
      </c>
      <c r="M83" s="42">
        <f>DSUM($B$45:$Y$49,M$45,$C$58:$D83)</f>
        <v>1.3420060458908669</v>
      </c>
      <c r="N83" s="42">
        <f>DSUM($B$45:$Y$49,N$45,$C$58:$D83)</f>
        <v>1.597826641846376</v>
      </c>
      <c r="O83" s="42">
        <f>DSUM($B$45:$Y$49,O$45,$C$58:$D83)</f>
        <v>1.8037335646039181</v>
      </c>
      <c r="P83" s="42">
        <f>DSUM($B$45:$Y$49,P$45,$C$58:$D83)</f>
        <v>1.9306054328595361</v>
      </c>
      <c r="Q83" s="42">
        <f>DSUM($B$45:$Y$49,Q$45,$C$58:$D83)</f>
        <v>1.950633249572008</v>
      </c>
      <c r="R83" s="42">
        <f>DSUM($B$45:$Y$49,R$45,$C$58:$D83)</f>
        <v>1.8502426699427843</v>
      </c>
      <c r="S83" s="42">
        <f>DSUM($B$45:$Y$49,S$45,$C$58:$D83)</f>
        <v>1.6421216675098596</v>
      </c>
      <c r="T83" s="42">
        <f>DSUM($B$45:$Y$49,T$45,$C$58:$D83)</f>
        <v>1.3455626267918572</v>
      </c>
      <c r="U83" s="42">
        <f>DSUM($B$45:$Y$49,U$45,$C$58:$D83)</f>
        <v>1.0126246962850221</v>
      </c>
      <c r="V83" s="42">
        <f>DSUM($B$45:$Y$49,V$45,$C$58:$D83)</f>
        <v>0.69339915774924499</v>
      </c>
      <c r="W83" s="42">
        <f>DSUM($B$45:$Y$49,W$45,$C$58:$D83)</f>
        <v>0.42765842974988116</v>
      </c>
      <c r="X83" s="42">
        <f>DSUM($B$45:$Y$49,X$45,$C$58:$D83)</f>
        <v>0.20726072272253687</v>
      </c>
      <c r="Y83" s="42">
        <f>DSUM($B$45:$Y$49,Y$45,$C$58:$D83)</f>
        <v>20.726072272253688</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1:79">
      <c r="B84" s="7" t="s">
        <v>353</v>
      </c>
      <c r="C84" s="45" t="s">
        <v>354</v>
      </c>
      <c r="D84" s="45" t="s">
        <v>355</v>
      </c>
      <c r="E84" s="42">
        <f>DSUM($B$45:$Y$49,E$45,$C$58:$D84)</f>
        <v>4.6802099099636119E-2</v>
      </c>
      <c r="F84" s="42">
        <f>DSUM($B$45:$Y$49,F$45,$C$58:$D84)</f>
        <v>9.397718577800275E-2</v>
      </c>
      <c r="G84" s="42">
        <f>DSUM($B$45:$Y$49,G$45,$C$58:$D84)</f>
        <v>0.16763312561937788</v>
      </c>
      <c r="H84" s="42">
        <f>DSUM($B$45:$Y$49,H$45,$C$58:$D84)</f>
        <v>0.27407754955322833</v>
      </c>
      <c r="I84" s="42">
        <f>DSUM($B$45:$Y$49,I$45,$C$58:$D84)</f>
        <v>0.41948573418852786</v>
      </c>
      <c r="J84" s="42">
        <f>DSUM($B$45:$Y$49,J$45,$C$58:$D84)</f>
        <v>0.60431073664151025</v>
      </c>
      <c r="K84" s="42">
        <f>DSUM($B$45:$Y$49,K$45,$C$58:$D84)</f>
        <v>0.82683485117214728</v>
      </c>
      <c r="L84" s="42">
        <f>DSUM($B$45:$Y$49,L$45,$C$58:$D84)</f>
        <v>1.0784988126582387</v>
      </c>
      <c r="M84" s="42">
        <f>DSUM($B$45:$Y$49,M$45,$C$58:$D84)</f>
        <v>1.3420060458908669</v>
      </c>
      <c r="N84" s="42">
        <f>DSUM($B$45:$Y$49,N$45,$C$58:$D84)</f>
        <v>1.597826641846376</v>
      </c>
      <c r="O84" s="42">
        <f>DSUM($B$45:$Y$49,O$45,$C$58:$D84)</f>
        <v>1.8037335646039181</v>
      </c>
      <c r="P84" s="42">
        <f>DSUM($B$45:$Y$49,P$45,$C$58:$D84)</f>
        <v>1.9306054328595361</v>
      </c>
      <c r="Q84" s="42">
        <f>DSUM($B$45:$Y$49,Q$45,$C$58:$D84)</f>
        <v>1.950633249572008</v>
      </c>
      <c r="R84" s="42">
        <f>DSUM($B$45:$Y$49,R$45,$C$58:$D84)</f>
        <v>1.8502426699427843</v>
      </c>
      <c r="S84" s="42">
        <f>DSUM($B$45:$Y$49,S$45,$C$58:$D84)</f>
        <v>1.6421216675098596</v>
      </c>
      <c r="T84" s="42">
        <f>DSUM($B$45:$Y$49,T$45,$C$58:$D84)</f>
        <v>1.3455626267918572</v>
      </c>
      <c r="U84" s="42">
        <f>DSUM($B$45:$Y$49,U$45,$C$58:$D84)</f>
        <v>1.0126246962850221</v>
      </c>
      <c r="V84" s="42">
        <f>DSUM($B$45:$Y$49,V$45,$C$58:$D84)</f>
        <v>0.69339915774924499</v>
      </c>
      <c r="W84" s="42">
        <f>DSUM($B$45:$Y$49,W$45,$C$58:$D84)</f>
        <v>0.42765842974988116</v>
      </c>
      <c r="X84" s="42">
        <f>DSUM($B$45:$Y$49,X$45,$C$58:$D84)</f>
        <v>0.20726072272253687</v>
      </c>
      <c r="Y84" s="42">
        <f>DSUM($B$45:$Y$49,Y$45,$C$58:$D84)</f>
        <v>20.726072272253688</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1:79">
      <c r="B85" s="7" t="s">
        <v>356</v>
      </c>
      <c r="C85" s="45" t="s">
        <v>357</v>
      </c>
      <c r="D85" s="45" t="s">
        <v>358</v>
      </c>
      <c r="E85" s="42">
        <f>DSUM($B$45:$Y$49,E$45,$C$58:$D85)</f>
        <v>4.6802099099636119E-2</v>
      </c>
      <c r="F85" s="42">
        <f>DSUM($B$45:$Y$49,F$45,$C$58:$D85)</f>
        <v>9.397718577800275E-2</v>
      </c>
      <c r="G85" s="42">
        <f>DSUM($B$45:$Y$49,G$45,$C$58:$D85)</f>
        <v>0.16763312561937788</v>
      </c>
      <c r="H85" s="42">
        <f>DSUM($B$45:$Y$49,H$45,$C$58:$D85)</f>
        <v>0.27407754955322833</v>
      </c>
      <c r="I85" s="42">
        <f>DSUM($B$45:$Y$49,I$45,$C$58:$D85)</f>
        <v>0.41948573418852786</v>
      </c>
      <c r="J85" s="42">
        <f>DSUM($B$45:$Y$49,J$45,$C$58:$D85)</f>
        <v>0.60431073664151025</v>
      </c>
      <c r="K85" s="42">
        <f>DSUM($B$45:$Y$49,K$45,$C$58:$D85)</f>
        <v>0.82683485117214728</v>
      </c>
      <c r="L85" s="42">
        <f>DSUM($B$45:$Y$49,L$45,$C$58:$D85)</f>
        <v>1.0784988126582387</v>
      </c>
      <c r="M85" s="42">
        <f>DSUM($B$45:$Y$49,M$45,$C$58:$D85)</f>
        <v>1.3420060458908669</v>
      </c>
      <c r="N85" s="42">
        <f>DSUM($B$45:$Y$49,N$45,$C$58:$D85)</f>
        <v>1.597826641846376</v>
      </c>
      <c r="O85" s="42">
        <f>DSUM($B$45:$Y$49,O$45,$C$58:$D85)</f>
        <v>1.8037335646039181</v>
      </c>
      <c r="P85" s="42">
        <f>DSUM($B$45:$Y$49,P$45,$C$58:$D85)</f>
        <v>1.9306054328595361</v>
      </c>
      <c r="Q85" s="42">
        <f>DSUM($B$45:$Y$49,Q$45,$C$58:$D85)</f>
        <v>1.950633249572008</v>
      </c>
      <c r="R85" s="42">
        <f>DSUM($B$45:$Y$49,R$45,$C$58:$D85)</f>
        <v>1.8502426699427843</v>
      </c>
      <c r="S85" s="42">
        <f>DSUM($B$45:$Y$49,S$45,$C$58:$D85)</f>
        <v>1.6421216675098596</v>
      </c>
      <c r="T85" s="42">
        <f>DSUM($B$45:$Y$49,T$45,$C$58:$D85)</f>
        <v>1.3455626267918572</v>
      </c>
      <c r="U85" s="42">
        <f>DSUM($B$45:$Y$49,U$45,$C$58:$D85)</f>
        <v>1.0126246962850221</v>
      </c>
      <c r="V85" s="42">
        <f>DSUM($B$45:$Y$49,V$45,$C$58:$D85)</f>
        <v>0.69339915774924499</v>
      </c>
      <c r="W85" s="42">
        <f>DSUM($B$45:$Y$49,W$45,$C$58:$D85)</f>
        <v>0.42765842974988116</v>
      </c>
      <c r="X85" s="42">
        <f>DSUM($B$45:$Y$49,X$45,$C$58:$D85)</f>
        <v>0.20726072272253687</v>
      </c>
      <c r="Y85" s="42">
        <f>DSUM($B$45:$Y$49,Y$45,$C$58:$D85)</f>
        <v>20.726072272253688</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1:79">
      <c r="B86" s="7" t="s">
        <v>359</v>
      </c>
      <c r="C86" s="45" t="s">
        <v>360</v>
      </c>
      <c r="D86" s="45" t="s">
        <v>361</v>
      </c>
      <c r="E86" s="42">
        <f>DSUM($B$45:$Y$49,E$45,$C$58:$D86)</f>
        <v>4.6802099099636119E-2</v>
      </c>
      <c r="F86" s="42">
        <f>DSUM($B$45:$Y$49,F$45,$C$58:$D86)</f>
        <v>9.397718577800275E-2</v>
      </c>
      <c r="G86" s="42">
        <f>DSUM($B$45:$Y$49,G$45,$C$58:$D86)</f>
        <v>0.16763312561937788</v>
      </c>
      <c r="H86" s="42">
        <f>DSUM($B$45:$Y$49,H$45,$C$58:$D86)</f>
        <v>0.27407754955322833</v>
      </c>
      <c r="I86" s="42">
        <f>DSUM($B$45:$Y$49,I$45,$C$58:$D86)</f>
        <v>0.41948573418852786</v>
      </c>
      <c r="J86" s="42">
        <f>DSUM($B$45:$Y$49,J$45,$C$58:$D86)</f>
        <v>0.60431073664151025</v>
      </c>
      <c r="K86" s="42">
        <f>DSUM($B$45:$Y$49,K$45,$C$58:$D86)</f>
        <v>0.82683485117214728</v>
      </c>
      <c r="L86" s="42">
        <f>DSUM($B$45:$Y$49,L$45,$C$58:$D86)</f>
        <v>1.0784988126582387</v>
      </c>
      <c r="M86" s="42">
        <f>DSUM($B$45:$Y$49,M$45,$C$58:$D86)</f>
        <v>1.3420060458908669</v>
      </c>
      <c r="N86" s="42">
        <f>DSUM($B$45:$Y$49,N$45,$C$58:$D86)</f>
        <v>1.597826641846376</v>
      </c>
      <c r="O86" s="42">
        <f>DSUM($B$45:$Y$49,O$45,$C$58:$D86)</f>
        <v>1.8037335646039181</v>
      </c>
      <c r="P86" s="42">
        <f>DSUM($B$45:$Y$49,P$45,$C$58:$D86)</f>
        <v>1.9306054328595361</v>
      </c>
      <c r="Q86" s="42">
        <f>DSUM($B$45:$Y$49,Q$45,$C$58:$D86)</f>
        <v>1.950633249572008</v>
      </c>
      <c r="R86" s="42">
        <f>DSUM($B$45:$Y$49,R$45,$C$58:$D86)</f>
        <v>1.8502426699427843</v>
      </c>
      <c r="S86" s="42">
        <f>DSUM($B$45:$Y$49,S$45,$C$58:$D86)</f>
        <v>1.6421216675098596</v>
      </c>
      <c r="T86" s="42">
        <f>DSUM($B$45:$Y$49,T$45,$C$58:$D86)</f>
        <v>1.3455626267918572</v>
      </c>
      <c r="U86" s="42">
        <f>DSUM($B$45:$Y$49,U$45,$C$58:$D86)</f>
        <v>1.0126246962850221</v>
      </c>
      <c r="V86" s="42">
        <f>DSUM($B$45:$Y$49,V$45,$C$58:$D86)</f>
        <v>0.69339915774924499</v>
      </c>
      <c r="W86" s="42">
        <f>DSUM($B$45:$Y$49,W$45,$C$58:$D86)</f>
        <v>0.42765842974988116</v>
      </c>
      <c r="X86" s="42">
        <f>DSUM($B$45:$Y$49,X$45,$C$58:$D86)</f>
        <v>0.20726072272253687</v>
      </c>
      <c r="Y86" s="42">
        <f>DSUM($B$45:$Y$49,Y$45,$C$58:$D86)</f>
        <v>20.726072272253688</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1:79">
      <c r="B87" s="7" t="s">
        <v>362</v>
      </c>
      <c r="C87" s="45" t="s">
        <v>363</v>
      </c>
      <c r="D87" s="45" t="s">
        <v>364</v>
      </c>
      <c r="E87" s="42">
        <f>DSUM($B$45:$Y$49,E$45,$C$58:$D87)</f>
        <v>4.6802099099636119E-2</v>
      </c>
      <c r="F87" s="42">
        <f>DSUM($B$45:$Y$49,F$45,$C$58:$D87)</f>
        <v>9.397718577800275E-2</v>
      </c>
      <c r="G87" s="42">
        <f>DSUM($B$45:$Y$49,G$45,$C$58:$D87)</f>
        <v>0.16763312561937788</v>
      </c>
      <c r="H87" s="42">
        <f>DSUM($B$45:$Y$49,H$45,$C$58:$D87)</f>
        <v>0.27407754955322833</v>
      </c>
      <c r="I87" s="42">
        <f>DSUM($B$45:$Y$49,I$45,$C$58:$D87)</f>
        <v>0.41948573418852786</v>
      </c>
      <c r="J87" s="42">
        <f>DSUM($B$45:$Y$49,J$45,$C$58:$D87)</f>
        <v>0.60431073664151025</v>
      </c>
      <c r="K87" s="42">
        <f>DSUM($B$45:$Y$49,K$45,$C$58:$D87)</f>
        <v>0.82683485117214728</v>
      </c>
      <c r="L87" s="42">
        <f>DSUM($B$45:$Y$49,L$45,$C$58:$D87)</f>
        <v>1.0784988126582387</v>
      </c>
      <c r="M87" s="42">
        <f>DSUM($B$45:$Y$49,M$45,$C$58:$D87)</f>
        <v>1.3420060458908669</v>
      </c>
      <c r="N87" s="42">
        <f>DSUM($B$45:$Y$49,N$45,$C$58:$D87)</f>
        <v>1.597826641846376</v>
      </c>
      <c r="O87" s="42">
        <f>DSUM($B$45:$Y$49,O$45,$C$58:$D87)</f>
        <v>1.8037335646039181</v>
      </c>
      <c r="P87" s="42">
        <f>DSUM($B$45:$Y$49,P$45,$C$58:$D87)</f>
        <v>1.9306054328595361</v>
      </c>
      <c r="Q87" s="42">
        <f>DSUM($B$45:$Y$49,Q$45,$C$58:$D87)</f>
        <v>1.950633249572008</v>
      </c>
      <c r="R87" s="42">
        <f>DSUM($B$45:$Y$49,R$45,$C$58:$D87)</f>
        <v>1.8502426699427843</v>
      </c>
      <c r="S87" s="42">
        <f>DSUM($B$45:$Y$49,S$45,$C$58:$D87)</f>
        <v>1.6421216675098596</v>
      </c>
      <c r="T87" s="42">
        <f>DSUM($B$45:$Y$49,T$45,$C$58:$D87)</f>
        <v>1.3455626267918572</v>
      </c>
      <c r="U87" s="42">
        <f>DSUM($B$45:$Y$49,U$45,$C$58:$D87)</f>
        <v>1.0126246962850221</v>
      </c>
      <c r="V87" s="42">
        <f>DSUM($B$45:$Y$49,V$45,$C$58:$D87)</f>
        <v>0.69339915774924499</v>
      </c>
      <c r="W87" s="42">
        <f>DSUM($B$45:$Y$49,W$45,$C$58:$D87)</f>
        <v>0.42765842974988116</v>
      </c>
      <c r="X87" s="42">
        <f>DSUM($B$45:$Y$49,X$45,$C$58:$D87)</f>
        <v>0.20726072272253687</v>
      </c>
      <c r="Y87" s="42">
        <f>DSUM($B$45:$Y$49,Y$45,$C$58:$D87)</f>
        <v>20.726072272253688</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1:79">
      <c r="B88" s="7" t="s">
        <v>365</v>
      </c>
      <c r="C88" s="45" t="s">
        <v>366</v>
      </c>
      <c r="D88" s="45" t="s">
        <v>367</v>
      </c>
      <c r="E88" s="42">
        <f>DSUM($B$45:$Y$49,E$45,$C$58:$D88)</f>
        <v>4.6802099099636119E-2</v>
      </c>
      <c r="F88" s="42">
        <f>DSUM($B$45:$Y$49,F$45,$C$58:$D88)</f>
        <v>9.397718577800275E-2</v>
      </c>
      <c r="G88" s="42">
        <f>DSUM($B$45:$Y$49,G$45,$C$58:$D88)</f>
        <v>0.16763312561937788</v>
      </c>
      <c r="H88" s="42">
        <f>DSUM($B$45:$Y$49,H$45,$C$58:$D88)</f>
        <v>0.27407754955322833</v>
      </c>
      <c r="I88" s="42">
        <f>DSUM($B$45:$Y$49,I$45,$C$58:$D88)</f>
        <v>0.41948573418852786</v>
      </c>
      <c r="J88" s="42">
        <f>DSUM($B$45:$Y$49,J$45,$C$58:$D88)</f>
        <v>0.60431073664151025</v>
      </c>
      <c r="K88" s="42">
        <f>DSUM($B$45:$Y$49,K$45,$C$58:$D88)</f>
        <v>0.82683485117214728</v>
      </c>
      <c r="L88" s="42">
        <f>DSUM($B$45:$Y$49,L$45,$C$58:$D88)</f>
        <v>1.0784988126582387</v>
      </c>
      <c r="M88" s="42">
        <f>DSUM($B$45:$Y$49,M$45,$C$58:$D88)</f>
        <v>1.3420060458908669</v>
      </c>
      <c r="N88" s="42">
        <f>DSUM($B$45:$Y$49,N$45,$C$58:$D88)</f>
        <v>1.597826641846376</v>
      </c>
      <c r="O88" s="42">
        <f>DSUM($B$45:$Y$49,O$45,$C$58:$D88)</f>
        <v>1.8037335646039181</v>
      </c>
      <c r="P88" s="42">
        <f>DSUM($B$45:$Y$49,P$45,$C$58:$D88)</f>
        <v>1.9306054328595361</v>
      </c>
      <c r="Q88" s="42">
        <f>DSUM($B$45:$Y$49,Q$45,$C$58:$D88)</f>
        <v>1.950633249572008</v>
      </c>
      <c r="R88" s="42">
        <f>DSUM($B$45:$Y$49,R$45,$C$58:$D88)</f>
        <v>1.8502426699427843</v>
      </c>
      <c r="S88" s="42">
        <f>DSUM($B$45:$Y$49,S$45,$C$58:$D88)</f>
        <v>1.6421216675098596</v>
      </c>
      <c r="T88" s="42">
        <f>DSUM($B$45:$Y$49,T$45,$C$58:$D88)</f>
        <v>1.3455626267918572</v>
      </c>
      <c r="U88" s="42">
        <f>DSUM($B$45:$Y$49,U$45,$C$58:$D88)</f>
        <v>1.0126246962850221</v>
      </c>
      <c r="V88" s="42">
        <f>DSUM($B$45:$Y$49,V$45,$C$58:$D88)</f>
        <v>0.69339915774924499</v>
      </c>
      <c r="W88" s="42">
        <f>DSUM($B$45:$Y$49,W$45,$C$58:$D88)</f>
        <v>0.42765842974988116</v>
      </c>
      <c r="X88" s="42">
        <f>DSUM($B$45:$Y$49,X$45,$C$58:$D88)</f>
        <v>0.20726072272253687</v>
      </c>
      <c r="Y88" s="42">
        <f>DSUM($B$45:$Y$49,Y$45,$C$58:$D88)</f>
        <v>20.726072272253688</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1:79">
      <c r="B89" s="7" t="s">
        <v>368</v>
      </c>
      <c r="C89" s="45" t="s">
        <v>369</v>
      </c>
      <c r="D89" s="45" t="s">
        <v>370</v>
      </c>
      <c r="E89" s="42">
        <f>DSUM($B$45:$Y$49,E$45,$C$58:$D89)</f>
        <v>4.6802099099636119E-2</v>
      </c>
      <c r="F89" s="42">
        <f>DSUM($B$45:$Y$49,F$45,$C$58:$D89)</f>
        <v>9.397718577800275E-2</v>
      </c>
      <c r="G89" s="42">
        <f>DSUM($B$45:$Y$49,G$45,$C$58:$D89)</f>
        <v>0.16763312561937788</v>
      </c>
      <c r="H89" s="42">
        <f>DSUM($B$45:$Y$49,H$45,$C$58:$D89)</f>
        <v>0.27407754955322833</v>
      </c>
      <c r="I89" s="42">
        <f>DSUM($B$45:$Y$49,I$45,$C$58:$D89)</f>
        <v>0.41948573418852786</v>
      </c>
      <c r="J89" s="42">
        <f>DSUM($B$45:$Y$49,J$45,$C$58:$D89)</f>
        <v>0.60431073664151025</v>
      </c>
      <c r="K89" s="42">
        <f>DSUM($B$45:$Y$49,K$45,$C$58:$D89)</f>
        <v>0.82683485117214728</v>
      </c>
      <c r="L89" s="42">
        <f>DSUM($B$45:$Y$49,L$45,$C$58:$D89)</f>
        <v>1.0784988126582387</v>
      </c>
      <c r="M89" s="42">
        <f>DSUM($B$45:$Y$49,M$45,$C$58:$D89)</f>
        <v>1.3420060458908669</v>
      </c>
      <c r="N89" s="42">
        <f>DSUM($B$45:$Y$49,N$45,$C$58:$D89)</f>
        <v>1.597826641846376</v>
      </c>
      <c r="O89" s="42">
        <f>DSUM($B$45:$Y$49,O$45,$C$58:$D89)</f>
        <v>1.8037335646039181</v>
      </c>
      <c r="P89" s="42">
        <f>DSUM($B$45:$Y$49,P$45,$C$58:$D89)</f>
        <v>1.9306054328595361</v>
      </c>
      <c r="Q89" s="42">
        <f>DSUM($B$45:$Y$49,Q$45,$C$58:$D89)</f>
        <v>1.950633249572008</v>
      </c>
      <c r="R89" s="42">
        <f>DSUM($B$45:$Y$49,R$45,$C$58:$D89)</f>
        <v>1.8502426699427843</v>
      </c>
      <c r="S89" s="42">
        <f>DSUM($B$45:$Y$49,S$45,$C$58:$D89)</f>
        <v>1.6421216675098596</v>
      </c>
      <c r="T89" s="42">
        <f>DSUM($B$45:$Y$49,T$45,$C$58:$D89)</f>
        <v>1.3455626267918572</v>
      </c>
      <c r="U89" s="42">
        <f>DSUM($B$45:$Y$49,U$45,$C$58:$D89)</f>
        <v>1.0126246962850221</v>
      </c>
      <c r="V89" s="42">
        <f>DSUM($B$45:$Y$49,V$45,$C$58:$D89)</f>
        <v>0.69339915774924499</v>
      </c>
      <c r="W89" s="42">
        <f>DSUM($B$45:$Y$49,W$45,$C$58:$D89)</f>
        <v>0.42765842974988116</v>
      </c>
      <c r="X89" s="42">
        <f>DSUM($B$45:$Y$49,X$45,$C$58:$D89)</f>
        <v>0.20726072272253687</v>
      </c>
      <c r="Y89" s="42">
        <f>DSUM($B$45:$Y$49,Y$45,$C$58:$D89)</f>
        <v>20.726072272253688</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1:79">
      <c r="B90" s="7" t="s">
        <v>371</v>
      </c>
      <c r="C90" s="45" t="s">
        <v>372</v>
      </c>
      <c r="D90" s="45" t="s">
        <v>103</v>
      </c>
      <c r="E90" s="42">
        <f>DSUM($B$45:$Y$49,E$45,$C$58:$D90)</f>
        <v>4.6802099099636119E-2</v>
      </c>
      <c r="F90" s="42">
        <f>DSUM($B$45:$Y$49,F$45,$C$58:$D90)</f>
        <v>9.397718577800275E-2</v>
      </c>
      <c r="G90" s="42">
        <f>DSUM($B$45:$Y$49,G$45,$C$58:$D90)</f>
        <v>0.16763312561937788</v>
      </c>
      <c r="H90" s="42">
        <f>DSUM($B$45:$Y$49,H$45,$C$58:$D90)</f>
        <v>0.27407754955322833</v>
      </c>
      <c r="I90" s="42">
        <f>DSUM($B$45:$Y$49,I$45,$C$58:$D90)</f>
        <v>0.41948573418852786</v>
      </c>
      <c r="J90" s="42">
        <f>DSUM($B$45:$Y$49,J$45,$C$58:$D90)</f>
        <v>0.60431073664151025</v>
      </c>
      <c r="K90" s="42">
        <f>DSUM($B$45:$Y$49,K$45,$C$58:$D90)</f>
        <v>0.82683485117214728</v>
      </c>
      <c r="L90" s="42">
        <f>DSUM($B$45:$Y$49,L$45,$C$58:$D90)</f>
        <v>1.0784988126582387</v>
      </c>
      <c r="M90" s="42">
        <f>DSUM($B$45:$Y$49,M$45,$C$58:$D90)</f>
        <v>1.3420060458908669</v>
      </c>
      <c r="N90" s="42">
        <f>DSUM($B$45:$Y$49,N$45,$C$58:$D90)</f>
        <v>1.597826641846376</v>
      </c>
      <c r="O90" s="42">
        <f>DSUM($B$45:$Y$49,O$45,$C$58:$D90)</f>
        <v>1.8037335646039181</v>
      </c>
      <c r="P90" s="42">
        <f>DSUM($B$45:$Y$49,P$45,$C$58:$D90)</f>
        <v>1.9306054328595361</v>
      </c>
      <c r="Q90" s="42">
        <f>DSUM($B$45:$Y$49,Q$45,$C$58:$D90)</f>
        <v>1.950633249572008</v>
      </c>
      <c r="R90" s="42">
        <f>DSUM($B$45:$Y$49,R$45,$C$58:$D90)</f>
        <v>1.8502426699427843</v>
      </c>
      <c r="S90" s="42">
        <f>DSUM($B$45:$Y$49,S$45,$C$58:$D90)</f>
        <v>1.6421216675098596</v>
      </c>
      <c r="T90" s="42">
        <f>DSUM($B$45:$Y$49,T$45,$C$58:$D90)</f>
        <v>1.3455626267918572</v>
      </c>
      <c r="U90" s="42">
        <f>DSUM($B$45:$Y$49,U$45,$C$58:$D90)</f>
        <v>1.0126246962850221</v>
      </c>
      <c r="V90" s="42">
        <f>DSUM($B$45:$Y$49,V$45,$C$58:$D90)</f>
        <v>0.69339915774924499</v>
      </c>
      <c r="W90" s="42">
        <f>DSUM($B$45:$Y$49,W$45,$C$58:$D90)</f>
        <v>0.42765842974988116</v>
      </c>
      <c r="X90" s="42">
        <f>DSUM($B$45:$Y$49,X$45,$C$58:$D90)</f>
        <v>0.20726072272253687</v>
      </c>
      <c r="Y90" s="42">
        <f>DSUM($B$45:$Y$49,Y$45,$C$58:$D90)</f>
        <v>20.726072272253688</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1:79">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1:79">
      <c r="E92" s="26">
        <f>E90</f>
        <v>4.6802099099636119E-2</v>
      </c>
      <c r="F92" s="26">
        <f>F90+E92</f>
        <v>0.14077928487763886</v>
      </c>
      <c r="G92" s="26">
        <f t="shared" ref="G92:W92" si="31">G90+F92</f>
        <v>0.30841241049701673</v>
      </c>
      <c r="H92" s="26">
        <f t="shared" si="31"/>
        <v>0.58248996005024511</v>
      </c>
      <c r="I92" s="26">
        <f t="shared" si="31"/>
        <v>1.001975694238773</v>
      </c>
      <c r="J92" s="26">
        <f t="shared" si="31"/>
        <v>1.6062864308802833</v>
      </c>
      <c r="K92" s="26">
        <f t="shared" si="31"/>
        <v>2.4331212820524306</v>
      </c>
      <c r="L92" s="26">
        <f t="shared" si="31"/>
        <v>3.5116200947106693</v>
      </c>
      <c r="M92" s="26">
        <f t="shared" si="31"/>
        <v>4.853626140601536</v>
      </c>
      <c r="N92" s="26">
        <f t="shared" si="31"/>
        <v>6.4514527824479124</v>
      </c>
      <c r="O92" s="26">
        <f t="shared" si="31"/>
        <v>8.255186347051831</v>
      </c>
      <c r="P92" s="26">
        <f t="shared" si="31"/>
        <v>10.185791779911368</v>
      </c>
      <c r="Q92" s="26">
        <f t="shared" si="31"/>
        <v>12.136425029483375</v>
      </c>
      <c r="R92" s="26">
        <f t="shared" si="31"/>
        <v>13.986667699426159</v>
      </c>
      <c r="S92" s="26">
        <f t="shared" si="31"/>
        <v>15.628789366936019</v>
      </c>
      <c r="T92" s="26">
        <f t="shared" si="31"/>
        <v>16.974351993727876</v>
      </c>
      <c r="U92" s="26">
        <f t="shared" si="31"/>
        <v>17.986976690012899</v>
      </c>
      <c r="V92" s="26">
        <f t="shared" si="31"/>
        <v>18.680375847762143</v>
      </c>
      <c r="W92" s="26">
        <f t="shared" si="31"/>
        <v>19.108034277512026</v>
      </c>
      <c r="X92" s="26">
        <f>X90+W92</f>
        <v>19.315295000234563</v>
      </c>
      <c r="Y92" s="26"/>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1:79" ht="15">
      <c r="A93" s="49" t="s">
        <v>104</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1:79" ht="15">
      <c r="D94" s="57" t="str">
        <f>C22</f>
        <v>Irrigation Efficiency - Retro</v>
      </c>
      <c r="E94" s="51">
        <f t="shared" ref="E94:X94" si="32">E11</f>
        <v>2016</v>
      </c>
      <c r="F94" s="52">
        <f t="shared" si="32"/>
        <v>2017</v>
      </c>
      <c r="G94" s="52">
        <f t="shared" si="32"/>
        <v>2018</v>
      </c>
      <c r="H94" s="52">
        <f t="shared" si="32"/>
        <v>2019</v>
      </c>
      <c r="I94" s="52">
        <f t="shared" si="32"/>
        <v>2020</v>
      </c>
      <c r="J94" s="52">
        <f t="shared" si="32"/>
        <v>2021</v>
      </c>
      <c r="K94" s="52">
        <f t="shared" si="32"/>
        <v>2022</v>
      </c>
      <c r="L94" s="52">
        <f t="shared" si="32"/>
        <v>2023</v>
      </c>
      <c r="M94" s="52">
        <f t="shared" si="32"/>
        <v>2024</v>
      </c>
      <c r="N94" s="52">
        <f t="shared" si="32"/>
        <v>2025</v>
      </c>
      <c r="O94" s="52">
        <f t="shared" si="32"/>
        <v>2026</v>
      </c>
      <c r="P94" s="52">
        <f t="shared" si="32"/>
        <v>2027</v>
      </c>
      <c r="Q94" s="52">
        <f t="shared" si="32"/>
        <v>2028</v>
      </c>
      <c r="R94" s="52">
        <f t="shared" si="32"/>
        <v>2029</v>
      </c>
      <c r="S94" s="52">
        <f t="shared" si="32"/>
        <v>2030</v>
      </c>
      <c r="T94" s="52">
        <f t="shared" si="32"/>
        <v>2031</v>
      </c>
      <c r="U94" s="52">
        <f t="shared" si="32"/>
        <v>2032</v>
      </c>
      <c r="V94" s="52">
        <f t="shared" si="32"/>
        <v>2033</v>
      </c>
      <c r="W94" s="52">
        <f t="shared" si="32"/>
        <v>2034</v>
      </c>
      <c r="X94" s="52">
        <f t="shared" si="32"/>
        <v>2035</v>
      </c>
      <c r="Y94" s="53" t="s">
        <v>31</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1:79" ht="15">
      <c r="E95" s="54" t="str">
        <f t="shared" ref="E95:X95" si="33">CONCATENATE("Units_",E$11)</f>
        <v>Units_2016</v>
      </c>
      <c r="F95" s="55" t="str">
        <f t="shared" si="33"/>
        <v>Units_2017</v>
      </c>
      <c r="G95" s="55" t="str">
        <f t="shared" si="33"/>
        <v>Units_2018</v>
      </c>
      <c r="H95" s="55" t="str">
        <f t="shared" si="33"/>
        <v>Units_2019</v>
      </c>
      <c r="I95" s="55" t="str">
        <f t="shared" si="33"/>
        <v>Units_2020</v>
      </c>
      <c r="J95" s="55" t="str">
        <f t="shared" si="33"/>
        <v>Units_2021</v>
      </c>
      <c r="K95" s="55" t="str">
        <f t="shared" si="33"/>
        <v>Units_2022</v>
      </c>
      <c r="L95" s="55" t="str">
        <f t="shared" si="33"/>
        <v>Units_2023</v>
      </c>
      <c r="M95" s="55" t="str">
        <f t="shared" si="33"/>
        <v>Units_2024</v>
      </c>
      <c r="N95" s="55" t="str">
        <f t="shared" si="33"/>
        <v>Units_2025</v>
      </c>
      <c r="O95" s="55" t="str">
        <f t="shared" si="33"/>
        <v>Units_2026</v>
      </c>
      <c r="P95" s="55" t="str">
        <f t="shared" si="33"/>
        <v>Units_2027</v>
      </c>
      <c r="Q95" s="55" t="str">
        <f t="shared" si="33"/>
        <v>Units_2028</v>
      </c>
      <c r="R95" s="55" t="str">
        <f t="shared" si="33"/>
        <v>Units_2029</v>
      </c>
      <c r="S95" s="55" t="str">
        <f t="shared" si="33"/>
        <v>Units_2030</v>
      </c>
      <c r="T95" s="55" t="str">
        <f t="shared" si="33"/>
        <v>Units_2031</v>
      </c>
      <c r="U95" s="55" t="str">
        <f t="shared" si="33"/>
        <v>Units_2032</v>
      </c>
      <c r="V95" s="55" t="str">
        <f t="shared" si="33"/>
        <v>Units_2033</v>
      </c>
      <c r="W95" s="55" t="str">
        <f t="shared" si="33"/>
        <v>Units_2034</v>
      </c>
      <c r="X95" s="55" t="str">
        <f t="shared" si="33"/>
        <v>Units_2035</v>
      </c>
      <c r="Y95" s="56" t="s">
        <v>31</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79">
      <c r="D96" s="7" t="s">
        <v>38</v>
      </c>
      <c r="E96" s="46">
        <f>E59</f>
        <v>0</v>
      </c>
      <c r="F96" s="46">
        <f t="shared" ref="F96:Y96" si="34">F59</f>
        <v>0</v>
      </c>
      <c r="G96" s="46">
        <f t="shared" si="34"/>
        <v>0</v>
      </c>
      <c r="H96" s="46">
        <f t="shared" si="34"/>
        <v>0</v>
      </c>
      <c r="I96" s="46">
        <f t="shared" si="34"/>
        <v>0</v>
      </c>
      <c r="J96" s="46">
        <f t="shared" si="34"/>
        <v>0</v>
      </c>
      <c r="K96" s="46">
        <f t="shared" si="34"/>
        <v>0</v>
      </c>
      <c r="L96" s="46">
        <f t="shared" si="34"/>
        <v>0</v>
      </c>
      <c r="M96" s="46">
        <f t="shared" si="34"/>
        <v>0</v>
      </c>
      <c r="N96" s="46">
        <f t="shared" si="34"/>
        <v>0</v>
      </c>
      <c r="O96" s="46">
        <f t="shared" si="34"/>
        <v>0</v>
      </c>
      <c r="P96" s="46">
        <f t="shared" si="34"/>
        <v>0</v>
      </c>
      <c r="Q96" s="46">
        <f t="shared" si="34"/>
        <v>0</v>
      </c>
      <c r="R96" s="46">
        <f t="shared" si="34"/>
        <v>0</v>
      </c>
      <c r="S96" s="46">
        <f t="shared" si="34"/>
        <v>0</v>
      </c>
      <c r="T96" s="46">
        <f t="shared" si="34"/>
        <v>0</v>
      </c>
      <c r="U96" s="46">
        <f t="shared" si="34"/>
        <v>0</v>
      </c>
      <c r="V96" s="46">
        <f t="shared" si="34"/>
        <v>0</v>
      </c>
      <c r="W96" s="46">
        <f t="shared" si="34"/>
        <v>0</v>
      </c>
      <c r="X96" s="46">
        <f t="shared" si="34"/>
        <v>0</v>
      </c>
      <c r="Y96" s="46">
        <f t="shared" si="34"/>
        <v>0</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4:79">
      <c r="D97" s="7" t="s">
        <v>41</v>
      </c>
      <c r="E97" s="46">
        <f>E60-E59</f>
        <v>0</v>
      </c>
      <c r="F97" s="46">
        <f>F60-F59</f>
        <v>0</v>
      </c>
      <c r="G97" s="46">
        <f t="shared" ref="G97:X110" si="35">G60-G59</f>
        <v>0</v>
      </c>
      <c r="H97" s="46">
        <f t="shared" si="35"/>
        <v>0</v>
      </c>
      <c r="I97" s="46">
        <f t="shared" si="35"/>
        <v>0</v>
      </c>
      <c r="J97" s="46">
        <f t="shared" si="35"/>
        <v>0</v>
      </c>
      <c r="K97" s="46">
        <f t="shared" si="35"/>
        <v>0</v>
      </c>
      <c r="L97" s="46">
        <f t="shared" si="35"/>
        <v>0</v>
      </c>
      <c r="M97" s="46">
        <f t="shared" si="35"/>
        <v>0</v>
      </c>
      <c r="N97" s="46">
        <f>N60-N59</f>
        <v>0</v>
      </c>
      <c r="O97" s="46">
        <f t="shared" si="35"/>
        <v>0</v>
      </c>
      <c r="P97" s="46">
        <f t="shared" si="35"/>
        <v>0</v>
      </c>
      <c r="Q97" s="46">
        <f t="shared" si="35"/>
        <v>0</v>
      </c>
      <c r="R97" s="46">
        <f t="shared" si="35"/>
        <v>0</v>
      </c>
      <c r="S97" s="46">
        <f t="shared" si="35"/>
        <v>0</v>
      </c>
      <c r="T97" s="46">
        <f t="shared" si="35"/>
        <v>0</v>
      </c>
      <c r="U97" s="46">
        <f t="shared" si="35"/>
        <v>0</v>
      </c>
      <c r="V97" s="46">
        <f t="shared" si="35"/>
        <v>0</v>
      </c>
      <c r="W97" s="46">
        <f t="shared" si="35"/>
        <v>0</v>
      </c>
      <c r="X97" s="46">
        <f t="shared" si="35"/>
        <v>0</v>
      </c>
      <c r="Y97" s="46">
        <f t="shared" ref="Y97" si="36">Y60-Y59</f>
        <v>0</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4:79">
      <c r="D98" s="7" t="s">
        <v>44</v>
      </c>
      <c r="E98" s="46">
        <f t="shared" ref="E98:T113" si="37">E61-E60</f>
        <v>4.6802099099636119E-2</v>
      </c>
      <c r="F98" s="46">
        <f t="shared" si="37"/>
        <v>9.397718577800275E-2</v>
      </c>
      <c r="G98" s="46">
        <f t="shared" si="35"/>
        <v>0.16763312561937788</v>
      </c>
      <c r="H98" s="46">
        <f t="shared" si="35"/>
        <v>0.27407754955322833</v>
      </c>
      <c r="I98" s="46">
        <f t="shared" si="35"/>
        <v>0.41948573418852786</v>
      </c>
      <c r="J98" s="46">
        <f t="shared" si="35"/>
        <v>0.60431073664151025</v>
      </c>
      <c r="K98" s="46">
        <f t="shared" si="35"/>
        <v>0.82683485117214728</v>
      </c>
      <c r="L98" s="46">
        <f t="shared" si="35"/>
        <v>1.0784988126582387</v>
      </c>
      <c r="M98" s="46">
        <f t="shared" si="35"/>
        <v>1.3420060458908669</v>
      </c>
      <c r="N98" s="46">
        <f t="shared" si="35"/>
        <v>1.597826641846376</v>
      </c>
      <c r="O98" s="46">
        <f t="shared" si="35"/>
        <v>1.8037335646039181</v>
      </c>
      <c r="P98" s="46">
        <f t="shared" si="35"/>
        <v>1.9306054328595361</v>
      </c>
      <c r="Q98" s="46">
        <f t="shared" si="35"/>
        <v>1.950633249572008</v>
      </c>
      <c r="R98" s="46">
        <f t="shared" si="35"/>
        <v>1.8502426699427843</v>
      </c>
      <c r="S98" s="46">
        <f t="shared" si="35"/>
        <v>1.6421216675098596</v>
      </c>
      <c r="T98" s="46">
        <f t="shared" si="35"/>
        <v>1.3455626267918572</v>
      </c>
      <c r="U98" s="46">
        <f t="shared" si="35"/>
        <v>1.0126246962850221</v>
      </c>
      <c r="V98" s="46">
        <f t="shared" si="35"/>
        <v>0.69339915774924499</v>
      </c>
      <c r="W98" s="46">
        <f t="shared" si="35"/>
        <v>0.42765842974988116</v>
      </c>
      <c r="X98" s="46">
        <f t="shared" si="35"/>
        <v>0.20726072272253687</v>
      </c>
      <c r="Y98" s="46">
        <f t="shared" ref="Y98" si="38">Y61-Y60</f>
        <v>20.726072272253688</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4:79">
      <c r="D99" s="7" t="s">
        <v>47</v>
      </c>
      <c r="E99" s="46">
        <f t="shared" si="37"/>
        <v>0</v>
      </c>
      <c r="F99" s="46">
        <f t="shared" si="37"/>
        <v>0</v>
      </c>
      <c r="G99" s="46">
        <f t="shared" si="35"/>
        <v>0</v>
      </c>
      <c r="H99" s="46">
        <f t="shared" si="35"/>
        <v>0</v>
      </c>
      <c r="I99" s="46">
        <f t="shared" si="35"/>
        <v>0</v>
      </c>
      <c r="J99" s="46">
        <f t="shared" si="35"/>
        <v>0</v>
      </c>
      <c r="K99" s="46">
        <f t="shared" si="35"/>
        <v>0</v>
      </c>
      <c r="L99" s="46">
        <f t="shared" si="35"/>
        <v>0</v>
      </c>
      <c r="M99" s="46">
        <f t="shared" si="35"/>
        <v>0</v>
      </c>
      <c r="N99" s="46">
        <f t="shared" si="35"/>
        <v>0</v>
      </c>
      <c r="O99" s="46">
        <f t="shared" si="35"/>
        <v>0</v>
      </c>
      <c r="P99" s="46">
        <f t="shared" si="35"/>
        <v>0</v>
      </c>
      <c r="Q99" s="46">
        <f t="shared" si="35"/>
        <v>0</v>
      </c>
      <c r="R99" s="46">
        <f t="shared" si="35"/>
        <v>0</v>
      </c>
      <c r="S99" s="46">
        <f t="shared" si="35"/>
        <v>0</v>
      </c>
      <c r="T99" s="46">
        <f t="shared" si="35"/>
        <v>0</v>
      </c>
      <c r="U99" s="46">
        <f t="shared" si="35"/>
        <v>0</v>
      </c>
      <c r="V99" s="46">
        <f t="shared" si="35"/>
        <v>0</v>
      </c>
      <c r="W99" s="46">
        <f t="shared" si="35"/>
        <v>0</v>
      </c>
      <c r="X99" s="46">
        <f t="shared" si="35"/>
        <v>0</v>
      </c>
      <c r="Y99" s="46">
        <f t="shared" ref="Y99" si="39">Y62-Y61</f>
        <v>0</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4:79">
      <c r="D100" s="7" t="s">
        <v>50</v>
      </c>
      <c r="E100" s="46">
        <f t="shared" si="37"/>
        <v>0</v>
      </c>
      <c r="F100" s="46">
        <f t="shared" si="37"/>
        <v>0</v>
      </c>
      <c r="G100" s="46">
        <f t="shared" si="35"/>
        <v>0</v>
      </c>
      <c r="H100" s="46">
        <f t="shared" si="35"/>
        <v>0</v>
      </c>
      <c r="I100" s="46">
        <f t="shared" si="35"/>
        <v>0</v>
      </c>
      <c r="J100" s="46">
        <f t="shared" si="35"/>
        <v>0</v>
      </c>
      <c r="K100" s="46">
        <f t="shared" si="35"/>
        <v>0</v>
      </c>
      <c r="L100" s="46">
        <f t="shared" si="35"/>
        <v>0</v>
      </c>
      <c r="M100" s="46">
        <f t="shared" si="35"/>
        <v>0</v>
      </c>
      <c r="N100" s="46">
        <f t="shared" si="35"/>
        <v>0</v>
      </c>
      <c r="O100" s="46">
        <f t="shared" si="35"/>
        <v>0</v>
      </c>
      <c r="P100" s="46">
        <f t="shared" si="35"/>
        <v>0</v>
      </c>
      <c r="Q100" s="46">
        <f t="shared" si="35"/>
        <v>0</v>
      </c>
      <c r="R100" s="46">
        <f t="shared" si="35"/>
        <v>0</v>
      </c>
      <c r="S100" s="46">
        <f t="shared" si="35"/>
        <v>0</v>
      </c>
      <c r="T100" s="46">
        <f t="shared" si="35"/>
        <v>0</v>
      </c>
      <c r="U100" s="46">
        <f t="shared" si="35"/>
        <v>0</v>
      </c>
      <c r="V100" s="46">
        <f t="shared" si="35"/>
        <v>0</v>
      </c>
      <c r="W100" s="46">
        <f t="shared" si="35"/>
        <v>0</v>
      </c>
      <c r="X100" s="46">
        <f t="shared" si="35"/>
        <v>0</v>
      </c>
      <c r="Y100" s="46">
        <f t="shared" ref="Y100" si="40">Y63-Y62</f>
        <v>0</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4:79">
      <c r="D101" s="7" t="s">
        <v>53</v>
      </c>
      <c r="E101" s="46">
        <f t="shared" si="37"/>
        <v>0</v>
      </c>
      <c r="F101" s="46">
        <f t="shared" si="37"/>
        <v>0</v>
      </c>
      <c r="G101" s="46">
        <f t="shared" si="35"/>
        <v>0</v>
      </c>
      <c r="H101" s="46">
        <f t="shared" si="35"/>
        <v>0</v>
      </c>
      <c r="I101" s="46">
        <f t="shared" si="35"/>
        <v>0</v>
      </c>
      <c r="J101" s="46">
        <f t="shared" si="35"/>
        <v>0</v>
      </c>
      <c r="K101" s="46">
        <f t="shared" si="35"/>
        <v>0</v>
      </c>
      <c r="L101" s="46">
        <f t="shared" si="35"/>
        <v>0</v>
      </c>
      <c r="M101" s="46">
        <f t="shared" si="35"/>
        <v>0</v>
      </c>
      <c r="N101" s="46">
        <f t="shared" si="35"/>
        <v>0</v>
      </c>
      <c r="O101" s="46">
        <f t="shared" si="35"/>
        <v>0</v>
      </c>
      <c r="P101" s="46">
        <f t="shared" si="35"/>
        <v>0</v>
      </c>
      <c r="Q101" s="46">
        <f t="shared" si="35"/>
        <v>0</v>
      </c>
      <c r="R101" s="46">
        <f t="shared" si="35"/>
        <v>0</v>
      </c>
      <c r="S101" s="46">
        <f t="shared" si="35"/>
        <v>0</v>
      </c>
      <c r="T101" s="46">
        <f t="shared" si="35"/>
        <v>0</v>
      </c>
      <c r="U101" s="46">
        <f t="shared" si="35"/>
        <v>0</v>
      </c>
      <c r="V101" s="46">
        <f t="shared" si="35"/>
        <v>0</v>
      </c>
      <c r="W101" s="46">
        <f t="shared" si="35"/>
        <v>0</v>
      </c>
      <c r="X101" s="46">
        <f t="shared" si="35"/>
        <v>0</v>
      </c>
      <c r="Y101" s="46">
        <f t="shared" ref="Y101" si="41">Y64-Y63</f>
        <v>0</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4:79">
      <c r="D102" s="7" t="s">
        <v>56</v>
      </c>
      <c r="E102" s="46">
        <f t="shared" si="37"/>
        <v>0</v>
      </c>
      <c r="F102" s="46">
        <f t="shared" si="37"/>
        <v>0</v>
      </c>
      <c r="G102" s="46">
        <f t="shared" si="35"/>
        <v>0</v>
      </c>
      <c r="H102" s="46">
        <f t="shared" si="35"/>
        <v>0</v>
      </c>
      <c r="I102" s="46">
        <f t="shared" si="35"/>
        <v>0</v>
      </c>
      <c r="J102" s="46">
        <f t="shared" si="35"/>
        <v>0</v>
      </c>
      <c r="K102" s="46">
        <f t="shared" si="35"/>
        <v>0</v>
      </c>
      <c r="L102" s="46">
        <f t="shared" si="35"/>
        <v>0</v>
      </c>
      <c r="M102" s="46">
        <f t="shared" si="35"/>
        <v>0</v>
      </c>
      <c r="N102" s="46">
        <f t="shared" si="35"/>
        <v>0</v>
      </c>
      <c r="O102" s="46">
        <f t="shared" si="35"/>
        <v>0</v>
      </c>
      <c r="P102" s="46">
        <f t="shared" si="35"/>
        <v>0</v>
      </c>
      <c r="Q102" s="46">
        <f t="shared" si="35"/>
        <v>0</v>
      </c>
      <c r="R102" s="46">
        <f t="shared" si="35"/>
        <v>0</v>
      </c>
      <c r="S102" s="46">
        <f t="shared" si="35"/>
        <v>0</v>
      </c>
      <c r="T102" s="46">
        <f t="shared" si="35"/>
        <v>0</v>
      </c>
      <c r="U102" s="46">
        <f t="shared" si="35"/>
        <v>0</v>
      </c>
      <c r="V102" s="46">
        <f t="shared" si="35"/>
        <v>0</v>
      </c>
      <c r="W102" s="46">
        <f t="shared" si="35"/>
        <v>0</v>
      </c>
      <c r="X102" s="46">
        <f t="shared" si="35"/>
        <v>0</v>
      </c>
      <c r="Y102" s="46">
        <f t="shared" ref="Y102" si="42">Y65-Y64</f>
        <v>0</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4:79">
      <c r="D103" s="7" t="s">
        <v>59</v>
      </c>
      <c r="E103" s="46">
        <f t="shared" si="37"/>
        <v>0</v>
      </c>
      <c r="F103" s="46">
        <f t="shared" si="37"/>
        <v>0</v>
      </c>
      <c r="G103" s="46">
        <f t="shared" si="35"/>
        <v>0</v>
      </c>
      <c r="H103" s="46">
        <f t="shared" si="35"/>
        <v>0</v>
      </c>
      <c r="I103" s="46">
        <f t="shared" si="35"/>
        <v>0</v>
      </c>
      <c r="J103" s="46">
        <f t="shared" si="35"/>
        <v>0</v>
      </c>
      <c r="K103" s="46">
        <f t="shared" si="35"/>
        <v>0</v>
      </c>
      <c r="L103" s="46">
        <f t="shared" si="35"/>
        <v>0</v>
      </c>
      <c r="M103" s="46">
        <f t="shared" si="35"/>
        <v>0</v>
      </c>
      <c r="N103" s="46">
        <f t="shared" si="35"/>
        <v>0</v>
      </c>
      <c r="O103" s="46">
        <f t="shared" si="35"/>
        <v>0</v>
      </c>
      <c r="P103" s="46">
        <f t="shared" si="35"/>
        <v>0</v>
      </c>
      <c r="Q103" s="46">
        <f t="shared" si="35"/>
        <v>0</v>
      </c>
      <c r="R103" s="46">
        <f t="shared" si="35"/>
        <v>0</v>
      </c>
      <c r="S103" s="46">
        <f t="shared" si="35"/>
        <v>0</v>
      </c>
      <c r="T103" s="46">
        <f t="shared" si="35"/>
        <v>0</v>
      </c>
      <c r="U103" s="46">
        <f t="shared" si="35"/>
        <v>0</v>
      </c>
      <c r="V103" s="46">
        <f t="shared" si="35"/>
        <v>0</v>
      </c>
      <c r="W103" s="46">
        <f t="shared" si="35"/>
        <v>0</v>
      </c>
      <c r="X103" s="46">
        <f t="shared" si="35"/>
        <v>0</v>
      </c>
      <c r="Y103" s="46">
        <f t="shared" ref="Y103" si="43">Y66-Y65</f>
        <v>0</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4:79">
      <c r="D104" s="7" t="s">
        <v>62</v>
      </c>
      <c r="E104" s="46">
        <f t="shared" si="37"/>
        <v>0</v>
      </c>
      <c r="F104" s="46">
        <f t="shared" si="37"/>
        <v>0</v>
      </c>
      <c r="G104" s="46">
        <f t="shared" si="35"/>
        <v>0</v>
      </c>
      <c r="H104" s="46">
        <f t="shared" si="35"/>
        <v>0</v>
      </c>
      <c r="I104" s="46">
        <f t="shared" si="35"/>
        <v>0</v>
      </c>
      <c r="J104" s="46">
        <f t="shared" si="35"/>
        <v>0</v>
      </c>
      <c r="K104" s="46">
        <f t="shared" si="35"/>
        <v>0</v>
      </c>
      <c r="L104" s="46">
        <f t="shared" si="35"/>
        <v>0</v>
      </c>
      <c r="M104" s="46">
        <f t="shared" si="35"/>
        <v>0</v>
      </c>
      <c r="N104" s="46">
        <f t="shared" si="35"/>
        <v>0</v>
      </c>
      <c r="O104" s="46">
        <f t="shared" si="35"/>
        <v>0</v>
      </c>
      <c r="P104" s="46">
        <f t="shared" si="35"/>
        <v>0</v>
      </c>
      <c r="Q104" s="46">
        <f t="shared" si="35"/>
        <v>0</v>
      </c>
      <c r="R104" s="46">
        <f t="shared" si="35"/>
        <v>0</v>
      </c>
      <c r="S104" s="46">
        <f t="shared" si="35"/>
        <v>0</v>
      </c>
      <c r="T104" s="46">
        <f t="shared" si="35"/>
        <v>0</v>
      </c>
      <c r="U104" s="46">
        <f t="shared" si="35"/>
        <v>0</v>
      </c>
      <c r="V104" s="46">
        <f t="shared" si="35"/>
        <v>0</v>
      </c>
      <c r="W104" s="46">
        <f t="shared" si="35"/>
        <v>0</v>
      </c>
      <c r="X104" s="46">
        <f t="shared" si="35"/>
        <v>0</v>
      </c>
      <c r="Y104" s="46">
        <f t="shared" ref="Y104" si="44">Y67-Y66</f>
        <v>0</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4:79">
      <c r="D105" s="7" t="s">
        <v>65</v>
      </c>
      <c r="E105" s="46">
        <f t="shared" si="37"/>
        <v>0</v>
      </c>
      <c r="F105" s="46">
        <f t="shared" si="37"/>
        <v>0</v>
      </c>
      <c r="G105" s="46">
        <f t="shared" si="35"/>
        <v>0</v>
      </c>
      <c r="H105" s="46">
        <f t="shared" si="35"/>
        <v>0</v>
      </c>
      <c r="I105" s="46">
        <f t="shared" si="35"/>
        <v>0</v>
      </c>
      <c r="J105" s="46">
        <f t="shared" si="35"/>
        <v>0</v>
      </c>
      <c r="K105" s="46">
        <f t="shared" si="35"/>
        <v>0</v>
      </c>
      <c r="L105" s="46">
        <f t="shared" si="35"/>
        <v>0</v>
      </c>
      <c r="M105" s="46">
        <f t="shared" si="35"/>
        <v>0</v>
      </c>
      <c r="N105" s="46">
        <f t="shared" si="35"/>
        <v>0</v>
      </c>
      <c r="O105" s="46">
        <f t="shared" si="35"/>
        <v>0</v>
      </c>
      <c r="P105" s="46">
        <f t="shared" si="35"/>
        <v>0</v>
      </c>
      <c r="Q105" s="46">
        <f t="shared" si="35"/>
        <v>0</v>
      </c>
      <c r="R105" s="46">
        <f t="shared" si="35"/>
        <v>0</v>
      </c>
      <c r="S105" s="46">
        <f t="shared" si="35"/>
        <v>0</v>
      </c>
      <c r="T105" s="46">
        <f t="shared" si="35"/>
        <v>0</v>
      </c>
      <c r="U105" s="46">
        <f t="shared" si="35"/>
        <v>0</v>
      </c>
      <c r="V105" s="46">
        <f t="shared" si="35"/>
        <v>0</v>
      </c>
      <c r="W105" s="46">
        <f t="shared" si="35"/>
        <v>0</v>
      </c>
      <c r="X105" s="46">
        <f t="shared" si="35"/>
        <v>0</v>
      </c>
      <c r="Y105" s="46">
        <f t="shared" ref="Y105" si="45">Y68-Y67</f>
        <v>0</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4:79">
      <c r="D106" s="7" t="s">
        <v>68</v>
      </c>
      <c r="E106" s="46">
        <f t="shared" si="37"/>
        <v>0</v>
      </c>
      <c r="F106" s="46">
        <f t="shared" si="37"/>
        <v>0</v>
      </c>
      <c r="G106" s="46">
        <f t="shared" si="35"/>
        <v>0</v>
      </c>
      <c r="H106" s="46">
        <f t="shared" si="35"/>
        <v>0</v>
      </c>
      <c r="I106" s="46">
        <f t="shared" si="35"/>
        <v>0</v>
      </c>
      <c r="J106" s="46">
        <f t="shared" si="35"/>
        <v>0</v>
      </c>
      <c r="K106" s="46">
        <f t="shared" si="35"/>
        <v>0</v>
      </c>
      <c r="L106" s="46">
        <f t="shared" si="35"/>
        <v>0</v>
      </c>
      <c r="M106" s="46">
        <f t="shared" si="35"/>
        <v>0</v>
      </c>
      <c r="N106" s="46">
        <f t="shared" si="35"/>
        <v>0</v>
      </c>
      <c r="O106" s="46">
        <f t="shared" si="35"/>
        <v>0</v>
      </c>
      <c r="P106" s="46">
        <f t="shared" si="35"/>
        <v>0</v>
      </c>
      <c r="Q106" s="46">
        <f t="shared" si="35"/>
        <v>0</v>
      </c>
      <c r="R106" s="46">
        <f t="shared" si="35"/>
        <v>0</v>
      </c>
      <c r="S106" s="46">
        <f t="shared" si="35"/>
        <v>0</v>
      </c>
      <c r="T106" s="46">
        <f t="shared" si="35"/>
        <v>0</v>
      </c>
      <c r="U106" s="46">
        <f t="shared" si="35"/>
        <v>0</v>
      </c>
      <c r="V106" s="46">
        <f t="shared" si="35"/>
        <v>0</v>
      </c>
      <c r="W106" s="46">
        <f t="shared" si="35"/>
        <v>0</v>
      </c>
      <c r="X106" s="46">
        <f t="shared" si="35"/>
        <v>0</v>
      </c>
      <c r="Y106" s="46">
        <f t="shared" ref="Y106" si="46">Y69-Y68</f>
        <v>0</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4:79">
      <c r="D107" s="7" t="s">
        <v>71</v>
      </c>
      <c r="E107" s="46">
        <f t="shared" si="37"/>
        <v>0</v>
      </c>
      <c r="F107" s="46">
        <f t="shared" si="37"/>
        <v>0</v>
      </c>
      <c r="G107" s="46">
        <f t="shared" si="35"/>
        <v>0</v>
      </c>
      <c r="H107" s="46">
        <f t="shared" si="35"/>
        <v>0</v>
      </c>
      <c r="I107" s="46">
        <f t="shared" si="35"/>
        <v>0</v>
      </c>
      <c r="J107" s="46">
        <f t="shared" si="35"/>
        <v>0</v>
      </c>
      <c r="K107" s="46">
        <f t="shared" si="35"/>
        <v>0</v>
      </c>
      <c r="L107" s="46">
        <f t="shared" si="35"/>
        <v>0</v>
      </c>
      <c r="M107" s="46">
        <f t="shared" si="35"/>
        <v>0</v>
      </c>
      <c r="N107" s="46">
        <f t="shared" si="35"/>
        <v>0</v>
      </c>
      <c r="O107" s="46">
        <f t="shared" si="35"/>
        <v>0</v>
      </c>
      <c r="P107" s="46">
        <f t="shared" si="35"/>
        <v>0</v>
      </c>
      <c r="Q107" s="46">
        <f t="shared" si="35"/>
        <v>0</v>
      </c>
      <c r="R107" s="46">
        <f t="shared" si="35"/>
        <v>0</v>
      </c>
      <c r="S107" s="46">
        <f t="shared" si="35"/>
        <v>0</v>
      </c>
      <c r="T107" s="46">
        <f t="shared" si="35"/>
        <v>0</v>
      </c>
      <c r="U107" s="46">
        <f t="shared" si="35"/>
        <v>0</v>
      </c>
      <c r="V107" s="46">
        <f t="shared" si="35"/>
        <v>0</v>
      </c>
      <c r="W107" s="46">
        <f t="shared" si="35"/>
        <v>0</v>
      </c>
      <c r="X107" s="46">
        <f t="shared" si="35"/>
        <v>0</v>
      </c>
      <c r="Y107" s="46">
        <f t="shared" ref="Y107" si="47">Y70-Y69</f>
        <v>0</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4:79">
      <c r="D108" s="7" t="s">
        <v>74</v>
      </c>
      <c r="E108" s="46">
        <f t="shared" si="37"/>
        <v>0</v>
      </c>
      <c r="F108" s="46">
        <f t="shared" si="37"/>
        <v>0</v>
      </c>
      <c r="G108" s="46">
        <f t="shared" si="35"/>
        <v>0</v>
      </c>
      <c r="H108" s="46">
        <f t="shared" si="35"/>
        <v>0</v>
      </c>
      <c r="I108" s="46">
        <f t="shared" si="35"/>
        <v>0</v>
      </c>
      <c r="J108" s="46">
        <f t="shared" si="35"/>
        <v>0</v>
      </c>
      <c r="K108" s="46">
        <f t="shared" si="35"/>
        <v>0</v>
      </c>
      <c r="L108" s="46">
        <f t="shared" si="35"/>
        <v>0</v>
      </c>
      <c r="M108" s="46">
        <f t="shared" si="35"/>
        <v>0</v>
      </c>
      <c r="N108" s="46">
        <f t="shared" si="35"/>
        <v>0</v>
      </c>
      <c r="O108" s="46">
        <f t="shared" si="35"/>
        <v>0</v>
      </c>
      <c r="P108" s="46">
        <f t="shared" si="35"/>
        <v>0</v>
      </c>
      <c r="Q108" s="46">
        <f t="shared" si="35"/>
        <v>0</v>
      </c>
      <c r="R108" s="46">
        <f t="shared" si="35"/>
        <v>0</v>
      </c>
      <c r="S108" s="46">
        <f t="shared" si="35"/>
        <v>0</v>
      </c>
      <c r="T108" s="46">
        <f t="shared" si="35"/>
        <v>0</v>
      </c>
      <c r="U108" s="46">
        <f t="shared" si="35"/>
        <v>0</v>
      </c>
      <c r="V108" s="46">
        <f t="shared" si="35"/>
        <v>0</v>
      </c>
      <c r="W108" s="46">
        <f t="shared" si="35"/>
        <v>0</v>
      </c>
      <c r="X108" s="46">
        <f t="shared" si="35"/>
        <v>0</v>
      </c>
      <c r="Y108" s="46">
        <f t="shared" ref="Y108" si="48">Y71-Y70</f>
        <v>0</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4:79">
      <c r="D109" s="7" t="s">
        <v>77</v>
      </c>
      <c r="E109" s="46">
        <f t="shared" si="37"/>
        <v>0</v>
      </c>
      <c r="F109" s="46">
        <f t="shared" si="37"/>
        <v>0</v>
      </c>
      <c r="G109" s="46">
        <f t="shared" si="35"/>
        <v>0</v>
      </c>
      <c r="H109" s="46">
        <f t="shared" si="35"/>
        <v>0</v>
      </c>
      <c r="I109" s="46">
        <f t="shared" si="35"/>
        <v>0</v>
      </c>
      <c r="J109" s="46">
        <f t="shared" si="35"/>
        <v>0</v>
      </c>
      <c r="K109" s="46">
        <f t="shared" si="35"/>
        <v>0</v>
      </c>
      <c r="L109" s="46">
        <f t="shared" si="35"/>
        <v>0</v>
      </c>
      <c r="M109" s="46">
        <f t="shared" si="35"/>
        <v>0</v>
      </c>
      <c r="N109" s="46">
        <f t="shared" si="35"/>
        <v>0</v>
      </c>
      <c r="O109" s="46">
        <f t="shared" si="35"/>
        <v>0</v>
      </c>
      <c r="P109" s="46">
        <f t="shared" si="35"/>
        <v>0</v>
      </c>
      <c r="Q109" s="46">
        <f t="shared" si="35"/>
        <v>0</v>
      </c>
      <c r="R109" s="46">
        <f t="shared" si="35"/>
        <v>0</v>
      </c>
      <c r="S109" s="46">
        <f t="shared" si="35"/>
        <v>0</v>
      </c>
      <c r="T109" s="46">
        <f t="shared" si="35"/>
        <v>0</v>
      </c>
      <c r="U109" s="46">
        <f t="shared" si="35"/>
        <v>0</v>
      </c>
      <c r="V109" s="46">
        <f t="shared" si="35"/>
        <v>0</v>
      </c>
      <c r="W109" s="46">
        <f t="shared" si="35"/>
        <v>0</v>
      </c>
      <c r="X109" s="46">
        <f t="shared" si="35"/>
        <v>0</v>
      </c>
      <c r="Y109" s="46">
        <f t="shared" ref="Y109" si="49">Y72-Y71</f>
        <v>0</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4:79">
      <c r="D110" s="7" t="s">
        <v>80</v>
      </c>
      <c r="E110" s="46">
        <f t="shared" si="37"/>
        <v>0</v>
      </c>
      <c r="F110" s="46">
        <f t="shared" si="37"/>
        <v>0</v>
      </c>
      <c r="G110" s="46">
        <f t="shared" si="35"/>
        <v>0</v>
      </c>
      <c r="H110" s="46">
        <f t="shared" si="35"/>
        <v>0</v>
      </c>
      <c r="I110" s="46">
        <f t="shared" si="35"/>
        <v>0</v>
      </c>
      <c r="J110" s="46">
        <f t="shared" si="35"/>
        <v>0</v>
      </c>
      <c r="K110" s="46">
        <f t="shared" si="35"/>
        <v>0</v>
      </c>
      <c r="L110" s="46">
        <f t="shared" si="35"/>
        <v>0</v>
      </c>
      <c r="M110" s="46">
        <f t="shared" si="35"/>
        <v>0</v>
      </c>
      <c r="N110" s="46">
        <f t="shared" si="35"/>
        <v>0</v>
      </c>
      <c r="O110" s="46">
        <f t="shared" si="35"/>
        <v>0</v>
      </c>
      <c r="P110" s="46">
        <f t="shared" ref="P110:X113" si="50">P73-P72</f>
        <v>0</v>
      </c>
      <c r="Q110" s="46">
        <f t="shared" si="50"/>
        <v>0</v>
      </c>
      <c r="R110" s="46">
        <f t="shared" si="50"/>
        <v>0</v>
      </c>
      <c r="S110" s="46">
        <f t="shared" si="50"/>
        <v>0</v>
      </c>
      <c r="T110" s="46">
        <f t="shared" si="50"/>
        <v>0</v>
      </c>
      <c r="U110" s="46">
        <f t="shared" si="50"/>
        <v>0</v>
      </c>
      <c r="V110" s="46">
        <f t="shared" si="50"/>
        <v>0</v>
      </c>
      <c r="W110" s="46">
        <f t="shared" si="50"/>
        <v>0</v>
      </c>
      <c r="X110" s="46">
        <f t="shared" si="50"/>
        <v>0</v>
      </c>
      <c r="Y110" s="46">
        <f t="shared" ref="Y110" si="51">Y73-Y72</f>
        <v>0</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4:79">
      <c r="D111" s="7" t="s">
        <v>83</v>
      </c>
      <c r="E111" s="46">
        <f t="shared" si="37"/>
        <v>0</v>
      </c>
      <c r="F111" s="46">
        <f t="shared" si="37"/>
        <v>0</v>
      </c>
      <c r="G111" s="46">
        <f t="shared" si="37"/>
        <v>0</v>
      </c>
      <c r="H111" s="46">
        <f t="shared" si="37"/>
        <v>0</v>
      </c>
      <c r="I111" s="46">
        <f t="shared" si="37"/>
        <v>0</v>
      </c>
      <c r="J111" s="46">
        <f t="shared" si="37"/>
        <v>0</v>
      </c>
      <c r="K111" s="46">
        <f t="shared" si="37"/>
        <v>0</v>
      </c>
      <c r="L111" s="46">
        <f t="shared" si="37"/>
        <v>0</v>
      </c>
      <c r="M111" s="46">
        <f t="shared" si="37"/>
        <v>0</v>
      </c>
      <c r="N111" s="46">
        <f t="shared" si="37"/>
        <v>0</v>
      </c>
      <c r="O111" s="46">
        <f t="shared" si="37"/>
        <v>0</v>
      </c>
      <c r="P111" s="46">
        <f t="shared" si="37"/>
        <v>0</v>
      </c>
      <c r="Q111" s="46">
        <f t="shared" si="37"/>
        <v>0</v>
      </c>
      <c r="R111" s="46">
        <f t="shared" si="37"/>
        <v>0</v>
      </c>
      <c r="S111" s="46">
        <f t="shared" si="37"/>
        <v>0</v>
      </c>
      <c r="T111" s="46">
        <f t="shared" si="37"/>
        <v>0</v>
      </c>
      <c r="U111" s="46">
        <f t="shared" si="50"/>
        <v>0</v>
      </c>
      <c r="V111" s="46">
        <f t="shared" si="50"/>
        <v>0</v>
      </c>
      <c r="W111" s="46">
        <f t="shared" si="50"/>
        <v>0</v>
      </c>
      <c r="X111" s="46">
        <f t="shared" si="50"/>
        <v>0</v>
      </c>
      <c r="Y111" s="46">
        <f t="shared" ref="Y111" si="52">Y74-Y73</f>
        <v>0</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4:79">
      <c r="D112" s="7" t="s">
        <v>86</v>
      </c>
      <c r="E112" s="46">
        <f t="shared" si="37"/>
        <v>0</v>
      </c>
      <c r="F112" s="46">
        <f t="shared" si="37"/>
        <v>0</v>
      </c>
      <c r="G112" s="46">
        <f t="shared" si="37"/>
        <v>0</v>
      </c>
      <c r="H112" s="46">
        <f t="shared" si="37"/>
        <v>0</v>
      </c>
      <c r="I112" s="46">
        <f t="shared" si="37"/>
        <v>0</v>
      </c>
      <c r="J112" s="46">
        <f t="shared" si="37"/>
        <v>0</v>
      </c>
      <c r="K112" s="46">
        <f t="shared" si="37"/>
        <v>0</v>
      </c>
      <c r="L112" s="46">
        <f t="shared" si="37"/>
        <v>0</v>
      </c>
      <c r="M112" s="46">
        <f t="shared" si="37"/>
        <v>0</v>
      </c>
      <c r="N112" s="46">
        <f t="shared" si="37"/>
        <v>0</v>
      </c>
      <c r="O112" s="46">
        <f t="shared" si="37"/>
        <v>0</v>
      </c>
      <c r="P112" s="46">
        <f t="shared" si="37"/>
        <v>0</v>
      </c>
      <c r="Q112" s="46">
        <f t="shared" si="37"/>
        <v>0</v>
      </c>
      <c r="R112" s="46">
        <f t="shared" si="37"/>
        <v>0</v>
      </c>
      <c r="S112" s="46">
        <f t="shared" si="37"/>
        <v>0</v>
      </c>
      <c r="T112" s="46">
        <f t="shared" si="37"/>
        <v>0</v>
      </c>
      <c r="U112" s="46">
        <f t="shared" si="50"/>
        <v>0</v>
      </c>
      <c r="V112" s="46">
        <f t="shared" si="50"/>
        <v>0</v>
      </c>
      <c r="W112" s="46">
        <f t="shared" si="50"/>
        <v>0</v>
      </c>
      <c r="X112" s="46">
        <f t="shared" si="50"/>
        <v>0</v>
      </c>
      <c r="Y112" s="46">
        <f t="shared" ref="Y112" si="53">Y75-Y74</f>
        <v>0</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c r="D113" s="7" t="s">
        <v>89</v>
      </c>
      <c r="E113" s="46">
        <f t="shared" si="37"/>
        <v>0</v>
      </c>
      <c r="F113" s="46">
        <f t="shared" si="37"/>
        <v>0</v>
      </c>
      <c r="G113" s="46">
        <f t="shared" si="37"/>
        <v>0</v>
      </c>
      <c r="H113" s="46">
        <f t="shared" si="37"/>
        <v>0</v>
      </c>
      <c r="I113" s="46">
        <f t="shared" si="37"/>
        <v>0</v>
      </c>
      <c r="J113" s="46">
        <f t="shared" si="37"/>
        <v>0</v>
      </c>
      <c r="K113" s="46">
        <f t="shared" si="37"/>
        <v>0</v>
      </c>
      <c r="L113" s="46">
        <f t="shared" si="37"/>
        <v>0</v>
      </c>
      <c r="M113" s="46">
        <f t="shared" si="37"/>
        <v>0</v>
      </c>
      <c r="N113" s="46">
        <f t="shared" si="37"/>
        <v>0</v>
      </c>
      <c r="O113" s="46">
        <f t="shared" si="37"/>
        <v>0</v>
      </c>
      <c r="P113" s="46">
        <f t="shared" si="37"/>
        <v>0</v>
      </c>
      <c r="Q113" s="46">
        <f t="shared" si="37"/>
        <v>0</v>
      </c>
      <c r="R113" s="46">
        <f t="shared" si="37"/>
        <v>0</v>
      </c>
      <c r="S113" s="46">
        <f t="shared" si="37"/>
        <v>0</v>
      </c>
      <c r="T113" s="46">
        <f t="shared" si="37"/>
        <v>0</v>
      </c>
      <c r="U113" s="46">
        <f t="shared" si="50"/>
        <v>0</v>
      </c>
      <c r="V113" s="46">
        <f t="shared" si="50"/>
        <v>0</v>
      </c>
      <c r="W113" s="46">
        <f t="shared" si="50"/>
        <v>0</v>
      </c>
      <c r="X113" s="46">
        <f t="shared" si="50"/>
        <v>0</v>
      </c>
      <c r="Y113" s="46">
        <f t="shared" ref="Y113" si="54">Y76-Y75</f>
        <v>0</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c r="D114" s="7" t="s">
        <v>92</v>
      </c>
      <c r="E114" s="46">
        <f t="shared" ref="E114:Y114" si="55">E77-E76</f>
        <v>0</v>
      </c>
      <c r="F114" s="46">
        <f t="shared" si="55"/>
        <v>0</v>
      </c>
      <c r="G114" s="46">
        <f t="shared" si="55"/>
        <v>0</v>
      </c>
      <c r="H114" s="46">
        <f t="shared" si="55"/>
        <v>0</v>
      </c>
      <c r="I114" s="46">
        <f t="shared" si="55"/>
        <v>0</v>
      </c>
      <c r="J114" s="46">
        <f t="shared" si="55"/>
        <v>0</v>
      </c>
      <c r="K114" s="46">
        <f t="shared" si="55"/>
        <v>0</v>
      </c>
      <c r="L114" s="46">
        <f t="shared" si="55"/>
        <v>0</v>
      </c>
      <c r="M114" s="46">
        <f t="shared" si="55"/>
        <v>0</v>
      </c>
      <c r="N114" s="46">
        <f t="shared" si="55"/>
        <v>0</v>
      </c>
      <c r="O114" s="46">
        <f t="shared" si="55"/>
        <v>0</v>
      </c>
      <c r="P114" s="46">
        <f t="shared" si="55"/>
        <v>0</v>
      </c>
      <c r="Q114" s="46">
        <f t="shared" si="55"/>
        <v>0</v>
      </c>
      <c r="R114" s="46">
        <f t="shared" si="55"/>
        <v>0</v>
      </c>
      <c r="S114" s="46">
        <f t="shared" si="55"/>
        <v>0</v>
      </c>
      <c r="T114" s="46">
        <f t="shared" si="55"/>
        <v>0</v>
      </c>
      <c r="U114" s="46">
        <f t="shared" si="55"/>
        <v>0</v>
      </c>
      <c r="V114" s="46">
        <f t="shared" si="55"/>
        <v>0</v>
      </c>
      <c r="W114" s="46">
        <f t="shared" si="55"/>
        <v>0</v>
      </c>
      <c r="X114" s="46">
        <f t="shared" si="55"/>
        <v>0</v>
      </c>
      <c r="Y114" s="46">
        <f t="shared" si="55"/>
        <v>0</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7" t="s">
        <v>95</v>
      </c>
      <c r="E115" s="46">
        <f t="shared" ref="E115:Y115" si="56">E78-E77</f>
        <v>0</v>
      </c>
      <c r="F115" s="46">
        <f t="shared" si="56"/>
        <v>0</v>
      </c>
      <c r="G115" s="46">
        <f t="shared" si="56"/>
        <v>0</v>
      </c>
      <c r="H115" s="46">
        <f t="shared" si="56"/>
        <v>0</v>
      </c>
      <c r="I115" s="46">
        <f t="shared" si="56"/>
        <v>0</v>
      </c>
      <c r="J115" s="46">
        <f t="shared" si="56"/>
        <v>0</v>
      </c>
      <c r="K115" s="46">
        <f t="shared" si="56"/>
        <v>0</v>
      </c>
      <c r="L115" s="46">
        <f t="shared" si="56"/>
        <v>0</v>
      </c>
      <c r="M115" s="46">
        <f t="shared" si="56"/>
        <v>0</v>
      </c>
      <c r="N115" s="46">
        <f t="shared" si="56"/>
        <v>0</v>
      </c>
      <c r="O115" s="46">
        <f t="shared" si="56"/>
        <v>0</v>
      </c>
      <c r="P115" s="46">
        <f t="shared" si="56"/>
        <v>0</v>
      </c>
      <c r="Q115" s="46">
        <f t="shared" si="56"/>
        <v>0</v>
      </c>
      <c r="R115" s="46">
        <f t="shared" si="56"/>
        <v>0</v>
      </c>
      <c r="S115" s="46">
        <f t="shared" si="56"/>
        <v>0</v>
      </c>
      <c r="T115" s="46">
        <f t="shared" si="56"/>
        <v>0</v>
      </c>
      <c r="U115" s="46">
        <f t="shared" si="56"/>
        <v>0</v>
      </c>
      <c r="V115" s="46">
        <f t="shared" si="56"/>
        <v>0</v>
      </c>
      <c r="W115" s="46">
        <f t="shared" si="56"/>
        <v>0</v>
      </c>
      <c r="X115" s="46">
        <f t="shared" si="56"/>
        <v>0</v>
      </c>
      <c r="Y115" s="46">
        <f t="shared" si="56"/>
        <v>0</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7" t="s">
        <v>98</v>
      </c>
      <c r="E116" s="46">
        <f t="shared" ref="E116:Y116" si="57">E79-E78</f>
        <v>0</v>
      </c>
      <c r="F116" s="46">
        <f t="shared" si="57"/>
        <v>0</v>
      </c>
      <c r="G116" s="46">
        <f t="shared" si="57"/>
        <v>0</v>
      </c>
      <c r="H116" s="46">
        <f t="shared" si="57"/>
        <v>0</v>
      </c>
      <c r="I116" s="46">
        <f t="shared" si="57"/>
        <v>0</v>
      </c>
      <c r="J116" s="46">
        <f t="shared" si="57"/>
        <v>0</v>
      </c>
      <c r="K116" s="46">
        <f t="shared" si="57"/>
        <v>0</v>
      </c>
      <c r="L116" s="46">
        <f t="shared" si="57"/>
        <v>0</v>
      </c>
      <c r="M116" s="46">
        <f t="shared" si="57"/>
        <v>0</v>
      </c>
      <c r="N116" s="46">
        <f t="shared" si="57"/>
        <v>0</v>
      </c>
      <c r="O116" s="46">
        <f t="shared" si="57"/>
        <v>0</v>
      </c>
      <c r="P116" s="46">
        <f t="shared" si="57"/>
        <v>0</v>
      </c>
      <c r="Q116" s="46">
        <f t="shared" si="57"/>
        <v>0</v>
      </c>
      <c r="R116" s="46">
        <f t="shared" si="57"/>
        <v>0</v>
      </c>
      <c r="S116" s="46">
        <f t="shared" si="57"/>
        <v>0</v>
      </c>
      <c r="T116" s="46">
        <f t="shared" si="57"/>
        <v>0</v>
      </c>
      <c r="U116" s="46">
        <f t="shared" si="57"/>
        <v>0</v>
      </c>
      <c r="V116" s="46">
        <f t="shared" si="57"/>
        <v>0</v>
      </c>
      <c r="W116" s="46">
        <f t="shared" si="57"/>
        <v>0</v>
      </c>
      <c r="X116" s="46">
        <f t="shared" si="57"/>
        <v>0</v>
      </c>
      <c r="Y116" s="46">
        <f t="shared" si="57"/>
        <v>0</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7" t="s">
        <v>342</v>
      </c>
      <c r="E117" s="46">
        <f t="shared" ref="E117:X117" si="58">E80-E79</f>
        <v>0</v>
      </c>
      <c r="F117" s="46">
        <f t="shared" si="58"/>
        <v>0</v>
      </c>
      <c r="G117" s="46">
        <f t="shared" si="58"/>
        <v>0</v>
      </c>
      <c r="H117" s="46">
        <f t="shared" si="58"/>
        <v>0</v>
      </c>
      <c r="I117" s="46">
        <f t="shared" si="58"/>
        <v>0</v>
      </c>
      <c r="J117" s="46">
        <f t="shared" si="58"/>
        <v>0</v>
      </c>
      <c r="K117" s="46">
        <f t="shared" si="58"/>
        <v>0</v>
      </c>
      <c r="L117" s="46">
        <f t="shared" si="58"/>
        <v>0</v>
      </c>
      <c r="M117" s="46">
        <f t="shared" si="58"/>
        <v>0</v>
      </c>
      <c r="N117" s="46">
        <f t="shared" si="58"/>
        <v>0</v>
      </c>
      <c r="O117" s="46">
        <f t="shared" si="58"/>
        <v>0</v>
      </c>
      <c r="P117" s="46">
        <f t="shared" si="58"/>
        <v>0</v>
      </c>
      <c r="Q117" s="46">
        <f t="shared" si="58"/>
        <v>0</v>
      </c>
      <c r="R117" s="46">
        <f t="shared" si="58"/>
        <v>0</v>
      </c>
      <c r="S117" s="46">
        <f t="shared" si="58"/>
        <v>0</v>
      </c>
      <c r="T117" s="46">
        <f t="shared" si="58"/>
        <v>0</v>
      </c>
      <c r="U117" s="46">
        <f t="shared" si="58"/>
        <v>0</v>
      </c>
      <c r="V117" s="46">
        <f t="shared" si="58"/>
        <v>0</v>
      </c>
      <c r="W117" s="46">
        <f t="shared" si="58"/>
        <v>0</v>
      </c>
      <c r="X117" s="46">
        <f t="shared" si="58"/>
        <v>0</v>
      </c>
      <c r="Y117" s="46">
        <f t="shared" ref="Y117" si="59">Y80-Y79</f>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7" t="s">
        <v>344</v>
      </c>
      <c r="E118" s="46">
        <f t="shared" ref="E118:X118" si="60">E81-E80</f>
        <v>0</v>
      </c>
      <c r="F118" s="46">
        <f t="shared" si="60"/>
        <v>0</v>
      </c>
      <c r="G118" s="46">
        <f t="shared" si="60"/>
        <v>0</v>
      </c>
      <c r="H118" s="46">
        <f t="shared" si="60"/>
        <v>0</v>
      </c>
      <c r="I118" s="46">
        <f t="shared" si="60"/>
        <v>0</v>
      </c>
      <c r="J118" s="46">
        <f t="shared" si="60"/>
        <v>0</v>
      </c>
      <c r="K118" s="46">
        <f t="shared" si="60"/>
        <v>0</v>
      </c>
      <c r="L118" s="46">
        <f t="shared" si="60"/>
        <v>0</v>
      </c>
      <c r="M118" s="46">
        <f t="shared" si="60"/>
        <v>0</v>
      </c>
      <c r="N118" s="46">
        <f t="shared" si="60"/>
        <v>0</v>
      </c>
      <c r="O118" s="46">
        <f t="shared" si="60"/>
        <v>0</v>
      </c>
      <c r="P118" s="46">
        <f t="shared" si="60"/>
        <v>0</v>
      </c>
      <c r="Q118" s="46">
        <f t="shared" si="60"/>
        <v>0</v>
      </c>
      <c r="R118" s="46">
        <f t="shared" si="60"/>
        <v>0</v>
      </c>
      <c r="S118" s="46">
        <f t="shared" si="60"/>
        <v>0</v>
      </c>
      <c r="T118" s="46">
        <f t="shared" si="60"/>
        <v>0</v>
      </c>
      <c r="U118" s="46">
        <f t="shared" si="60"/>
        <v>0</v>
      </c>
      <c r="V118" s="46">
        <f t="shared" si="60"/>
        <v>0</v>
      </c>
      <c r="W118" s="46">
        <f t="shared" si="60"/>
        <v>0</v>
      </c>
      <c r="X118" s="46">
        <f t="shared" si="60"/>
        <v>0</v>
      </c>
      <c r="Y118" s="46">
        <f t="shared" ref="Y118" si="61">Y81-Y80</f>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7" t="s">
        <v>347</v>
      </c>
      <c r="E119" s="46">
        <f t="shared" ref="E119:X119" si="62">E82-E81</f>
        <v>0</v>
      </c>
      <c r="F119" s="46">
        <f t="shared" si="62"/>
        <v>0</v>
      </c>
      <c r="G119" s="46">
        <f t="shared" si="62"/>
        <v>0</v>
      </c>
      <c r="H119" s="46">
        <f t="shared" si="62"/>
        <v>0</v>
      </c>
      <c r="I119" s="46">
        <f t="shared" si="62"/>
        <v>0</v>
      </c>
      <c r="J119" s="46">
        <f t="shared" si="62"/>
        <v>0</v>
      </c>
      <c r="K119" s="46">
        <f t="shared" si="62"/>
        <v>0</v>
      </c>
      <c r="L119" s="46">
        <f t="shared" si="62"/>
        <v>0</v>
      </c>
      <c r="M119" s="46">
        <f t="shared" si="62"/>
        <v>0</v>
      </c>
      <c r="N119" s="46">
        <f t="shared" si="62"/>
        <v>0</v>
      </c>
      <c r="O119" s="46">
        <f t="shared" si="62"/>
        <v>0</v>
      </c>
      <c r="P119" s="46">
        <f t="shared" si="62"/>
        <v>0</v>
      </c>
      <c r="Q119" s="46">
        <f t="shared" si="62"/>
        <v>0</v>
      </c>
      <c r="R119" s="46">
        <f t="shared" si="62"/>
        <v>0</v>
      </c>
      <c r="S119" s="46">
        <f t="shared" si="62"/>
        <v>0</v>
      </c>
      <c r="T119" s="46">
        <f t="shared" si="62"/>
        <v>0</v>
      </c>
      <c r="U119" s="46">
        <f t="shared" si="62"/>
        <v>0</v>
      </c>
      <c r="V119" s="46">
        <f t="shared" si="62"/>
        <v>0</v>
      </c>
      <c r="W119" s="46">
        <f t="shared" si="62"/>
        <v>0</v>
      </c>
      <c r="X119" s="46">
        <f t="shared" si="62"/>
        <v>0</v>
      </c>
      <c r="Y119" s="46">
        <f t="shared" ref="Y119" si="63">Y82-Y81</f>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7" t="s">
        <v>350</v>
      </c>
      <c r="E120" s="46">
        <f t="shared" ref="E120:X120" si="64">E83-E82</f>
        <v>0</v>
      </c>
      <c r="F120" s="46">
        <f t="shared" si="64"/>
        <v>0</v>
      </c>
      <c r="G120" s="46">
        <f t="shared" si="64"/>
        <v>0</v>
      </c>
      <c r="H120" s="46">
        <f t="shared" si="64"/>
        <v>0</v>
      </c>
      <c r="I120" s="46">
        <f t="shared" si="64"/>
        <v>0</v>
      </c>
      <c r="J120" s="46">
        <f t="shared" si="64"/>
        <v>0</v>
      </c>
      <c r="K120" s="46">
        <f t="shared" si="64"/>
        <v>0</v>
      </c>
      <c r="L120" s="46">
        <f t="shared" si="64"/>
        <v>0</v>
      </c>
      <c r="M120" s="46">
        <f t="shared" si="64"/>
        <v>0</v>
      </c>
      <c r="N120" s="46">
        <f t="shared" si="64"/>
        <v>0</v>
      </c>
      <c r="O120" s="46">
        <f t="shared" si="64"/>
        <v>0</v>
      </c>
      <c r="P120" s="46">
        <f t="shared" si="64"/>
        <v>0</v>
      </c>
      <c r="Q120" s="46">
        <f t="shared" si="64"/>
        <v>0</v>
      </c>
      <c r="R120" s="46">
        <f t="shared" si="64"/>
        <v>0</v>
      </c>
      <c r="S120" s="46">
        <f t="shared" si="64"/>
        <v>0</v>
      </c>
      <c r="T120" s="46">
        <f t="shared" si="64"/>
        <v>0</v>
      </c>
      <c r="U120" s="46">
        <f t="shared" si="64"/>
        <v>0</v>
      </c>
      <c r="V120" s="46">
        <f t="shared" si="64"/>
        <v>0</v>
      </c>
      <c r="W120" s="46">
        <f t="shared" si="64"/>
        <v>0</v>
      </c>
      <c r="X120" s="46">
        <f t="shared" si="64"/>
        <v>0</v>
      </c>
      <c r="Y120" s="46">
        <f t="shared" ref="Y120" si="65">Y83-Y82</f>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7" t="s">
        <v>353</v>
      </c>
      <c r="E121" s="46">
        <f t="shared" ref="E121:X121" si="66">E84-E83</f>
        <v>0</v>
      </c>
      <c r="F121" s="46">
        <f t="shared" si="66"/>
        <v>0</v>
      </c>
      <c r="G121" s="46">
        <f t="shared" si="66"/>
        <v>0</v>
      </c>
      <c r="H121" s="46">
        <f t="shared" si="66"/>
        <v>0</v>
      </c>
      <c r="I121" s="46">
        <f t="shared" si="66"/>
        <v>0</v>
      </c>
      <c r="J121" s="46">
        <f t="shared" si="66"/>
        <v>0</v>
      </c>
      <c r="K121" s="46">
        <f t="shared" si="66"/>
        <v>0</v>
      </c>
      <c r="L121" s="46">
        <f t="shared" si="66"/>
        <v>0</v>
      </c>
      <c r="M121" s="46">
        <f t="shared" si="66"/>
        <v>0</v>
      </c>
      <c r="N121" s="46">
        <f t="shared" si="66"/>
        <v>0</v>
      </c>
      <c r="O121" s="46">
        <f t="shared" si="66"/>
        <v>0</v>
      </c>
      <c r="P121" s="46">
        <f t="shared" si="66"/>
        <v>0</v>
      </c>
      <c r="Q121" s="46">
        <f t="shared" si="66"/>
        <v>0</v>
      </c>
      <c r="R121" s="46">
        <f t="shared" si="66"/>
        <v>0</v>
      </c>
      <c r="S121" s="46">
        <f t="shared" si="66"/>
        <v>0</v>
      </c>
      <c r="T121" s="46">
        <f t="shared" si="66"/>
        <v>0</v>
      </c>
      <c r="U121" s="46">
        <f t="shared" si="66"/>
        <v>0</v>
      </c>
      <c r="V121" s="46">
        <f t="shared" si="66"/>
        <v>0</v>
      </c>
      <c r="W121" s="46">
        <f t="shared" si="66"/>
        <v>0</v>
      </c>
      <c r="X121" s="46">
        <f t="shared" si="66"/>
        <v>0</v>
      </c>
      <c r="Y121" s="46">
        <f t="shared" ref="Y121" si="67">Y84-Y83</f>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7" t="s">
        <v>356</v>
      </c>
      <c r="E122" s="46">
        <f t="shared" ref="E122:X122" si="68">E85-E84</f>
        <v>0</v>
      </c>
      <c r="F122" s="46">
        <f t="shared" si="68"/>
        <v>0</v>
      </c>
      <c r="G122" s="46">
        <f t="shared" si="68"/>
        <v>0</v>
      </c>
      <c r="H122" s="46">
        <f t="shared" si="68"/>
        <v>0</v>
      </c>
      <c r="I122" s="46">
        <f t="shared" si="68"/>
        <v>0</v>
      </c>
      <c r="J122" s="46">
        <f t="shared" si="68"/>
        <v>0</v>
      </c>
      <c r="K122" s="46">
        <f t="shared" si="68"/>
        <v>0</v>
      </c>
      <c r="L122" s="46">
        <f t="shared" si="68"/>
        <v>0</v>
      </c>
      <c r="M122" s="46">
        <f t="shared" si="68"/>
        <v>0</v>
      </c>
      <c r="N122" s="46">
        <f t="shared" si="68"/>
        <v>0</v>
      </c>
      <c r="O122" s="46">
        <f t="shared" si="68"/>
        <v>0</v>
      </c>
      <c r="P122" s="46">
        <f t="shared" si="68"/>
        <v>0</v>
      </c>
      <c r="Q122" s="46">
        <f t="shared" si="68"/>
        <v>0</v>
      </c>
      <c r="R122" s="46">
        <f t="shared" si="68"/>
        <v>0</v>
      </c>
      <c r="S122" s="46">
        <f t="shared" si="68"/>
        <v>0</v>
      </c>
      <c r="T122" s="46">
        <f t="shared" si="68"/>
        <v>0</v>
      </c>
      <c r="U122" s="46">
        <f t="shared" si="68"/>
        <v>0</v>
      </c>
      <c r="V122" s="46">
        <f t="shared" si="68"/>
        <v>0</v>
      </c>
      <c r="W122" s="46">
        <f t="shared" si="68"/>
        <v>0</v>
      </c>
      <c r="X122" s="46">
        <f t="shared" si="68"/>
        <v>0</v>
      </c>
      <c r="Y122" s="46">
        <f t="shared" ref="Y122" si="69">Y85-Y84</f>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7" t="s">
        <v>359</v>
      </c>
      <c r="E123" s="46">
        <f t="shared" ref="E123:X123" si="70">E86-E85</f>
        <v>0</v>
      </c>
      <c r="F123" s="46">
        <f t="shared" si="70"/>
        <v>0</v>
      </c>
      <c r="G123" s="46">
        <f t="shared" si="70"/>
        <v>0</v>
      </c>
      <c r="H123" s="46">
        <f t="shared" si="70"/>
        <v>0</v>
      </c>
      <c r="I123" s="46">
        <f t="shared" si="70"/>
        <v>0</v>
      </c>
      <c r="J123" s="46">
        <f t="shared" si="70"/>
        <v>0</v>
      </c>
      <c r="K123" s="46">
        <f t="shared" si="70"/>
        <v>0</v>
      </c>
      <c r="L123" s="46">
        <f t="shared" si="70"/>
        <v>0</v>
      </c>
      <c r="M123" s="46">
        <f t="shared" si="70"/>
        <v>0</v>
      </c>
      <c r="N123" s="46">
        <f t="shared" si="70"/>
        <v>0</v>
      </c>
      <c r="O123" s="46">
        <f t="shared" si="70"/>
        <v>0</v>
      </c>
      <c r="P123" s="46">
        <f t="shared" si="70"/>
        <v>0</v>
      </c>
      <c r="Q123" s="46">
        <f t="shared" si="70"/>
        <v>0</v>
      </c>
      <c r="R123" s="46">
        <f t="shared" si="70"/>
        <v>0</v>
      </c>
      <c r="S123" s="46">
        <f t="shared" si="70"/>
        <v>0</v>
      </c>
      <c r="T123" s="46">
        <f t="shared" si="70"/>
        <v>0</v>
      </c>
      <c r="U123" s="46">
        <f t="shared" si="70"/>
        <v>0</v>
      </c>
      <c r="V123" s="46">
        <f t="shared" si="70"/>
        <v>0</v>
      </c>
      <c r="W123" s="46">
        <f t="shared" si="70"/>
        <v>0</v>
      </c>
      <c r="X123" s="46">
        <f t="shared" si="70"/>
        <v>0</v>
      </c>
      <c r="Y123" s="46">
        <f t="shared" ref="Y123" si="71">Y86-Y85</f>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7" t="s">
        <v>362</v>
      </c>
      <c r="E124" s="46">
        <f t="shared" ref="E124:X124" si="72">E87-E86</f>
        <v>0</v>
      </c>
      <c r="F124" s="46">
        <f t="shared" si="72"/>
        <v>0</v>
      </c>
      <c r="G124" s="46">
        <f t="shared" si="72"/>
        <v>0</v>
      </c>
      <c r="H124" s="46">
        <f t="shared" si="72"/>
        <v>0</v>
      </c>
      <c r="I124" s="46">
        <f t="shared" si="72"/>
        <v>0</v>
      </c>
      <c r="J124" s="46">
        <f t="shared" si="72"/>
        <v>0</v>
      </c>
      <c r="K124" s="46">
        <f t="shared" si="72"/>
        <v>0</v>
      </c>
      <c r="L124" s="46">
        <f t="shared" si="72"/>
        <v>0</v>
      </c>
      <c r="M124" s="46">
        <f t="shared" si="72"/>
        <v>0</v>
      </c>
      <c r="N124" s="46">
        <f t="shared" si="72"/>
        <v>0</v>
      </c>
      <c r="O124" s="46">
        <f t="shared" si="72"/>
        <v>0</v>
      </c>
      <c r="P124" s="46">
        <f t="shared" si="72"/>
        <v>0</v>
      </c>
      <c r="Q124" s="46">
        <f t="shared" si="72"/>
        <v>0</v>
      </c>
      <c r="R124" s="46">
        <f t="shared" si="72"/>
        <v>0</v>
      </c>
      <c r="S124" s="46">
        <f t="shared" si="72"/>
        <v>0</v>
      </c>
      <c r="T124" s="46">
        <f t="shared" si="72"/>
        <v>0</v>
      </c>
      <c r="U124" s="46">
        <f t="shared" si="72"/>
        <v>0</v>
      </c>
      <c r="V124" s="46">
        <f t="shared" si="72"/>
        <v>0</v>
      </c>
      <c r="W124" s="46">
        <f t="shared" si="72"/>
        <v>0</v>
      </c>
      <c r="X124" s="46">
        <f t="shared" si="72"/>
        <v>0</v>
      </c>
      <c r="Y124" s="46">
        <f t="shared" ref="Y124" si="73">Y87-Y86</f>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7" t="s">
        <v>365</v>
      </c>
      <c r="E125" s="46">
        <f t="shared" ref="E125:X125" si="74">E88-E87</f>
        <v>0</v>
      </c>
      <c r="F125" s="46">
        <f t="shared" si="74"/>
        <v>0</v>
      </c>
      <c r="G125" s="46">
        <f t="shared" si="74"/>
        <v>0</v>
      </c>
      <c r="H125" s="46">
        <f t="shared" si="74"/>
        <v>0</v>
      </c>
      <c r="I125" s="46">
        <f t="shared" si="74"/>
        <v>0</v>
      </c>
      <c r="J125" s="46">
        <f t="shared" si="74"/>
        <v>0</v>
      </c>
      <c r="K125" s="46">
        <f t="shared" si="74"/>
        <v>0</v>
      </c>
      <c r="L125" s="46">
        <f t="shared" si="74"/>
        <v>0</v>
      </c>
      <c r="M125" s="46">
        <f t="shared" si="74"/>
        <v>0</v>
      </c>
      <c r="N125" s="46">
        <f t="shared" si="74"/>
        <v>0</v>
      </c>
      <c r="O125" s="46">
        <f t="shared" si="74"/>
        <v>0</v>
      </c>
      <c r="P125" s="46">
        <f t="shared" si="74"/>
        <v>0</v>
      </c>
      <c r="Q125" s="46">
        <f t="shared" si="74"/>
        <v>0</v>
      </c>
      <c r="R125" s="46">
        <f t="shared" si="74"/>
        <v>0</v>
      </c>
      <c r="S125" s="46">
        <f t="shared" si="74"/>
        <v>0</v>
      </c>
      <c r="T125" s="46">
        <f t="shared" si="74"/>
        <v>0</v>
      </c>
      <c r="U125" s="46">
        <f t="shared" si="74"/>
        <v>0</v>
      </c>
      <c r="V125" s="46">
        <f t="shared" si="74"/>
        <v>0</v>
      </c>
      <c r="W125" s="46">
        <f t="shared" si="74"/>
        <v>0</v>
      </c>
      <c r="X125" s="46">
        <f t="shared" si="74"/>
        <v>0</v>
      </c>
      <c r="Y125" s="46">
        <f t="shared" ref="Y125" si="75">Y88-Y87</f>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7" t="s">
        <v>368</v>
      </c>
      <c r="E126" s="46">
        <f t="shared" ref="E126:X126" si="76">E89-E88</f>
        <v>0</v>
      </c>
      <c r="F126" s="46">
        <f t="shared" si="76"/>
        <v>0</v>
      </c>
      <c r="G126" s="46">
        <f t="shared" si="76"/>
        <v>0</v>
      </c>
      <c r="H126" s="46">
        <f t="shared" si="76"/>
        <v>0</v>
      </c>
      <c r="I126" s="46">
        <f t="shared" si="76"/>
        <v>0</v>
      </c>
      <c r="J126" s="46">
        <f t="shared" si="76"/>
        <v>0</v>
      </c>
      <c r="K126" s="46">
        <f t="shared" si="76"/>
        <v>0</v>
      </c>
      <c r="L126" s="46">
        <f t="shared" si="76"/>
        <v>0</v>
      </c>
      <c r="M126" s="46">
        <f t="shared" si="76"/>
        <v>0</v>
      </c>
      <c r="N126" s="46">
        <f t="shared" si="76"/>
        <v>0</v>
      </c>
      <c r="O126" s="46">
        <f t="shared" si="76"/>
        <v>0</v>
      </c>
      <c r="P126" s="46">
        <f t="shared" si="76"/>
        <v>0</v>
      </c>
      <c r="Q126" s="46">
        <f t="shared" si="76"/>
        <v>0</v>
      </c>
      <c r="R126" s="46">
        <f t="shared" si="76"/>
        <v>0</v>
      </c>
      <c r="S126" s="46">
        <f t="shared" si="76"/>
        <v>0</v>
      </c>
      <c r="T126" s="46">
        <f t="shared" si="76"/>
        <v>0</v>
      </c>
      <c r="U126" s="46">
        <f t="shared" si="76"/>
        <v>0</v>
      </c>
      <c r="V126" s="46">
        <f t="shared" si="76"/>
        <v>0</v>
      </c>
      <c r="W126" s="46">
        <f t="shared" si="76"/>
        <v>0</v>
      </c>
      <c r="X126" s="46">
        <f t="shared" si="76"/>
        <v>0</v>
      </c>
      <c r="Y126" s="46">
        <f t="shared" ref="Y126" si="77">Y89-Y88</f>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7" t="s">
        <v>371</v>
      </c>
      <c r="E127" s="46">
        <f t="shared" ref="E127:X127" si="78">E90-E89</f>
        <v>0</v>
      </c>
      <c r="F127" s="46">
        <f t="shared" si="78"/>
        <v>0</v>
      </c>
      <c r="G127" s="46">
        <f t="shared" si="78"/>
        <v>0</v>
      </c>
      <c r="H127" s="46">
        <f t="shared" si="78"/>
        <v>0</v>
      </c>
      <c r="I127" s="46">
        <f t="shared" si="78"/>
        <v>0</v>
      </c>
      <c r="J127" s="46">
        <f t="shared" si="78"/>
        <v>0</v>
      </c>
      <c r="K127" s="46">
        <f t="shared" si="78"/>
        <v>0</v>
      </c>
      <c r="L127" s="46">
        <f t="shared" si="78"/>
        <v>0</v>
      </c>
      <c r="M127" s="46">
        <f t="shared" si="78"/>
        <v>0</v>
      </c>
      <c r="N127" s="46">
        <f t="shared" si="78"/>
        <v>0</v>
      </c>
      <c r="O127" s="46">
        <f t="shared" si="78"/>
        <v>0</v>
      </c>
      <c r="P127" s="46">
        <f t="shared" si="78"/>
        <v>0</v>
      </c>
      <c r="Q127" s="46">
        <f t="shared" si="78"/>
        <v>0</v>
      </c>
      <c r="R127" s="46">
        <f t="shared" si="78"/>
        <v>0</v>
      </c>
      <c r="S127" s="46">
        <f t="shared" si="78"/>
        <v>0</v>
      </c>
      <c r="T127" s="46">
        <f t="shared" si="78"/>
        <v>0</v>
      </c>
      <c r="U127" s="46">
        <f t="shared" si="78"/>
        <v>0</v>
      </c>
      <c r="V127" s="46">
        <f t="shared" si="78"/>
        <v>0</v>
      </c>
      <c r="W127" s="46">
        <f t="shared" si="78"/>
        <v>0</v>
      </c>
      <c r="X127" s="46">
        <f t="shared" si="78"/>
        <v>0</v>
      </c>
      <c r="Y127" s="46">
        <f>Y90-Y89</f>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E128" s="46"/>
      <c r="F128" s="46"/>
      <c r="G128" s="46"/>
      <c r="H128" s="46"/>
      <c r="I128" s="46"/>
      <c r="J128" s="46"/>
      <c r="K128" s="46"/>
      <c r="L128" s="46"/>
      <c r="M128" s="46"/>
      <c r="N128" s="46"/>
      <c r="O128" s="46"/>
      <c r="P128" s="46"/>
      <c r="Q128" s="46"/>
      <c r="R128" s="46"/>
      <c r="S128" s="46"/>
      <c r="T128" s="46"/>
      <c r="U128" s="46"/>
      <c r="V128" s="46"/>
      <c r="W128" s="46"/>
      <c r="X128" s="46"/>
      <c r="Y128" s="46"/>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ht="15">
      <c r="D129" s="58" t="s">
        <v>105</v>
      </c>
      <c r="E129" s="59">
        <f>SUM(E96:E127)</f>
        <v>4.6802099099636119E-2</v>
      </c>
      <c r="F129" s="59">
        <f t="shared" ref="F129:Y129" si="79">SUM(F96:F127)</f>
        <v>9.397718577800275E-2</v>
      </c>
      <c r="G129" s="59">
        <f t="shared" si="79"/>
        <v>0.16763312561937788</v>
      </c>
      <c r="H129" s="59">
        <f t="shared" si="79"/>
        <v>0.27407754955322833</v>
      </c>
      <c r="I129" s="59">
        <f t="shared" si="79"/>
        <v>0.41948573418852786</v>
      </c>
      <c r="J129" s="59">
        <f t="shared" si="79"/>
        <v>0.60431073664151025</v>
      </c>
      <c r="K129" s="59">
        <f t="shared" si="79"/>
        <v>0.82683485117214728</v>
      </c>
      <c r="L129" s="59">
        <f t="shared" si="79"/>
        <v>1.0784988126582387</v>
      </c>
      <c r="M129" s="59">
        <f t="shared" si="79"/>
        <v>1.3420060458908669</v>
      </c>
      <c r="N129" s="59">
        <f t="shared" si="79"/>
        <v>1.597826641846376</v>
      </c>
      <c r="O129" s="59">
        <f t="shared" si="79"/>
        <v>1.8037335646039181</v>
      </c>
      <c r="P129" s="59">
        <f t="shared" si="79"/>
        <v>1.9306054328595361</v>
      </c>
      <c r="Q129" s="59">
        <f t="shared" si="79"/>
        <v>1.950633249572008</v>
      </c>
      <c r="R129" s="59">
        <f t="shared" si="79"/>
        <v>1.8502426699427843</v>
      </c>
      <c r="S129" s="59">
        <f t="shared" si="79"/>
        <v>1.6421216675098596</v>
      </c>
      <c r="T129" s="59">
        <f t="shared" si="79"/>
        <v>1.3455626267918572</v>
      </c>
      <c r="U129" s="59">
        <f t="shared" si="79"/>
        <v>1.0126246962850221</v>
      </c>
      <c r="V129" s="59">
        <f t="shared" si="79"/>
        <v>0.69339915774924499</v>
      </c>
      <c r="W129" s="59">
        <f t="shared" si="79"/>
        <v>0.42765842974988116</v>
      </c>
      <c r="X129" s="59">
        <f t="shared" si="79"/>
        <v>0.20726072272253687</v>
      </c>
      <c r="Y129" s="59">
        <f t="shared" si="79"/>
        <v>20.726072272253688</v>
      </c>
      <c r="Z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ht="15">
      <c r="D130" s="58" t="s">
        <v>106</v>
      </c>
      <c r="E130" s="59">
        <f>E129</f>
        <v>4.6802099099636119E-2</v>
      </c>
      <c r="F130" s="59">
        <f>E130+F129</f>
        <v>0.14077928487763886</v>
      </c>
      <c r="G130" s="59">
        <f t="shared" ref="G130:X130" si="80">F130+G129</f>
        <v>0.30841241049701673</v>
      </c>
      <c r="H130" s="59">
        <f t="shared" si="80"/>
        <v>0.58248996005024511</v>
      </c>
      <c r="I130" s="59">
        <f t="shared" si="80"/>
        <v>1.001975694238773</v>
      </c>
      <c r="J130" s="59">
        <f t="shared" si="80"/>
        <v>1.6062864308802833</v>
      </c>
      <c r="K130" s="59">
        <f t="shared" si="80"/>
        <v>2.4331212820524306</v>
      </c>
      <c r="L130" s="59">
        <f t="shared" si="80"/>
        <v>3.5116200947106693</v>
      </c>
      <c r="M130" s="59">
        <f t="shared" si="80"/>
        <v>4.853626140601536</v>
      </c>
      <c r="N130" s="59">
        <f t="shared" si="80"/>
        <v>6.4514527824479124</v>
      </c>
      <c r="O130" s="59">
        <f t="shared" si="80"/>
        <v>8.255186347051831</v>
      </c>
      <c r="P130" s="59">
        <f t="shared" si="80"/>
        <v>10.185791779911368</v>
      </c>
      <c r="Q130" s="59">
        <f t="shared" si="80"/>
        <v>12.136425029483375</v>
      </c>
      <c r="R130" s="59">
        <f t="shared" si="80"/>
        <v>13.986667699426159</v>
      </c>
      <c r="S130" s="59">
        <f t="shared" si="80"/>
        <v>15.628789366936019</v>
      </c>
      <c r="T130" s="59">
        <f t="shared" si="80"/>
        <v>16.974351993727876</v>
      </c>
      <c r="U130" s="59">
        <f t="shared" si="80"/>
        <v>17.986976690012899</v>
      </c>
      <c r="V130" s="59">
        <f t="shared" si="80"/>
        <v>18.680375847762143</v>
      </c>
      <c r="W130" s="59">
        <f t="shared" si="80"/>
        <v>19.108034277512026</v>
      </c>
      <c r="X130" s="59">
        <f t="shared" si="80"/>
        <v>19.315295000234563</v>
      </c>
      <c r="Y130" s="59"/>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ustomFormat="1"/>
    <row r="134" spans="4:79" customFormat="1"/>
    <row r="135" spans="4:79" customFormat="1"/>
    <row r="136" spans="4:79" customFormat="1"/>
    <row r="137" spans="4:79" customFormat="1"/>
    <row r="138" spans="4:79" customFormat="1"/>
    <row r="139" spans="4:79" customFormat="1"/>
    <row r="140" spans="4:79" customFormat="1"/>
  </sheetData>
  <mergeCells count="1">
    <mergeCell ref="B1:S6"/>
  </mergeCell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4"/>
  <dimension ref="A1:G7"/>
  <sheetViews>
    <sheetView workbookViewId="0">
      <selection activeCell="E24" sqref="E24"/>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7" customWidth="1"/>
    <col min="7" max="7" width="19.85546875" bestFit="1" customWidth="1"/>
  </cols>
  <sheetData>
    <row r="1" spans="1:7">
      <c r="A1" s="121"/>
      <c r="B1" s="122"/>
      <c r="C1" s="122"/>
      <c r="D1" s="122"/>
      <c r="E1" s="122"/>
      <c r="F1" s="122"/>
      <c r="G1" s="123"/>
    </row>
    <row r="2" spans="1:7">
      <c r="A2" s="124"/>
      <c r="B2" s="125"/>
      <c r="C2" s="125"/>
      <c r="D2" s="125"/>
      <c r="E2" s="125"/>
      <c r="F2" s="126"/>
      <c r="G2" s="127"/>
    </row>
    <row r="3" spans="1:7">
      <c r="A3" s="128"/>
      <c r="B3" s="129"/>
      <c r="C3" s="129"/>
      <c r="D3" s="129"/>
      <c r="E3" s="129"/>
      <c r="F3" s="130"/>
      <c r="G3" s="131"/>
    </row>
    <row r="4" spans="1:7">
      <c r="A4" s="128"/>
      <c r="B4" s="129"/>
      <c r="C4" s="129"/>
      <c r="D4" s="129"/>
      <c r="E4" s="129"/>
      <c r="F4" s="130"/>
      <c r="G4" s="131"/>
    </row>
    <row r="5" spans="1:7">
      <c r="A5" s="124"/>
      <c r="B5" s="125"/>
      <c r="C5" s="125"/>
      <c r="D5" s="125"/>
      <c r="E5" s="125"/>
      <c r="F5" s="126"/>
      <c r="G5" s="127"/>
    </row>
    <row r="6" spans="1:7">
      <c r="A6" s="128"/>
      <c r="B6" s="129"/>
      <c r="C6" s="129"/>
      <c r="D6" s="129"/>
      <c r="E6" s="129"/>
      <c r="F6" s="130"/>
      <c r="G6" s="131"/>
    </row>
    <row r="7" spans="1:7">
      <c r="A7" s="124"/>
      <c r="B7" s="125"/>
      <c r="C7" s="125"/>
      <c r="D7" s="125"/>
      <c r="E7" s="125"/>
      <c r="F7" s="126"/>
      <c r="G7" s="1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A5"/>
  <sheetViews>
    <sheetView workbookViewId="0">
      <selection sqref="A1:EA5"/>
    </sheetView>
  </sheetViews>
  <sheetFormatPr defaultRowHeight="12.75"/>
  <sheetData>
    <row r="1" spans="1:131" ht="13.5" thickBot="1">
      <c r="A1" s="24" t="s">
        <v>341</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439</v>
      </c>
      <c r="P2" s="37"/>
      <c r="Q2" s="37"/>
      <c r="R2" s="37"/>
      <c r="S2" s="37"/>
      <c r="T2" s="37"/>
      <c r="U2" s="37"/>
      <c r="V2" s="37"/>
      <c r="W2" s="37"/>
      <c r="X2" s="37"/>
      <c r="Y2" s="37"/>
      <c r="Z2" s="31"/>
      <c r="AA2" s="35"/>
      <c r="AB2" s="36" t="s">
        <v>440</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204">
      <c r="A3" s="27" t="s">
        <v>232</v>
      </c>
      <c r="B3" s="28" t="s">
        <v>233</v>
      </c>
      <c r="C3" s="29" t="s">
        <v>22</v>
      </c>
      <c r="D3" s="29" t="s">
        <v>318</v>
      </c>
      <c r="E3" s="29" t="s">
        <v>319</v>
      </c>
      <c r="F3" s="29" t="s">
        <v>320</v>
      </c>
      <c r="G3" s="29" t="s">
        <v>321</v>
      </c>
      <c r="H3" s="29" t="s">
        <v>322</v>
      </c>
      <c r="I3" s="29" t="s">
        <v>323</v>
      </c>
      <c r="J3" s="29" t="s">
        <v>324</v>
      </c>
      <c r="K3" s="29" t="s">
        <v>21</v>
      </c>
      <c r="L3" s="29" t="s">
        <v>294</v>
      </c>
      <c r="M3" s="29" t="s">
        <v>325</v>
      </c>
      <c r="N3" s="29" t="s">
        <v>441</v>
      </c>
      <c r="O3" s="29" t="s">
        <v>326</v>
      </c>
      <c r="P3" s="29" t="s">
        <v>327</v>
      </c>
      <c r="Q3" s="29" t="s">
        <v>328</v>
      </c>
      <c r="R3" s="29" t="s">
        <v>329</v>
      </c>
      <c r="S3" s="29" t="s">
        <v>330</v>
      </c>
      <c r="T3" s="29" t="s">
        <v>331</v>
      </c>
      <c r="U3" s="29" t="s">
        <v>332</v>
      </c>
      <c r="V3" s="29" t="s">
        <v>333</v>
      </c>
      <c r="W3" s="29" t="s">
        <v>334</v>
      </c>
      <c r="X3" s="29" t="s">
        <v>335</v>
      </c>
      <c r="Y3" s="29" t="s">
        <v>336</v>
      </c>
      <c r="Z3" s="29" t="s">
        <v>337</v>
      </c>
      <c r="AA3" s="29"/>
      <c r="AB3" s="29" t="s">
        <v>326</v>
      </c>
      <c r="AC3" s="29" t="s">
        <v>327</v>
      </c>
      <c r="AD3" s="29" t="s">
        <v>328</v>
      </c>
      <c r="AE3" s="29" t="s">
        <v>329</v>
      </c>
      <c r="AF3" s="29" t="s">
        <v>330</v>
      </c>
      <c r="AG3" s="29" t="s">
        <v>331</v>
      </c>
      <c r="AH3" s="29" t="s">
        <v>332</v>
      </c>
      <c r="AI3" s="29" t="s">
        <v>333</v>
      </c>
      <c r="AJ3" s="29" t="s">
        <v>334</v>
      </c>
      <c r="AK3" s="29" t="s">
        <v>335</v>
      </c>
      <c r="AL3" s="29" t="s">
        <v>336</v>
      </c>
      <c r="AM3" s="29" t="s">
        <v>337</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376</v>
      </c>
      <c r="B4" s="7"/>
      <c r="C4" s="32">
        <v>163.62598023007391</v>
      </c>
      <c r="D4" s="32">
        <v>20.780389130289908</v>
      </c>
      <c r="E4" s="32">
        <v>4.1560778260579818</v>
      </c>
      <c r="F4" s="32">
        <v>24.936466956347889</v>
      </c>
      <c r="G4" s="32">
        <v>42.78241829395413</v>
      </c>
      <c r="H4" s="32">
        <v>79.037282723323571</v>
      </c>
      <c r="I4" s="32">
        <v>1335.0169100924863</v>
      </c>
      <c r="J4" s="32">
        <v>7.8876652073528186</v>
      </c>
      <c r="K4" s="32">
        <v>19.088015523950506</v>
      </c>
      <c r="L4" s="30">
        <v>1.8474243830787112</v>
      </c>
      <c r="M4" s="32">
        <v>1.5544678251760149</v>
      </c>
      <c r="N4" s="32">
        <v>4.3521662735538454E-4</v>
      </c>
      <c r="O4" s="32">
        <v>0</v>
      </c>
      <c r="P4" s="32">
        <v>5.7321175996436352E-3</v>
      </c>
      <c r="Q4" s="32">
        <v>0.31560549661291587</v>
      </c>
      <c r="R4" s="32">
        <v>3.8016380706394965</v>
      </c>
      <c r="S4" s="32">
        <v>15.058106052073144</v>
      </c>
      <c r="T4" s="32">
        <v>19.956959853752785</v>
      </c>
      <c r="U4" s="32">
        <v>19.320803300735168</v>
      </c>
      <c r="V4" s="32">
        <v>19.597282142751986</v>
      </c>
      <c r="W4" s="32">
        <v>9.2129116347789068</v>
      </c>
      <c r="X4" s="32">
        <v>5.2976790990872535</v>
      </c>
      <c r="Y4" s="32">
        <v>1.4973033047832269</v>
      </c>
      <c r="Z4" s="32">
        <v>1.0260173963191838E-2</v>
      </c>
      <c r="AA4" s="32"/>
      <c r="AB4" s="32">
        <v>0</v>
      </c>
      <c r="AC4" s="32">
        <v>3.9200704386760507E-3</v>
      </c>
      <c r="AD4" s="32">
        <v>0.11637296928667065</v>
      </c>
      <c r="AE4" s="32">
        <v>2.5054499482165631</v>
      </c>
      <c r="AF4" s="32">
        <v>9.7640660786317852</v>
      </c>
      <c r="AG4" s="32">
        <v>14.669868050970218</v>
      </c>
      <c r="AH4" s="32">
        <v>16.639924577693709</v>
      </c>
      <c r="AI4" s="32">
        <v>14.251578552664636</v>
      </c>
      <c r="AJ4" s="32">
        <v>7.3740330386755017</v>
      </c>
      <c r="AK4" s="32">
        <v>3.4801117416472489</v>
      </c>
      <c r="AL4" s="32">
        <v>0.73879172169092999</v>
      </c>
      <c r="AM4" s="26">
        <v>7.5822333802456603E-3</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c r="B5" s="7"/>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80"/>
  <sheetViews>
    <sheetView workbookViewId="0">
      <selection activeCell="A11" sqref="A11:EA80"/>
    </sheetView>
  </sheetViews>
  <sheetFormatPr defaultRowHeight="12.75"/>
  <cols>
    <col min="1" max="1" width="107.28515625" bestFit="1" customWidth="1"/>
    <col min="2" max="2" width="18.7109375" customWidth="1"/>
    <col min="3" max="3" width="18" customWidth="1"/>
    <col min="15" max="15" width="11.140625" customWidth="1"/>
    <col min="16" max="16" width="14.425781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v>2012</v>
      </c>
      <c r="C3" s="8"/>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196" t="s">
        <v>4</v>
      </c>
      <c r="J6" s="197"/>
      <c r="K6" s="197"/>
      <c r="L6" s="197"/>
      <c r="M6" s="197"/>
      <c r="N6" s="198"/>
      <c r="O6" s="199" t="s">
        <v>5</v>
      </c>
      <c r="P6" s="200"/>
      <c r="Q6" s="89" t="s">
        <v>120</v>
      </c>
      <c r="R6" s="201" t="s">
        <v>121</v>
      </c>
      <c r="S6" s="201"/>
      <c r="T6" s="201"/>
    </row>
    <row r="7" spans="1:131"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90" t="s">
        <v>122</v>
      </c>
      <c r="R7" s="91" t="s">
        <v>123</v>
      </c>
      <c r="S7" s="91" t="s">
        <v>124</v>
      </c>
      <c r="T7" s="91" t="s">
        <v>125</v>
      </c>
    </row>
    <row r="8" spans="1:131">
      <c r="A8" t="str">
        <f>Raw!B8</f>
        <v>LESA</v>
      </c>
      <c r="B8" t="str">
        <f>Raw!C8</f>
        <v>LESA</v>
      </c>
      <c r="C8">
        <f>Raw!D8</f>
        <v>153.03359999999998</v>
      </c>
      <c r="D8">
        <f>Raw!E8</f>
        <v>10</v>
      </c>
      <c r="E8">
        <f>Raw!F8</f>
        <v>20.780389130289908</v>
      </c>
      <c r="F8">
        <f>Raw!G8</f>
        <v>0</v>
      </c>
      <c r="G8" t="s">
        <v>139</v>
      </c>
      <c r="H8">
        <f>Raw!I8</f>
        <v>0</v>
      </c>
    </row>
    <row r="11" spans="1:13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92" t="s">
        <v>140</v>
      </c>
      <c r="B12" s="93"/>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141</v>
      </c>
      <c r="B13" s="7" t="s">
        <v>142</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143</v>
      </c>
      <c r="B14" s="7" t="s">
        <v>469</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ht="13.5" thickBot="1">
      <c r="A16" s="24" t="s">
        <v>144</v>
      </c>
      <c r="B16" s="94"/>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25"/>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c r="B17" s="95" t="s">
        <v>145</v>
      </c>
      <c r="C17" s="96"/>
      <c r="D17" s="96" t="s">
        <v>145</v>
      </c>
      <c r="E17" s="97"/>
      <c r="F17" s="7"/>
      <c r="G17" s="95" t="s">
        <v>146</v>
      </c>
      <c r="H17" s="96"/>
      <c r="I17" s="96"/>
      <c r="J17" s="96"/>
      <c r="K17" s="96"/>
      <c r="L17" s="96"/>
      <c r="M17" s="96"/>
      <c r="N17" s="96"/>
      <c r="O17" s="97"/>
      <c r="P17" s="7"/>
      <c r="Q17" s="95" t="s">
        <v>147</v>
      </c>
      <c r="R17" s="96"/>
      <c r="S17" s="96"/>
      <c r="T17" s="96"/>
      <c r="U17" s="97"/>
      <c r="V17" s="7"/>
      <c r="W17" s="95" t="s">
        <v>148</v>
      </c>
      <c r="X17" s="97"/>
      <c r="Y17" s="7"/>
      <c r="Z17" s="95" t="s">
        <v>149</v>
      </c>
      <c r="AA17" s="96"/>
      <c r="AB17" s="9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c r="B18" s="98" t="s">
        <v>150</v>
      </c>
      <c r="C18" s="99" t="s">
        <v>151</v>
      </c>
      <c r="D18" s="99" t="s">
        <v>150</v>
      </c>
      <c r="E18" s="100" t="s">
        <v>151</v>
      </c>
      <c r="F18" s="7"/>
      <c r="G18" s="98" t="s">
        <v>152</v>
      </c>
      <c r="H18" s="99" t="s">
        <v>436</v>
      </c>
      <c r="I18" s="99"/>
      <c r="J18" s="99"/>
      <c r="K18" s="99" t="s">
        <v>153</v>
      </c>
      <c r="L18" s="99"/>
      <c r="M18" s="99"/>
      <c r="N18" s="99"/>
      <c r="O18" s="100"/>
      <c r="P18" s="7"/>
      <c r="Q18" s="98"/>
      <c r="R18" s="99" t="s">
        <v>154</v>
      </c>
      <c r="S18" s="99" t="s">
        <v>155</v>
      </c>
      <c r="T18" s="99" t="s">
        <v>156</v>
      </c>
      <c r="U18" s="100" t="s">
        <v>157</v>
      </c>
      <c r="V18" s="7"/>
      <c r="W18" s="98" t="s">
        <v>158</v>
      </c>
      <c r="X18" s="100">
        <v>20</v>
      </c>
      <c r="Y18" s="7"/>
      <c r="Z18" s="98"/>
      <c r="AA18" s="99" t="s">
        <v>151</v>
      </c>
      <c r="AB18" s="100" t="s">
        <v>159</v>
      </c>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c r="B19" s="98" t="s">
        <v>160</v>
      </c>
      <c r="C19" s="99" t="s">
        <v>161</v>
      </c>
      <c r="D19" s="99" t="s">
        <v>160</v>
      </c>
      <c r="E19" s="100" t="s">
        <v>161</v>
      </c>
      <c r="F19" s="7"/>
      <c r="G19" s="98" t="s">
        <v>162</v>
      </c>
      <c r="H19" s="99" t="s">
        <v>163</v>
      </c>
      <c r="I19" s="99"/>
      <c r="J19" s="99"/>
      <c r="K19" s="99" t="s">
        <v>164</v>
      </c>
      <c r="L19" s="99"/>
      <c r="M19" s="99"/>
      <c r="N19" s="99"/>
      <c r="O19" s="100"/>
      <c r="P19" s="7"/>
      <c r="Q19" s="98" t="s">
        <v>165</v>
      </c>
      <c r="R19" s="99">
        <v>6.7943795888335753E-2</v>
      </c>
      <c r="S19" s="99">
        <v>4.387844424080023E-2</v>
      </c>
      <c r="T19" s="99">
        <v>5.3289007766645871E-2</v>
      </c>
      <c r="U19" s="100">
        <v>5.447903102274565E-2</v>
      </c>
      <c r="V19" s="7"/>
      <c r="W19" s="98" t="s">
        <v>166</v>
      </c>
      <c r="X19" s="100">
        <v>2016</v>
      </c>
      <c r="Y19" s="7"/>
      <c r="Z19" s="98" t="s">
        <v>167</v>
      </c>
      <c r="AA19" s="99">
        <v>4.03890184699085E-3</v>
      </c>
      <c r="AB19" s="100">
        <v>0.01</v>
      </c>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c r="B20" s="98" t="s">
        <v>168</v>
      </c>
      <c r="C20" s="99" t="s">
        <v>169</v>
      </c>
      <c r="D20" s="99" t="s">
        <v>168</v>
      </c>
      <c r="E20" s="100" t="s">
        <v>169</v>
      </c>
      <c r="F20" s="7"/>
      <c r="G20" s="98" t="s">
        <v>170</v>
      </c>
      <c r="H20" s="99" t="s">
        <v>171</v>
      </c>
      <c r="I20" s="99"/>
      <c r="J20" s="99"/>
      <c r="K20" s="99" t="s">
        <v>172</v>
      </c>
      <c r="L20" s="99"/>
      <c r="M20" s="99"/>
      <c r="N20" s="99"/>
      <c r="O20" s="100"/>
      <c r="P20" s="7"/>
      <c r="Q20" s="98" t="s">
        <v>173</v>
      </c>
      <c r="R20" s="99">
        <v>12</v>
      </c>
      <c r="S20" s="99">
        <v>12</v>
      </c>
      <c r="T20" s="99">
        <v>1</v>
      </c>
      <c r="U20" s="100">
        <v>1</v>
      </c>
      <c r="V20" s="7"/>
      <c r="W20" s="98" t="s">
        <v>174</v>
      </c>
      <c r="X20" s="100">
        <v>2016</v>
      </c>
      <c r="Y20" s="7"/>
      <c r="Z20" s="98" t="s">
        <v>175</v>
      </c>
      <c r="AA20" s="99">
        <v>26</v>
      </c>
      <c r="AB20" s="100">
        <v>0</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ht="13.5" thickBot="1">
      <c r="A21" s="7"/>
      <c r="B21" s="101" t="s">
        <v>176</v>
      </c>
      <c r="C21" s="102" t="s">
        <v>169</v>
      </c>
      <c r="D21" s="102" t="s">
        <v>176</v>
      </c>
      <c r="E21" s="103" t="s">
        <v>169</v>
      </c>
      <c r="F21" s="7"/>
      <c r="G21" s="98" t="s">
        <v>177</v>
      </c>
      <c r="H21" s="99" t="s">
        <v>178</v>
      </c>
      <c r="I21" s="99"/>
      <c r="J21" s="99"/>
      <c r="K21" s="99" t="s">
        <v>164</v>
      </c>
      <c r="L21" s="99"/>
      <c r="M21" s="99"/>
      <c r="N21" s="99"/>
      <c r="O21" s="100"/>
      <c r="P21" s="7"/>
      <c r="Q21" s="98"/>
      <c r="R21" s="99" t="s">
        <v>154</v>
      </c>
      <c r="S21" s="99" t="s">
        <v>155</v>
      </c>
      <c r="T21" s="99" t="s">
        <v>156</v>
      </c>
      <c r="U21" s="100" t="s">
        <v>157</v>
      </c>
      <c r="V21" s="7"/>
      <c r="W21" s="98" t="s">
        <v>179</v>
      </c>
      <c r="X21" s="100">
        <v>2012</v>
      </c>
      <c r="Y21" s="7"/>
      <c r="Z21" s="98" t="s">
        <v>180</v>
      </c>
      <c r="AA21" s="99">
        <v>0.9</v>
      </c>
      <c r="AB21" s="100" t="s">
        <v>181</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c r="B22" s="7"/>
      <c r="C22" s="7"/>
      <c r="D22" s="7"/>
      <c r="E22" s="7"/>
      <c r="F22" s="7"/>
      <c r="G22" s="98" t="s">
        <v>182</v>
      </c>
      <c r="H22" s="99" t="s">
        <v>171</v>
      </c>
      <c r="I22" s="99"/>
      <c r="J22" s="99"/>
      <c r="K22" s="99"/>
      <c r="L22" s="99"/>
      <c r="M22" s="99"/>
      <c r="N22" s="99"/>
      <c r="O22" s="100"/>
      <c r="P22" s="7"/>
      <c r="Q22" s="98" t="s">
        <v>183</v>
      </c>
      <c r="R22" s="99">
        <v>0.35</v>
      </c>
      <c r="S22" s="99">
        <v>0.19500000000000001</v>
      </c>
      <c r="T22" s="99">
        <v>0.45499999999999996</v>
      </c>
      <c r="U22" s="100">
        <v>0</v>
      </c>
      <c r="V22" s="7"/>
      <c r="W22" s="98" t="s">
        <v>184</v>
      </c>
      <c r="X22" s="100">
        <v>0.04</v>
      </c>
      <c r="Y22" s="7"/>
      <c r="Z22" s="98" t="s">
        <v>185</v>
      </c>
      <c r="AA22" s="99">
        <v>4.7399348199455904E-2</v>
      </c>
      <c r="AB22" s="100">
        <v>0</v>
      </c>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7" t="s">
        <v>186</v>
      </c>
      <c r="C23" s="7" t="s">
        <v>151</v>
      </c>
      <c r="D23" s="7"/>
      <c r="E23" s="7"/>
      <c r="F23" s="7"/>
      <c r="G23" s="98" t="s">
        <v>187</v>
      </c>
      <c r="H23" s="99" t="s">
        <v>188</v>
      </c>
      <c r="I23" s="99"/>
      <c r="J23" s="99"/>
      <c r="K23" s="99" t="s">
        <v>189</v>
      </c>
      <c r="L23" s="99"/>
      <c r="M23" s="99"/>
      <c r="N23" s="99"/>
      <c r="O23" s="100"/>
      <c r="P23" s="7"/>
      <c r="Q23" s="98" t="s">
        <v>190</v>
      </c>
      <c r="R23" s="99">
        <v>1</v>
      </c>
      <c r="S23" s="99">
        <v>0</v>
      </c>
      <c r="T23" s="99">
        <v>0</v>
      </c>
      <c r="U23" s="100">
        <v>0</v>
      </c>
      <c r="V23" s="7"/>
      <c r="W23" s="98" t="s">
        <v>191</v>
      </c>
      <c r="X23" s="100">
        <v>0</v>
      </c>
      <c r="Y23" s="7"/>
      <c r="Z23" s="98" t="s">
        <v>192</v>
      </c>
      <c r="AA23" s="99">
        <v>31</v>
      </c>
      <c r="AB23" s="100">
        <v>0</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c r="B24" s="7" t="s">
        <v>193</v>
      </c>
      <c r="C24" s="7" t="s">
        <v>194</v>
      </c>
      <c r="D24" s="7"/>
      <c r="E24" s="7"/>
      <c r="F24" s="7"/>
      <c r="G24" s="98" t="s">
        <v>195</v>
      </c>
      <c r="H24" s="99" t="s">
        <v>189</v>
      </c>
      <c r="I24" s="99"/>
      <c r="J24" s="99"/>
      <c r="K24" s="99" t="s">
        <v>196</v>
      </c>
      <c r="L24" s="99"/>
      <c r="M24" s="99"/>
      <c r="N24" s="99"/>
      <c r="O24" s="100"/>
      <c r="P24" s="7"/>
      <c r="Q24" s="98" t="s">
        <v>197</v>
      </c>
      <c r="R24" s="99">
        <v>1</v>
      </c>
      <c r="S24" s="99">
        <v>0</v>
      </c>
      <c r="T24" s="99">
        <v>0</v>
      </c>
      <c r="U24" s="100">
        <v>0</v>
      </c>
      <c r="V24" s="7"/>
      <c r="W24" s="98" t="s">
        <v>198</v>
      </c>
      <c r="X24" s="100">
        <v>0.2</v>
      </c>
      <c r="Y24" s="7"/>
      <c r="Z24" s="98" t="s">
        <v>199</v>
      </c>
      <c r="AA24" s="99">
        <v>0.7</v>
      </c>
      <c r="AB24" s="100" t="s">
        <v>181</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t="s">
        <v>200</v>
      </c>
      <c r="C25" s="7" t="s">
        <v>201</v>
      </c>
      <c r="D25" s="7"/>
      <c r="E25" s="7"/>
      <c r="F25" s="7"/>
      <c r="G25" s="98" t="s">
        <v>202</v>
      </c>
      <c r="H25" s="99" t="s">
        <v>196</v>
      </c>
      <c r="I25" s="99"/>
      <c r="J25" s="99"/>
      <c r="K25" s="99" t="s">
        <v>203</v>
      </c>
      <c r="L25" s="99"/>
      <c r="M25" s="99"/>
      <c r="N25" s="99"/>
      <c r="O25" s="100"/>
      <c r="P25" s="7"/>
      <c r="Q25" s="98" t="s">
        <v>204</v>
      </c>
      <c r="R25" s="99"/>
      <c r="S25" s="99">
        <v>0.3</v>
      </c>
      <c r="T25" s="99">
        <v>0.7</v>
      </c>
      <c r="U25" s="100">
        <v>0</v>
      </c>
      <c r="V25" s="7"/>
      <c r="W25" s="98" t="s">
        <v>205</v>
      </c>
      <c r="X25" s="100">
        <v>0</v>
      </c>
      <c r="Y25" s="7"/>
      <c r="Z25" s="98" t="s">
        <v>206</v>
      </c>
      <c r="AA25" s="99">
        <v>0</v>
      </c>
      <c r="AB25" s="100">
        <v>0</v>
      </c>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ht="13.5" thickBot="1">
      <c r="A26" s="7"/>
      <c r="B26" s="7" t="s">
        <v>207</v>
      </c>
      <c r="C26" s="7" t="s">
        <v>208</v>
      </c>
      <c r="D26" s="7"/>
      <c r="E26" s="7"/>
      <c r="F26" s="7"/>
      <c r="G26" s="101" t="s">
        <v>209</v>
      </c>
      <c r="H26" s="102" t="s">
        <v>203</v>
      </c>
      <c r="I26" s="102"/>
      <c r="J26" s="102"/>
      <c r="K26" s="102"/>
      <c r="L26" s="102"/>
      <c r="M26" s="102"/>
      <c r="N26" s="102"/>
      <c r="O26" s="103"/>
      <c r="P26" s="7"/>
      <c r="Q26" s="101" t="s">
        <v>210</v>
      </c>
      <c r="R26" s="102"/>
      <c r="S26" s="102">
        <v>20</v>
      </c>
      <c r="T26" s="102"/>
      <c r="U26" s="103"/>
      <c r="V26" s="7"/>
      <c r="W26" s="101" t="s">
        <v>211</v>
      </c>
      <c r="X26" s="103">
        <v>2018</v>
      </c>
      <c r="Y26" s="7"/>
      <c r="Z26" s="101" t="s">
        <v>212</v>
      </c>
      <c r="AA26" s="102">
        <v>0</v>
      </c>
      <c r="AB26" s="103">
        <v>0</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ht="13.5" thickBot="1">
      <c r="A34" s="24" t="s">
        <v>213</v>
      </c>
      <c r="B34" s="25"/>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ht="26.25" thickBot="1">
      <c r="A35" s="104" t="s">
        <v>214</v>
      </c>
      <c r="B35" s="105"/>
      <c r="C35" s="106" t="s">
        <v>215</v>
      </c>
      <c r="D35" s="107"/>
      <c r="E35" s="107"/>
      <c r="F35" s="107"/>
      <c r="G35" s="107"/>
      <c r="H35" s="107"/>
      <c r="I35" s="107"/>
      <c r="J35" s="107"/>
      <c r="K35" s="108"/>
      <c r="L35" s="106" t="s">
        <v>216</v>
      </c>
      <c r="M35" s="107"/>
      <c r="N35" s="107"/>
      <c r="O35" s="107"/>
      <c r="P35" s="107"/>
      <c r="Q35" s="108"/>
      <c r="R35" s="106" t="s">
        <v>217</v>
      </c>
      <c r="S35" s="107"/>
      <c r="T35" s="107"/>
      <c r="U35" s="108"/>
      <c r="V35" s="106" t="s">
        <v>218</v>
      </c>
      <c r="W35" s="107"/>
      <c r="X35" s="107"/>
      <c r="Y35" s="108"/>
      <c r="Z35" s="106" t="s">
        <v>219</v>
      </c>
      <c r="AA35" s="107"/>
      <c r="AB35" s="107"/>
      <c r="AC35" s="108"/>
      <c r="AD35" s="106" t="s">
        <v>220</v>
      </c>
      <c r="AE35" s="107"/>
      <c r="AF35" s="107"/>
      <c r="AG35" s="108"/>
      <c r="AH35" s="106" t="s">
        <v>221</v>
      </c>
      <c r="AI35" s="107"/>
      <c r="AJ35" s="107"/>
      <c r="AK35" s="107"/>
      <c r="AL35" s="108"/>
      <c r="AM35" s="106" t="s">
        <v>222</v>
      </c>
      <c r="AN35" s="107"/>
      <c r="AO35" s="107"/>
      <c r="AP35" s="107"/>
      <c r="AQ35" s="107"/>
      <c r="AR35" s="107"/>
      <c r="AS35" s="108"/>
      <c r="AT35" s="106" t="s">
        <v>223</v>
      </c>
      <c r="AU35" s="107"/>
      <c r="AV35" s="107"/>
      <c r="AW35" s="107"/>
      <c r="AX35" s="107"/>
      <c r="AY35" s="107"/>
      <c r="AZ35" s="108"/>
      <c r="BA35" s="106" t="s">
        <v>224</v>
      </c>
      <c r="BB35" s="107"/>
      <c r="BC35" s="107"/>
      <c r="BD35" s="107"/>
      <c r="BE35" s="107"/>
      <c r="BF35" s="108"/>
      <c r="BG35" s="106" t="s">
        <v>225</v>
      </c>
      <c r="BH35" s="108"/>
      <c r="BI35" s="106" t="s">
        <v>226</v>
      </c>
      <c r="BJ35" s="107"/>
      <c r="BK35" s="107"/>
      <c r="BL35" s="107"/>
      <c r="BM35" s="108"/>
      <c r="BN35" s="106" t="s">
        <v>227</v>
      </c>
      <c r="BO35" s="107"/>
      <c r="BP35" s="107"/>
      <c r="BQ35" s="107"/>
      <c r="BR35" s="107"/>
      <c r="BS35" s="107"/>
      <c r="BT35" s="107"/>
      <c r="BU35" s="107"/>
      <c r="BV35" s="107"/>
      <c r="BW35" s="107"/>
      <c r="BX35" s="107"/>
      <c r="BY35" s="107"/>
      <c r="BZ35" s="107"/>
      <c r="CA35" s="107"/>
      <c r="CB35" s="107"/>
      <c r="CC35" s="108"/>
      <c r="CD35" s="106" t="s">
        <v>228</v>
      </c>
      <c r="CE35" s="108"/>
      <c r="CF35" s="106" t="s">
        <v>229</v>
      </c>
      <c r="CG35" s="107"/>
      <c r="CH35" s="107"/>
      <c r="CI35" s="107"/>
      <c r="CJ35" s="107"/>
      <c r="CK35" s="108"/>
      <c r="CL35" s="109"/>
      <c r="CM35" s="106" t="s">
        <v>5</v>
      </c>
      <c r="CN35" s="107"/>
      <c r="CO35" s="107"/>
      <c r="CP35" s="108"/>
      <c r="CQ35" s="106" t="s">
        <v>230</v>
      </c>
      <c r="CR35" s="107"/>
      <c r="CS35" s="107"/>
      <c r="CT35" s="107"/>
      <c r="CU35" s="108"/>
      <c r="CV35" s="106" t="s">
        <v>231</v>
      </c>
      <c r="CW35" s="108"/>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216.75">
      <c r="A36" s="27" t="s">
        <v>232</v>
      </c>
      <c r="B36" s="28" t="s">
        <v>233</v>
      </c>
      <c r="C36" s="29" t="s">
        <v>117</v>
      </c>
      <c r="D36" s="29" t="s">
        <v>234</v>
      </c>
      <c r="E36" s="29" t="s">
        <v>235</v>
      </c>
      <c r="F36" s="29" t="s">
        <v>236</v>
      </c>
      <c r="G36" s="29" t="s">
        <v>237</v>
      </c>
      <c r="H36" s="29" t="s">
        <v>238</v>
      </c>
      <c r="I36" s="29" t="s">
        <v>239</v>
      </c>
      <c r="J36" s="29" t="s">
        <v>240</v>
      </c>
      <c r="K36" s="29" t="s">
        <v>241</v>
      </c>
      <c r="L36" s="29" t="s">
        <v>242</v>
      </c>
      <c r="M36" s="29" t="s">
        <v>243</v>
      </c>
      <c r="N36" s="29" t="s">
        <v>244</v>
      </c>
      <c r="O36" s="29" t="s">
        <v>245</v>
      </c>
      <c r="P36" s="29" t="s">
        <v>246</v>
      </c>
      <c r="Q36" s="29" t="s">
        <v>247</v>
      </c>
      <c r="R36" s="29" t="s">
        <v>248</v>
      </c>
      <c r="S36" s="29" t="s">
        <v>249</v>
      </c>
      <c r="T36" s="29" t="s">
        <v>250</v>
      </c>
      <c r="U36" s="29" t="s">
        <v>154</v>
      </c>
      <c r="V36" s="29" t="s">
        <v>248</v>
      </c>
      <c r="W36" s="29" t="s">
        <v>249</v>
      </c>
      <c r="X36" s="29" t="s">
        <v>250</v>
      </c>
      <c r="Y36" s="29" t="s">
        <v>154</v>
      </c>
      <c r="Z36" s="29" t="s">
        <v>248</v>
      </c>
      <c r="AA36" s="29" t="s">
        <v>249</v>
      </c>
      <c r="AB36" s="29" t="s">
        <v>250</v>
      </c>
      <c r="AC36" s="29" t="s">
        <v>154</v>
      </c>
      <c r="AD36" s="29" t="s">
        <v>248</v>
      </c>
      <c r="AE36" s="29" t="s">
        <v>249</v>
      </c>
      <c r="AF36" s="29" t="s">
        <v>250</v>
      </c>
      <c r="AG36" s="29" t="s">
        <v>154</v>
      </c>
      <c r="AH36" s="29" t="s">
        <v>248</v>
      </c>
      <c r="AI36" s="29" t="s">
        <v>249</v>
      </c>
      <c r="AJ36" s="29" t="s">
        <v>250</v>
      </c>
      <c r="AK36" s="29" t="s">
        <v>154</v>
      </c>
      <c r="AL36" s="29" t="s">
        <v>127</v>
      </c>
      <c r="AM36" s="29" t="s">
        <v>251</v>
      </c>
      <c r="AN36" s="29" t="s">
        <v>252</v>
      </c>
      <c r="AO36" s="29" t="s">
        <v>253</v>
      </c>
      <c r="AP36" s="29" t="s">
        <v>254</v>
      </c>
      <c r="AQ36" s="29" t="s">
        <v>255</v>
      </c>
      <c r="AR36" s="29" t="s">
        <v>256</v>
      </c>
      <c r="AS36" s="29" t="s">
        <v>257</v>
      </c>
      <c r="AT36" s="29" t="s">
        <v>258</v>
      </c>
      <c r="AU36" s="29" t="s">
        <v>259</v>
      </c>
      <c r="AV36" s="29" t="s">
        <v>260</v>
      </c>
      <c r="AW36" s="29" t="s">
        <v>261</v>
      </c>
      <c r="AX36" s="29" t="s">
        <v>262</v>
      </c>
      <c r="AY36" s="29" t="s">
        <v>263</v>
      </c>
      <c r="AZ36" s="29" t="s">
        <v>264</v>
      </c>
      <c r="BA36" s="29" t="s">
        <v>265</v>
      </c>
      <c r="BB36" s="29" t="s">
        <v>266</v>
      </c>
      <c r="BC36" s="29" t="s">
        <v>267</v>
      </c>
      <c r="BD36" s="29" t="s">
        <v>268</v>
      </c>
      <c r="BE36" s="29" t="s">
        <v>269</v>
      </c>
      <c r="BF36" s="29" t="s">
        <v>270</v>
      </c>
      <c r="BG36" s="29" t="s">
        <v>271</v>
      </c>
      <c r="BH36" s="29" t="s">
        <v>272</v>
      </c>
      <c r="BI36" s="29" t="s">
        <v>273</v>
      </c>
      <c r="BJ36" s="29" t="s">
        <v>274</v>
      </c>
      <c r="BK36" s="29" t="s">
        <v>275</v>
      </c>
      <c r="BL36" s="29" t="s">
        <v>276</v>
      </c>
      <c r="BM36" s="29" t="s">
        <v>277</v>
      </c>
      <c r="BN36" s="29" t="s">
        <v>278</v>
      </c>
      <c r="BO36" s="29" t="s">
        <v>279</v>
      </c>
      <c r="BP36" s="29" t="s">
        <v>280</v>
      </c>
      <c r="BQ36" s="29" t="s">
        <v>281</v>
      </c>
      <c r="BR36" s="29" t="s">
        <v>282</v>
      </c>
      <c r="BS36" s="29" t="s">
        <v>283</v>
      </c>
      <c r="BT36" s="29" t="s">
        <v>284</v>
      </c>
      <c r="BU36" s="29" t="s">
        <v>285</v>
      </c>
      <c r="BV36" s="29" t="s">
        <v>286</v>
      </c>
      <c r="BW36" s="29" t="s">
        <v>287</v>
      </c>
      <c r="BX36" s="29" t="s">
        <v>288</v>
      </c>
      <c r="BY36" s="29" t="s">
        <v>289</v>
      </c>
      <c r="BZ36" s="29" t="s">
        <v>290</v>
      </c>
      <c r="CA36" s="29" t="s">
        <v>291</v>
      </c>
      <c r="CB36" s="29" t="s">
        <v>292</v>
      </c>
      <c r="CC36" s="29" t="s">
        <v>293</v>
      </c>
      <c r="CD36" s="29" t="s">
        <v>294</v>
      </c>
      <c r="CE36" s="29" t="s">
        <v>21</v>
      </c>
      <c r="CF36" s="29" t="s">
        <v>295</v>
      </c>
      <c r="CG36" s="29" t="s">
        <v>296</v>
      </c>
      <c r="CH36" s="29" t="s">
        <v>297</v>
      </c>
      <c r="CI36" s="29" t="s">
        <v>298</v>
      </c>
      <c r="CJ36" s="29" t="s">
        <v>299</v>
      </c>
      <c r="CK36" s="29" t="s">
        <v>300</v>
      </c>
      <c r="CL36" s="29"/>
      <c r="CM36" s="29" t="s">
        <v>301</v>
      </c>
      <c r="CN36" s="29" t="s">
        <v>302</v>
      </c>
      <c r="CO36" s="29" t="s">
        <v>303</v>
      </c>
      <c r="CP36" s="29" t="s">
        <v>304</v>
      </c>
      <c r="CQ36" s="29" t="s">
        <v>305</v>
      </c>
      <c r="CR36" s="29" t="s">
        <v>306</v>
      </c>
      <c r="CS36" s="29" t="s">
        <v>307</v>
      </c>
      <c r="CT36" s="29" t="s">
        <v>308</v>
      </c>
      <c r="CU36" s="29" t="s">
        <v>309</v>
      </c>
      <c r="CV36" s="29" t="s">
        <v>310</v>
      </c>
      <c r="CW36" s="110" t="s">
        <v>311</v>
      </c>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t="s">
        <v>376</v>
      </c>
      <c r="B37" s="7" t="s">
        <v>376</v>
      </c>
      <c r="C37" s="26">
        <v>10</v>
      </c>
      <c r="D37" s="26">
        <v>153.03359999999998</v>
      </c>
      <c r="E37" s="26">
        <v>0</v>
      </c>
      <c r="F37" s="26">
        <v>20.780389130289908</v>
      </c>
      <c r="G37" s="26">
        <v>0</v>
      </c>
      <c r="H37" s="26">
        <v>0</v>
      </c>
      <c r="I37" s="26" t="s">
        <v>139</v>
      </c>
      <c r="J37" s="26"/>
      <c r="K37" s="26"/>
      <c r="L37" s="26">
        <v>163.62598023007391</v>
      </c>
      <c r="M37" s="26">
        <v>4.3521662735538454E-4</v>
      </c>
      <c r="N37" s="26">
        <v>4.3207542890923498E-4</v>
      </c>
      <c r="O37" s="26">
        <v>0</v>
      </c>
      <c r="P37" s="26">
        <v>0</v>
      </c>
      <c r="Q37" s="26">
        <v>0</v>
      </c>
      <c r="R37" s="26">
        <v>4.1438871874531449</v>
      </c>
      <c r="S37" s="26">
        <v>9.5758930085209357</v>
      </c>
      <c r="T37" s="26">
        <v>0</v>
      </c>
      <c r="U37" s="26">
        <v>24.906560271922068</v>
      </c>
      <c r="V37" s="26" t="s">
        <v>312</v>
      </c>
      <c r="W37" s="26" t="s">
        <v>312</v>
      </c>
      <c r="X37" s="26" t="s">
        <v>312</v>
      </c>
      <c r="Y37" s="26" t="s">
        <v>312</v>
      </c>
      <c r="Z37" s="26">
        <v>0</v>
      </c>
      <c r="AA37" s="26">
        <v>0</v>
      </c>
      <c r="AB37" s="26">
        <v>0</v>
      </c>
      <c r="AC37" s="26">
        <v>0</v>
      </c>
      <c r="AD37" s="26">
        <v>0</v>
      </c>
      <c r="AE37" s="26">
        <v>0</v>
      </c>
      <c r="AF37" s="26">
        <v>0</v>
      </c>
      <c r="AG37" s="26">
        <v>0</v>
      </c>
      <c r="AH37" s="26">
        <v>4.1438871874531449</v>
      </c>
      <c r="AI37" s="26">
        <v>9.5758930085209357</v>
      </c>
      <c r="AJ37" s="26">
        <v>0</v>
      </c>
      <c r="AK37" s="26">
        <v>24.906560271922068</v>
      </c>
      <c r="AL37" s="26">
        <v>38.626340467896149</v>
      </c>
      <c r="AM37" s="26">
        <v>78.701466158794091</v>
      </c>
      <c r="AN37" s="26">
        <v>0.15378313590941253</v>
      </c>
      <c r="AO37" s="26">
        <v>0</v>
      </c>
      <c r="AP37" s="26">
        <v>0</v>
      </c>
      <c r="AQ37" s="26">
        <v>78.855249294703498</v>
      </c>
      <c r="AR37" s="26">
        <v>4.1438871874531449</v>
      </c>
      <c r="AS37" s="30">
        <v>19.029294410683114</v>
      </c>
      <c r="AT37" s="26">
        <v>78.701466158794091</v>
      </c>
      <c r="AU37" s="26">
        <v>0.18203342862006999</v>
      </c>
      <c r="AV37" s="26">
        <v>0</v>
      </c>
      <c r="AW37" s="26">
        <v>0</v>
      </c>
      <c r="AX37" s="26">
        <v>78.883499587414164</v>
      </c>
      <c r="AY37" s="26">
        <v>9.5758930085209357</v>
      </c>
      <c r="AZ37" s="30">
        <v>8.237717309207726</v>
      </c>
      <c r="BA37" s="26">
        <v>78.701466158794091</v>
      </c>
      <c r="BB37" s="26">
        <v>0.3358165645294825</v>
      </c>
      <c r="BC37" s="26">
        <v>0</v>
      </c>
      <c r="BD37" s="26">
        <v>0</v>
      </c>
      <c r="BE37" s="26">
        <v>79.037282723323571</v>
      </c>
      <c r="BF37" s="26">
        <v>13.719780195974081</v>
      </c>
      <c r="BG37" s="26">
        <v>6.0186986745727031</v>
      </c>
      <c r="BH37" s="30">
        <v>5.7608271848638068</v>
      </c>
      <c r="BI37" s="26">
        <v>1.8634844661492149</v>
      </c>
      <c r="BJ37" s="26">
        <v>4.3062291668835169</v>
      </c>
      <c r="BK37" s="26">
        <v>0</v>
      </c>
      <c r="BL37" s="26">
        <v>11.200350316597689</v>
      </c>
      <c r="BM37" s="26">
        <v>17.370063949630424</v>
      </c>
      <c r="BN37" s="26">
        <v>78.701466158794091</v>
      </c>
      <c r="BO37" s="26">
        <v>0</v>
      </c>
      <c r="BP37" s="26">
        <v>0.3358165645294825</v>
      </c>
      <c r="BQ37" s="26">
        <v>0</v>
      </c>
      <c r="BR37" s="26">
        <v>0</v>
      </c>
      <c r="BS37" s="26">
        <v>0</v>
      </c>
      <c r="BT37" s="26">
        <v>0</v>
      </c>
      <c r="BU37" s="26">
        <v>0</v>
      </c>
      <c r="BV37" s="26">
        <v>0</v>
      </c>
      <c r="BW37" s="26">
        <v>0</v>
      </c>
      <c r="BX37" s="26">
        <v>38.626340467896149</v>
      </c>
      <c r="BY37" s="26"/>
      <c r="BZ37" s="26">
        <v>0</v>
      </c>
      <c r="CA37" s="26">
        <v>0</v>
      </c>
      <c r="CB37" s="26">
        <v>79.037282723323571</v>
      </c>
      <c r="CC37" s="26">
        <v>38.626340467896149</v>
      </c>
      <c r="CD37" s="30">
        <v>2.0462016791110336</v>
      </c>
      <c r="CE37" s="26">
        <v>17.219048991170389</v>
      </c>
      <c r="CF37" s="26">
        <v>1.5544678251760149</v>
      </c>
      <c r="CG37" s="26">
        <v>0</v>
      </c>
      <c r="CH37" s="26">
        <v>1.5544678251760149</v>
      </c>
      <c r="CI37" s="26">
        <v>7.7722340609285109E-2</v>
      </c>
      <c r="CJ37" s="26">
        <v>0</v>
      </c>
      <c r="CK37" s="26">
        <v>7.7722340609285109E-2</v>
      </c>
      <c r="CL37" s="26"/>
      <c r="CM37" s="26">
        <v>0</v>
      </c>
      <c r="CN37" s="26"/>
      <c r="CO37" s="26">
        <v>0</v>
      </c>
      <c r="CP37" s="26">
        <v>0</v>
      </c>
      <c r="CQ37" s="26">
        <v>0</v>
      </c>
      <c r="CR37" s="26">
        <v>0</v>
      </c>
      <c r="CS37" s="26">
        <v>0</v>
      </c>
      <c r="CT37" s="26">
        <v>0</v>
      </c>
      <c r="CU37" s="26">
        <v>0</v>
      </c>
      <c r="CV37" s="26">
        <v>9999</v>
      </c>
      <c r="CW37" s="30">
        <v>9999</v>
      </c>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ht="13.5" thickBot="1">
      <c r="A40" s="24" t="s">
        <v>313</v>
      </c>
      <c r="B40" s="25"/>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26.25" thickBot="1">
      <c r="A41" s="104" t="s">
        <v>214</v>
      </c>
      <c r="B41" s="105"/>
      <c r="C41" s="106" t="s">
        <v>215</v>
      </c>
      <c r="D41" s="107"/>
      <c r="E41" s="107"/>
      <c r="F41" s="107"/>
      <c r="G41" s="107"/>
      <c r="H41" s="107"/>
      <c r="I41" s="107"/>
      <c r="J41" s="107"/>
      <c r="K41" s="108"/>
      <c r="L41" s="106" t="s">
        <v>216</v>
      </c>
      <c r="M41" s="107"/>
      <c r="N41" s="107"/>
      <c r="O41" s="107"/>
      <c r="P41" s="107"/>
      <c r="Q41" s="108"/>
      <c r="R41" s="106" t="s">
        <v>217</v>
      </c>
      <c r="S41" s="107"/>
      <c r="T41" s="107"/>
      <c r="U41" s="108"/>
      <c r="V41" s="106" t="s">
        <v>218</v>
      </c>
      <c r="W41" s="107"/>
      <c r="X41" s="107"/>
      <c r="Y41" s="108"/>
      <c r="Z41" s="106" t="s">
        <v>219</v>
      </c>
      <c r="AA41" s="107"/>
      <c r="AB41" s="107"/>
      <c r="AC41" s="108"/>
      <c r="AD41" s="106" t="s">
        <v>220</v>
      </c>
      <c r="AE41" s="107"/>
      <c r="AF41" s="107"/>
      <c r="AG41" s="108"/>
      <c r="AH41" s="106" t="s">
        <v>221</v>
      </c>
      <c r="AI41" s="107"/>
      <c r="AJ41" s="107"/>
      <c r="AK41" s="107"/>
      <c r="AL41" s="108"/>
      <c r="AM41" s="106" t="s">
        <v>222</v>
      </c>
      <c r="AN41" s="107"/>
      <c r="AO41" s="107"/>
      <c r="AP41" s="107"/>
      <c r="AQ41" s="107"/>
      <c r="AR41" s="107"/>
      <c r="AS41" s="108"/>
      <c r="AT41" s="106" t="s">
        <v>223</v>
      </c>
      <c r="AU41" s="107"/>
      <c r="AV41" s="107"/>
      <c r="AW41" s="107"/>
      <c r="AX41" s="107"/>
      <c r="AY41" s="107"/>
      <c r="AZ41" s="108"/>
      <c r="BA41" s="106" t="s">
        <v>224</v>
      </c>
      <c r="BB41" s="107"/>
      <c r="BC41" s="107"/>
      <c r="BD41" s="107"/>
      <c r="BE41" s="107"/>
      <c r="BF41" s="108"/>
      <c r="BG41" s="106" t="s">
        <v>225</v>
      </c>
      <c r="BH41" s="108"/>
      <c r="BI41" s="106" t="s">
        <v>226</v>
      </c>
      <c r="BJ41" s="107"/>
      <c r="BK41" s="107"/>
      <c r="BL41" s="107"/>
      <c r="BM41" s="108"/>
      <c r="BN41" s="106" t="s">
        <v>227</v>
      </c>
      <c r="BO41" s="107"/>
      <c r="BP41" s="107"/>
      <c r="BQ41" s="107"/>
      <c r="BR41" s="107"/>
      <c r="BS41" s="107"/>
      <c r="BT41" s="107"/>
      <c r="BU41" s="107"/>
      <c r="BV41" s="107"/>
      <c r="BW41" s="107"/>
      <c r="BX41" s="107"/>
      <c r="BY41" s="107"/>
      <c r="BZ41" s="107"/>
      <c r="CA41" s="107"/>
      <c r="CB41" s="107"/>
      <c r="CC41" s="108"/>
      <c r="CD41" s="106" t="s">
        <v>228</v>
      </c>
      <c r="CE41" s="108"/>
      <c r="CF41" s="106" t="s">
        <v>229</v>
      </c>
      <c r="CG41" s="107"/>
      <c r="CH41" s="107"/>
      <c r="CI41" s="107"/>
      <c r="CJ41" s="107"/>
      <c r="CK41" s="108"/>
      <c r="CL41" s="109"/>
      <c r="CM41" s="106" t="s">
        <v>5</v>
      </c>
      <c r="CN41" s="107"/>
      <c r="CO41" s="107"/>
      <c r="CP41" s="108"/>
      <c r="CQ41" s="106" t="s">
        <v>230</v>
      </c>
      <c r="CR41" s="107"/>
      <c r="CS41" s="107"/>
      <c r="CT41" s="107"/>
      <c r="CU41" s="108"/>
      <c r="CV41" s="106" t="s">
        <v>231</v>
      </c>
      <c r="CW41" s="108"/>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216.75">
      <c r="A42" s="27" t="s">
        <v>232</v>
      </c>
      <c r="B42" s="28" t="s">
        <v>233</v>
      </c>
      <c r="C42" s="29" t="s">
        <v>117</v>
      </c>
      <c r="D42" s="29" t="s">
        <v>234</v>
      </c>
      <c r="E42" s="29" t="s">
        <v>235</v>
      </c>
      <c r="F42" s="29" t="s">
        <v>236</v>
      </c>
      <c r="G42" s="29" t="s">
        <v>237</v>
      </c>
      <c r="H42" s="29" t="s">
        <v>238</v>
      </c>
      <c r="I42" s="29" t="s">
        <v>239</v>
      </c>
      <c r="J42" s="29" t="s">
        <v>240</v>
      </c>
      <c r="K42" s="29" t="s">
        <v>241</v>
      </c>
      <c r="L42" s="29" t="s">
        <v>242</v>
      </c>
      <c r="M42" s="29" t="s">
        <v>243</v>
      </c>
      <c r="N42" s="29" t="s">
        <v>244</v>
      </c>
      <c r="O42" s="29" t="s">
        <v>245</v>
      </c>
      <c r="P42" s="29" t="s">
        <v>246</v>
      </c>
      <c r="Q42" s="29" t="s">
        <v>247</v>
      </c>
      <c r="R42" s="29" t="s">
        <v>248</v>
      </c>
      <c r="S42" s="29" t="s">
        <v>249</v>
      </c>
      <c r="T42" s="29" t="s">
        <v>250</v>
      </c>
      <c r="U42" s="29" t="s">
        <v>154</v>
      </c>
      <c r="V42" s="29" t="s">
        <v>248</v>
      </c>
      <c r="W42" s="29" t="s">
        <v>249</v>
      </c>
      <c r="X42" s="29" t="s">
        <v>250</v>
      </c>
      <c r="Y42" s="29" t="s">
        <v>154</v>
      </c>
      <c r="Z42" s="29" t="s">
        <v>248</v>
      </c>
      <c r="AA42" s="29" t="s">
        <v>249</v>
      </c>
      <c r="AB42" s="29" t="s">
        <v>250</v>
      </c>
      <c r="AC42" s="29" t="s">
        <v>154</v>
      </c>
      <c r="AD42" s="29" t="s">
        <v>248</v>
      </c>
      <c r="AE42" s="29" t="s">
        <v>249</v>
      </c>
      <c r="AF42" s="29" t="s">
        <v>250</v>
      </c>
      <c r="AG42" s="29" t="s">
        <v>154</v>
      </c>
      <c r="AH42" s="29" t="s">
        <v>248</v>
      </c>
      <c r="AI42" s="29" t="s">
        <v>249</v>
      </c>
      <c r="AJ42" s="29" t="s">
        <v>250</v>
      </c>
      <c r="AK42" s="29" t="s">
        <v>154</v>
      </c>
      <c r="AL42" s="29" t="s">
        <v>127</v>
      </c>
      <c r="AM42" s="29" t="s">
        <v>251</v>
      </c>
      <c r="AN42" s="29" t="s">
        <v>252</v>
      </c>
      <c r="AO42" s="29" t="s">
        <v>253</v>
      </c>
      <c r="AP42" s="29" t="s">
        <v>254</v>
      </c>
      <c r="AQ42" s="29" t="s">
        <v>255</v>
      </c>
      <c r="AR42" s="29" t="s">
        <v>256</v>
      </c>
      <c r="AS42" s="29" t="s">
        <v>257</v>
      </c>
      <c r="AT42" s="29" t="s">
        <v>258</v>
      </c>
      <c r="AU42" s="29" t="s">
        <v>259</v>
      </c>
      <c r="AV42" s="29" t="s">
        <v>260</v>
      </c>
      <c r="AW42" s="29" t="s">
        <v>261</v>
      </c>
      <c r="AX42" s="29" t="s">
        <v>262</v>
      </c>
      <c r="AY42" s="29" t="s">
        <v>263</v>
      </c>
      <c r="AZ42" s="29" t="s">
        <v>264</v>
      </c>
      <c r="BA42" s="29" t="s">
        <v>265</v>
      </c>
      <c r="BB42" s="29" t="s">
        <v>266</v>
      </c>
      <c r="BC42" s="29" t="s">
        <v>267</v>
      </c>
      <c r="BD42" s="29" t="s">
        <v>268</v>
      </c>
      <c r="BE42" s="29" t="s">
        <v>269</v>
      </c>
      <c r="BF42" s="29" t="s">
        <v>270</v>
      </c>
      <c r="BG42" s="29" t="s">
        <v>271</v>
      </c>
      <c r="BH42" s="29" t="s">
        <v>272</v>
      </c>
      <c r="BI42" s="29" t="s">
        <v>273</v>
      </c>
      <c r="BJ42" s="29" t="s">
        <v>274</v>
      </c>
      <c r="BK42" s="29" t="s">
        <v>275</v>
      </c>
      <c r="BL42" s="29" t="s">
        <v>276</v>
      </c>
      <c r="BM42" s="29" t="s">
        <v>277</v>
      </c>
      <c r="BN42" s="29" t="s">
        <v>278</v>
      </c>
      <c r="BO42" s="29" t="s">
        <v>279</v>
      </c>
      <c r="BP42" s="29" t="s">
        <v>280</v>
      </c>
      <c r="BQ42" s="29" t="s">
        <v>281</v>
      </c>
      <c r="BR42" s="29" t="s">
        <v>282</v>
      </c>
      <c r="BS42" s="29" t="s">
        <v>283</v>
      </c>
      <c r="BT42" s="29" t="s">
        <v>284</v>
      </c>
      <c r="BU42" s="29" t="s">
        <v>285</v>
      </c>
      <c r="BV42" s="29" t="s">
        <v>286</v>
      </c>
      <c r="BW42" s="29" t="s">
        <v>287</v>
      </c>
      <c r="BX42" s="29" t="s">
        <v>288</v>
      </c>
      <c r="BY42" s="29" t="s">
        <v>289</v>
      </c>
      <c r="BZ42" s="29" t="s">
        <v>290</v>
      </c>
      <c r="CA42" s="29" t="s">
        <v>291</v>
      </c>
      <c r="CB42" s="29" t="s">
        <v>292</v>
      </c>
      <c r="CC42" s="29" t="s">
        <v>293</v>
      </c>
      <c r="CD42" s="29" t="s">
        <v>294</v>
      </c>
      <c r="CE42" s="29" t="s">
        <v>21</v>
      </c>
      <c r="CF42" s="29" t="s">
        <v>295</v>
      </c>
      <c r="CG42" s="29" t="s">
        <v>296</v>
      </c>
      <c r="CH42" s="29" t="s">
        <v>297</v>
      </c>
      <c r="CI42" s="29" t="s">
        <v>298</v>
      </c>
      <c r="CJ42" s="29" t="s">
        <v>299</v>
      </c>
      <c r="CK42" s="29" t="s">
        <v>300</v>
      </c>
      <c r="CL42" s="29"/>
      <c r="CM42" s="29" t="s">
        <v>301</v>
      </c>
      <c r="CN42" s="29" t="s">
        <v>302</v>
      </c>
      <c r="CO42" s="29" t="s">
        <v>303</v>
      </c>
      <c r="CP42" s="29" t="s">
        <v>304</v>
      </c>
      <c r="CQ42" s="29" t="s">
        <v>305</v>
      </c>
      <c r="CR42" s="29" t="s">
        <v>306</v>
      </c>
      <c r="CS42" s="29" t="s">
        <v>307</v>
      </c>
      <c r="CT42" s="29" t="s">
        <v>308</v>
      </c>
      <c r="CU42" s="29" t="s">
        <v>309</v>
      </c>
      <c r="CV42" s="29" t="s">
        <v>310</v>
      </c>
      <c r="CW42" s="29" t="s">
        <v>311</v>
      </c>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t="s">
        <v>376</v>
      </c>
      <c r="B43" s="7"/>
      <c r="C43" s="26">
        <v>10</v>
      </c>
      <c r="D43" s="26">
        <v>153.03359999999998</v>
      </c>
      <c r="E43" s="26">
        <v>0</v>
      </c>
      <c r="F43" s="26">
        <v>20.780389130289908</v>
      </c>
      <c r="G43" s="26">
        <v>0</v>
      </c>
      <c r="H43" s="26">
        <v>0</v>
      </c>
      <c r="I43" s="26"/>
      <c r="J43" s="26"/>
      <c r="K43" s="26"/>
      <c r="L43" s="26">
        <v>163.62598023007391</v>
      </c>
      <c r="M43" s="26">
        <v>4.3521662735538454E-4</v>
      </c>
      <c r="N43" s="26">
        <v>4.3207542890923498E-4</v>
      </c>
      <c r="O43" s="26">
        <v>0</v>
      </c>
      <c r="P43" s="26">
        <v>0</v>
      </c>
      <c r="Q43" s="26">
        <v>0</v>
      </c>
      <c r="R43" s="26">
        <v>4.1438871874531449</v>
      </c>
      <c r="S43" s="26">
        <v>9.5758930085209357</v>
      </c>
      <c r="T43" s="26">
        <v>0</v>
      </c>
      <c r="U43" s="26">
        <v>24.906560271922068</v>
      </c>
      <c r="V43" s="26">
        <v>1.2468233478173945</v>
      </c>
      <c r="W43" s="26">
        <v>2.9092544782405869</v>
      </c>
      <c r="X43" s="26">
        <v>0</v>
      </c>
      <c r="Y43" s="26">
        <v>0</v>
      </c>
      <c r="Z43" s="26">
        <v>0</v>
      </c>
      <c r="AA43" s="26">
        <v>0</v>
      </c>
      <c r="AB43" s="26">
        <v>0</v>
      </c>
      <c r="AC43" s="26">
        <v>0</v>
      </c>
      <c r="AD43" s="26">
        <v>0</v>
      </c>
      <c r="AE43" s="26">
        <v>0</v>
      </c>
      <c r="AF43" s="26">
        <v>0</v>
      </c>
      <c r="AG43" s="26">
        <v>0</v>
      </c>
      <c r="AH43" s="26">
        <v>5.3907105352705393</v>
      </c>
      <c r="AI43" s="26">
        <v>12.485147486761523</v>
      </c>
      <c r="AJ43" s="26">
        <v>0</v>
      </c>
      <c r="AK43" s="26">
        <v>24.906560271922068</v>
      </c>
      <c r="AL43" s="26">
        <v>42.78241829395413</v>
      </c>
      <c r="AM43" s="26">
        <v>78.701466158794091</v>
      </c>
      <c r="AN43" s="26">
        <v>0.15378313590941253</v>
      </c>
      <c r="AO43" s="26">
        <v>0</v>
      </c>
      <c r="AP43" s="26">
        <v>0</v>
      </c>
      <c r="AQ43" s="26">
        <v>78.855249294703498</v>
      </c>
      <c r="AR43" s="26">
        <v>5.3907105352705393</v>
      </c>
      <c r="AS43" s="30">
        <v>14.62798805069693</v>
      </c>
      <c r="AT43" s="26">
        <v>78.701466158794091</v>
      </c>
      <c r="AU43" s="26">
        <v>0.18203342862006999</v>
      </c>
      <c r="AV43" s="26">
        <v>0</v>
      </c>
      <c r="AW43" s="26">
        <v>0</v>
      </c>
      <c r="AX43" s="26">
        <v>78.883499587414164</v>
      </c>
      <c r="AY43" s="26">
        <v>12.485147486761523</v>
      </c>
      <c r="AZ43" s="30">
        <v>6.3181872437676319</v>
      </c>
      <c r="BA43" s="26">
        <v>78.701466158794091</v>
      </c>
      <c r="BB43" s="26">
        <v>0.3358165645294825</v>
      </c>
      <c r="BC43" s="26">
        <v>0</v>
      </c>
      <c r="BD43" s="26">
        <v>0</v>
      </c>
      <c r="BE43" s="26">
        <v>79.037282723323571</v>
      </c>
      <c r="BF43" s="26">
        <v>17.875858022032062</v>
      </c>
      <c r="BG43" s="26">
        <v>7.8876652073528186</v>
      </c>
      <c r="BH43" s="30">
        <v>4.4214539311013672</v>
      </c>
      <c r="BI43" s="26">
        <v>2.4241744259832494</v>
      </c>
      <c r="BJ43" s="26">
        <v>5.6145057398295979</v>
      </c>
      <c r="BK43" s="26">
        <v>0</v>
      </c>
      <c r="BL43" s="26">
        <v>11.200350316597689</v>
      </c>
      <c r="BM43" s="26">
        <v>19.239030482410534</v>
      </c>
      <c r="BN43" s="26">
        <v>78.701466158794091</v>
      </c>
      <c r="BO43" s="26">
        <v>0</v>
      </c>
      <c r="BP43" s="26">
        <v>0.3358165645294825</v>
      </c>
      <c r="BQ43" s="26">
        <v>0</v>
      </c>
      <c r="BR43" s="26">
        <v>0</v>
      </c>
      <c r="BS43" s="26">
        <v>0</v>
      </c>
      <c r="BT43" s="26">
        <v>0</v>
      </c>
      <c r="BU43" s="26">
        <v>0</v>
      </c>
      <c r="BV43" s="26">
        <v>0</v>
      </c>
      <c r="BW43" s="26">
        <v>0</v>
      </c>
      <c r="BX43" s="26">
        <v>38.626340467896149</v>
      </c>
      <c r="BY43" s="26">
        <v>4.1560778260579818</v>
      </c>
      <c r="BZ43" s="26">
        <v>0</v>
      </c>
      <c r="CA43" s="26">
        <v>0</v>
      </c>
      <c r="CB43" s="26">
        <v>79.037282723323571</v>
      </c>
      <c r="CC43" s="26">
        <v>42.78241829395413</v>
      </c>
      <c r="CD43" s="30">
        <v>1.8474243830787112</v>
      </c>
      <c r="CE43" s="26">
        <v>19.088015523950506</v>
      </c>
      <c r="CF43" s="26">
        <v>1.5544678251760149</v>
      </c>
      <c r="CG43" s="26">
        <v>0</v>
      </c>
      <c r="CH43" s="26">
        <v>1.5544678251760149</v>
      </c>
      <c r="CI43" s="26">
        <v>7.7722340609285109E-2</v>
      </c>
      <c r="CJ43" s="26">
        <v>0</v>
      </c>
      <c r="CK43" s="26">
        <v>7.7722340609285109E-2</v>
      </c>
      <c r="CL43" s="26"/>
      <c r="CM43" s="26">
        <v>0</v>
      </c>
      <c r="CN43" s="26"/>
      <c r="CO43" s="26">
        <v>0</v>
      </c>
      <c r="CP43" s="26">
        <v>0</v>
      </c>
      <c r="CQ43" s="26">
        <v>0</v>
      </c>
      <c r="CR43" s="26">
        <v>0</v>
      </c>
      <c r="CS43" s="26">
        <v>0</v>
      </c>
      <c r="CT43" s="26">
        <v>0</v>
      </c>
      <c r="CU43" s="26">
        <v>0</v>
      </c>
      <c r="CV43" s="26">
        <v>9999</v>
      </c>
      <c r="CW43" s="30">
        <v>9999</v>
      </c>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13.5" thickBot="1">
      <c r="A46" s="24" t="s">
        <v>314</v>
      </c>
      <c r="B46" s="25"/>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ht="13.5" thickBot="1">
      <c r="A47" s="112" t="s">
        <v>315</v>
      </c>
      <c r="B47" s="113"/>
      <c r="C47" s="114"/>
      <c r="D47" s="114"/>
      <c r="E47" s="114"/>
      <c r="F47" s="114"/>
      <c r="G47" s="114"/>
      <c r="H47" s="114"/>
      <c r="I47" s="114"/>
      <c r="J47" s="114"/>
      <c r="K47" s="114"/>
      <c r="L47" s="31"/>
      <c r="M47" s="115"/>
      <c r="N47" s="116" t="s">
        <v>437</v>
      </c>
      <c r="O47" s="114"/>
      <c r="P47" s="114"/>
      <c r="Q47" s="114"/>
      <c r="R47" s="114"/>
      <c r="S47" s="114"/>
      <c r="T47" s="114"/>
      <c r="U47" s="114"/>
      <c r="V47" s="114"/>
      <c r="W47" s="114"/>
      <c r="X47" s="114"/>
      <c r="Y47" s="31"/>
      <c r="Z47" s="115"/>
      <c r="AA47" s="116" t="s">
        <v>438</v>
      </c>
      <c r="AB47" s="114"/>
      <c r="AC47" s="114"/>
      <c r="AD47" s="114"/>
      <c r="AE47" s="114"/>
      <c r="AF47" s="114"/>
      <c r="AG47" s="114"/>
      <c r="AH47" s="114"/>
      <c r="AI47" s="114"/>
      <c r="AJ47" s="114"/>
      <c r="AK47" s="114"/>
      <c r="AL47" s="31"/>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ht="204">
      <c r="A48" s="27"/>
      <c r="B48" s="28" t="s">
        <v>316</v>
      </c>
      <c r="C48" s="29" t="s">
        <v>317</v>
      </c>
      <c r="D48" s="29" t="s">
        <v>318</v>
      </c>
      <c r="E48" s="29" t="s">
        <v>319</v>
      </c>
      <c r="F48" s="29" t="s">
        <v>320</v>
      </c>
      <c r="G48" s="29" t="s">
        <v>321</v>
      </c>
      <c r="H48" s="29" t="s">
        <v>322</v>
      </c>
      <c r="I48" s="29" t="s">
        <v>323</v>
      </c>
      <c r="J48" s="29" t="s">
        <v>324</v>
      </c>
      <c r="K48" s="29" t="s">
        <v>21</v>
      </c>
      <c r="L48" s="29" t="s">
        <v>294</v>
      </c>
      <c r="M48" s="29" t="s">
        <v>325</v>
      </c>
      <c r="N48" s="29" t="s">
        <v>326</v>
      </c>
      <c r="O48" s="29" t="s">
        <v>327</v>
      </c>
      <c r="P48" s="29" t="s">
        <v>328</v>
      </c>
      <c r="Q48" s="29" t="s">
        <v>329</v>
      </c>
      <c r="R48" s="29" t="s">
        <v>330</v>
      </c>
      <c r="S48" s="29" t="s">
        <v>331</v>
      </c>
      <c r="T48" s="29" t="s">
        <v>332</v>
      </c>
      <c r="U48" s="29" t="s">
        <v>333</v>
      </c>
      <c r="V48" s="29" t="s">
        <v>334</v>
      </c>
      <c r="W48" s="29" t="s">
        <v>335</v>
      </c>
      <c r="X48" s="29" t="s">
        <v>336</v>
      </c>
      <c r="Y48" s="29" t="s">
        <v>337</v>
      </c>
      <c r="Z48" s="29"/>
      <c r="AA48" s="29" t="s">
        <v>326</v>
      </c>
      <c r="AB48" s="29" t="s">
        <v>327</v>
      </c>
      <c r="AC48" s="29" t="s">
        <v>328</v>
      </c>
      <c r="AD48" s="29" t="s">
        <v>329</v>
      </c>
      <c r="AE48" s="29" t="s">
        <v>330</v>
      </c>
      <c r="AF48" s="29" t="s">
        <v>331</v>
      </c>
      <c r="AG48" s="29" t="s">
        <v>332</v>
      </c>
      <c r="AH48" s="29" t="s">
        <v>333</v>
      </c>
      <c r="AI48" s="29" t="s">
        <v>334</v>
      </c>
      <c r="AJ48" s="29" t="s">
        <v>335</v>
      </c>
      <c r="AK48" s="29" t="s">
        <v>336</v>
      </c>
      <c r="AL48" s="29" t="s">
        <v>337</v>
      </c>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c r="B49" s="38" t="s">
        <v>338</v>
      </c>
      <c r="C49" s="117">
        <v>163.62598023007391</v>
      </c>
      <c r="D49" s="117">
        <v>20.780389130289908</v>
      </c>
      <c r="E49" s="117">
        <v>0</v>
      </c>
      <c r="F49" s="117">
        <v>20.780389130289908</v>
      </c>
      <c r="G49" s="117">
        <v>38.626340467896149</v>
      </c>
      <c r="H49" s="117">
        <v>79.037282723323571</v>
      </c>
      <c r="I49" s="117">
        <v>1112.5140917437386</v>
      </c>
      <c r="J49" s="117">
        <v>6.0186986745727031</v>
      </c>
      <c r="K49" s="117">
        <v>17.219048991170389</v>
      </c>
      <c r="L49" s="30">
        <v>2.0462016791110336</v>
      </c>
      <c r="M49" s="26">
        <v>1.5544678251760149</v>
      </c>
      <c r="N49" s="32">
        <v>0</v>
      </c>
      <c r="O49" s="32">
        <v>5.7321175996436352E-3</v>
      </c>
      <c r="P49" s="32">
        <v>0.31560549661291587</v>
      </c>
      <c r="Q49" s="32">
        <v>3.8016380706394965</v>
      </c>
      <c r="R49" s="32">
        <v>15.058106052073144</v>
      </c>
      <c r="S49" s="32">
        <v>19.956959853752785</v>
      </c>
      <c r="T49" s="32">
        <v>19.320803300735168</v>
      </c>
      <c r="U49" s="32">
        <v>19.597282142751986</v>
      </c>
      <c r="V49" s="32">
        <v>9.2129116347789068</v>
      </c>
      <c r="W49" s="32">
        <v>5.2976790990872535</v>
      </c>
      <c r="X49" s="32">
        <v>1.4973033047832269</v>
      </c>
      <c r="Y49" s="32">
        <v>1.0260173963191838E-2</v>
      </c>
      <c r="Z49" s="32"/>
      <c r="AA49" s="32">
        <v>0</v>
      </c>
      <c r="AB49" s="32">
        <v>3.9200704386760507E-3</v>
      </c>
      <c r="AC49" s="32">
        <v>0.11637296928667065</v>
      </c>
      <c r="AD49" s="32">
        <v>2.5054499482165631</v>
      </c>
      <c r="AE49" s="32">
        <v>9.7640660786317852</v>
      </c>
      <c r="AF49" s="32">
        <v>14.669868050970218</v>
      </c>
      <c r="AG49" s="32">
        <v>16.639924577693709</v>
      </c>
      <c r="AH49" s="32">
        <v>14.251578552664636</v>
      </c>
      <c r="AI49" s="32">
        <v>7.3740330386755017</v>
      </c>
      <c r="AJ49" s="32">
        <v>3.4801117416472489</v>
      </c>
      <c r="AK49" s="32">
        <v>0.73879172169092999</v>
      </c>
      <c r="AL49" s="32">
        <v>7.5822333802456603E-3</v>
      </c>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c r="B50" s="38" t="s">
        <v>339</v>
      </c>
      <c r="C50" s="117">
        <v>163.62598023007391</v>
      </c>
      <c r="D50" s="117">
        <v>20.780389130289908</v>
      </c>
      <c r="E50" s="117">
        <v>4.1560778260579818</v>
      </c>
      <c r="F50" s="117">
        <v>24.936466956347889</v>
      </c>
      <c r="G50" s="117">
        <v>42.78241829395413</v>
      </c>
      <c r="H50" s="117">
        <v>79.037282723323571</v>
      </c>
      <c r="I50" s="117">
        <v>1335.0169100924863</v>
      </c>
      <c r="J50" s="117">
        <v>7.8876652073528186</v>
      </c>
      <c r="K50" s="117">
        <v>19.088015523950506</v>
      </c>
      <c r="L50" s="30">
        <v>1.8474243830787112</v>
      </c>
      <c r="M50" s="26">
        <v>1.5544678251760149</v>
      </c>
      <c r="N50" s="32">
        <v>0</v>
      </c>
      <c r="O50" s="32">
        <v>5.7321175996436352E-3</v>
      </c>
      <c r="P50" s="32">
        <v>0.31560549661291587</v>
      </c>
      <c r="Q50" s="32">
        <v>3.8016380706394965</v>
      </c>
      <c r="R50" s="32">
        <v>15.058106052073144</v>
      </c>
      <c r="S50" s="32">
        <v>19.956959853752785</v>
      </c>
      <c r="T50" s="32">
        <v>19.320803300735168</v>
      </c>
      <c r="U50" s="32">
        <v>19.597282142751986</v>
      </c>
      <c r="V50" s="32">
        <v>9.2129116347789068</v>
      </c>
      <c r="W50" s="32">
        <v>5.2976790990872535</v>
      </c>
      <c r="X50" s="32">
        <v>1.4973033047832269</v>
      </c>
      <c r="Y50" s="32">
        <v>1.0260173963191838E-2</v>
      </c>
      <c r="Z50" s="32"/>
      <c r="AA50" s="32">
        <v>0</v>
      </c>
      <c r="AB50" s="32">
        <v>3.9200704386760507E-3</v>
      </c>
      <c r="AC50" s="32">
        <v>0.11637296928667065</v>
      </c>
      <c r="AD50" s="32">
        <v>2.5054499482165631</v>
      </c>
      <c r="AE50" s="32">
        <v>9.7640660786317852</v>
      </c>
      <c r="AF50" s="32">
        <v>14.669868050970218</v>
      </c>
      <c r="AG50" s="32">
        <v>16.639924577693709</v>
      </c>
      <c r="AH50" s="32">
        <v>14.251578552664636</v>
      </c>
      <c r="AI50" s="32">
        <v>7.3740330386755017</v>
      </c>
      <c r="AJ50" s="32">
        <v>3.4801117416472489</v>
      </c>
      <c r="AK50" s="32">
        <v>0.73879172169092999</v>
      </c>
      <c r="AL50" s="32">
        <v>7.5822333802456603E-3</v>
      </c>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c r="B51" s="38" t="s">
        <v>340</v>
      </c>
      <c r="C51" s="118"/>
      <c r="D51" s="118"/>
      <c r="E51" s="118"/>
      <c r="F51" s="118"/>
      <c r="G51" s="118"/>
      <c r="H51" s="118"/>
      <c r="I51" s="118"/>
      <c r="J51" s="118"/>
      <c r="K51" s="118"/>
      <c r="L51" s="111"/>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c r="B52" s="7" t="s">
        <v>38</v>
      </c>
      <c r="C52" s="119">
        <v>0</v>
      </c>
      <c r="D52" s="119">
        <v>0</v>
      </c>
      <c r="E52" s="119">
        <v>0</v>
      </c>
      <c r="F52" s="119">
        <v>0</v>
      </c>
      <c r="G52" s="119">
        <v>0</v>
      </c>
      <c r="H52" s="119">
        <v>0</v>
      </c>
      <c r="I52" s="119">
        <v>0</v>
      </c>
      <c r="J52" s="119">
        <v>0</v>
      </c>
      <c r="K52" s="119">
        <v>0</v>
      </c>
      <c r="L52" s="111">
        <v>0</v>
      </c>
      <c r="M52" s="119">
        <v>0</v>
      </c>
      <c r="N52" s="119">
        <v>0</v>
      </c>
      <c r="O52" s="119">
        <v>0</v>
      </c>
      <c r="P52" s="119">
        <v>0</v>
      </c>
      <c r="Q52" s="119">
        <v>0</v>
      </c>
      <c r="R52" s="119">
        <v>0</v>
      </c>
      <c r="S52" s="119">
        <v>0</v>
      </c>
      <c r="T52" s="119">
        <v>0</v>
      </c>
      <c r="U52" s="119">
        <v>0</v>
      </c>
      <c r="V52" s="119">
        <v>0</v>
      </c>
      <c r="W52" s="119">
        <v>0</v>
      </c>
      <c r="X52" s="119">
        <v>0</v>
      </c>
      <c r="Y52" s="119">
        <v>0</v>
      </c>
      <c r="Z52" s="119"/>
      <c r="AA52" s="119">
        <v>0</v>
      </c>
      <c r="AB52" s="119">
        <v>0</v>
      </c>
      <c r="AC52" s="119">
        <v>0</v>
      </c>
      <c r="AD52" s="119">
        <v>0</v>
      </c>
      <c r="AE52" s="119">
        <v>0</v>
      </c>
      <c r="AF52" s="119">
        <v>0</v>
      </c>
      <c r="AG52" s="119">
        <v>0</v>
      </c>
      <c r="AH52" s="119">
        <v>0</v>
      </c>
      <c r="AI52" s="119">
        <v>0</v>
      </c>
      <c r="AJ52" s="119">
        <v>0</v>
      </c>
      <c r="AK52" s="119">
        <v>0</v>
      </c>
      <c r="AL52" s="119">
        <v>0</v>
      </c>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t="s">
        <v>41</v>
      </c>
      <c r="C53" s="119">
        <v>0</v>
      </c>
      <c r="D53" s="119">
        <v>0</v>
      </c>
      <c r="E53" s="119">
        <v>0</v>
      </c>
      <c r="F53" s="119">
        <v>0</v>
      </c>
      <c r="G53" s="119">
        <v>0</v>
      </c>
      <c r="H53" s="119">
        <v>0</v>
      </c>
      <c r="I53" s="119">
        <v>0</v>
      </c>
      <c r="J53" s="119">
        <v>0</v>
      </c>
      <c r="K53" s="119">
        <v>0</v>
      </c>
      <c r="L53" s="120">
        <v>0</v>
      </c>
      <c r="M53" s="119">
        <v>0</v>
      </c>
      <c r="N53" s="119">
        <v>0</v>
      </c>
      <c r="O53" s="119">
        <v>0</v>
      </c>
      <c r="P53" s="119">
        <v>0</v>
      </c>
      <c r="Q53" s="119">
        <v>0</v>
      </c>
      <c r="R53" s="119">
        <v>0</v>
      </c>
      <c r="S53" s="119">
        <v>0</v>
      </c>
      <c r="T53" s="119">
        <v>0</v>
      </c>
      <c r="U53" s="119">
        <v>0</v>
      </c>
      <c r="V53" s="119">
        <v>0</v>
      </c>
      <c r="W53" s="119">
        <v>0</v>
      </c>
      <c r="X53" s="119">
        <v>0</v>
      </c>
      <c r="Y53" s="119">
        <v>0</v>
      </c>
      <c r="Z53" s="119"/>
      <c r="AA53" s="119">
        <v>0</v>
      </c>
      <c r="AB53" s="119">
        <v>0</v>
      </c>
      <c r="AC53" s="119">
        <v>0</v>
      </c>
      <c r="AD53" s="119">
        <v>0</v>
      </c>
      <c r="AE53" s="119">
        <v>0</v>
      </c>
      <c r="AF53" s="119">
        <v>0</v>
      </c>
      <c r="AG53" s="119">
        <v>0</v>
      </c>
      <c r="AH53" s="119">
        <v>0</v>
      </c>
      <c r="AI53" s="119">
        <v>0</v>
      </c>
      <c r="AJ53" s="119">
        <v>0</v>
      </c>
      <c r="AK53" s="119">
        <v>0</v>
      </c>
      <c r="AL53" s="119">
        <v>0</v>
      </c>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t="s">
        <v>44</v>
      </c>
      <c r="C54" s="26">
        <v>163.62598023007391</v>
      </c>
      <c r="D54" s="26">
        <v>20.780389130289908</v>
      </c>
      <c r="E54" s="26">
        <v>4.1560778260579818</v>
      </c>
      <c r="F54" s="26">
        <v>24.936466956347889</v>
      </c>
      <c r="G54" s="26">
        <v>42.78241829395413</v>
      </c>
      <c r="H54" s="26">
        <v>79.037282723323571</v>
      </c>
      <c r="I54" s="26">
        <v>1335.0169100924863</v>
      </c>
      <c r="J54" s="26">
        <v>7.8876652073528186</v>
      </c>
      <c r="K54" s="26">
        <v>19.088015523950506</v>
      </c>
      <c r="L54" s="30">
        <v>1.8474243830787112</v>
      </c>
      <c r="M54" s="26">
        <v>1.5544678251760149</v>
      </c>
      <c r="N54" s="32">
        <v>0</v>
      </c>
      <c r="O54" s="32">
        <v>5.7321175996436352E-3</v>
      </c>
      <c r="P54" s="32">
        <v>0.31560549661291587</v>
      </c>
      <c r="Q54" s="32">
        <v>3.8016380706394965</v>
      </c>
      <c r="R54" s="32">
        <v>15.058106052073144</v>
      </c>
      <c r="S54" s="32">
        <v>19.956959853752785</v>
      </c>
      <c r="T54" s="32">
        <v>19.320803300735168</v>
      </c>
      <c r="U54" s="32">
        <v>19.597282142751986</v>
      </c>
      <c r="V54" s="32">
        <v>9.2129116347789068</v>
      </c>
      <c r="W54" s="32">
        <v>5.2976790990872535</v>
      </c>
      <c r="X54" s="32">
        <v>1.4973033047832269</v>
      </c>
      <c r="Y54" s="32">
        <v>1.0260173963191838E-2</v>
      </c>
      <c r="Z54" s="32"/>
      <c r="AA54" s="32">
        <v>0</v>
      </c>
      <c r="AB54" s="32">
        <v>3.9200704386760507E-3</v>
      </c>
      <c r="AC54" s="32">
        <v>0.11637296928667065</v>
      </c>
      <c r="AD54" s="32">
        <v>2.5054499482165631</v>
      </c>
      <c r="AE54" s="32">
        <v>9.7640660786317852</v>
      </c>
      <c r="AF54" s="32">
        <v>14.669868050970218</v>
      </c>
      <c r="AG54" s="32">
        <v>16.639924577693709</v>
      </c>
      <c r="AH54" s="32">
        <v>14.251578552664636</v>
      </c>
      <c r="AI54" s="32">
        <v>7.3740330386755017</v>
      </c>
      <c r="AJ54" s="32">
        <v>3.4801117416472489</v>
      </c>
      <c r="AK54" s="32">
        <v>0.73879172169092999</v>
      </c>
      <c r="AL54" s="32">
        <v>7.5822333802456603E-3</v>
      </c>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c r="B55" s="7" t="s">
        <v>47</v>
      </c>
      <c r="C55" s="119">
        <v>0</v>
      </c>
      <c r="D55" s="119">
        <v>0</v>
      </c>
      <c r="E55" s="119">
        <v>0</v>
      </c>
      <c r="F55" s="119">
        <v>0</v>
      </c>
      <c r="G55" s="119">
        <v>0</v>
      </c>
      <c r="H55" s="119">
        <v>0</v>
      </c>
      <c r="I55" s="119">
        <v>0</v>
      </c>
      <c r="J55" s="119">
        <v>0</v>
      </c>
      <c r="K55" s="119">
        <v>0</v>
      </c>
      <c r="L55" s="120">
        <v>0</v>
      </c>
      <c r="M55" s="119">
        <v>0</v>
      </c>
      <c r="N55" s="119">
        <v>0</v>
      </c>
      <c r="O55" s="119">
        <v>0</v>
      </c>
      <c r="P55" s="119">
        <v>0</v>
      </c>
      <c r="Q55" s="119">
        <v>0</v>
      </c>
      <c r="R55" s="119">
        <v>0</v>
      </c>
      <c r="S55" s="119">
        <v>0</v>
      </c>
      <c r="T55" s="119">
        <v>0</v>
      </c>
      <c r="U55" s="119">
        <v>0</v>
      </c>
      <c r="V55" s="119">
        <v>0</v>
      </c>
      <c r="W55" s="119">
        <v>0</v>
      </c>
      <c r="X55" s="119">
        <v>0</v>
      </c>
      <c r="Y55" s="119">
        <v>0</v>
      </c>
      <c r="Z55" s="119"/>
      <c r="AA55" s="119">
        <v>0</v>
      </c>
      <c r="AB55" s="119">
        <v>0</v>
      </c>
      <c r="AC55" s="119">
        <v>0</v>
      </c>
      <c r="AD55" s="119">
        <v>0</v>
      </c>
      <c r="AE55" s="119">
        <v>0</v>
      </c>
      <c r="AF55" s="119">
        <v>0</v>
      </c>
      <c r="AG55" s="119">
        <v>0</v>
      </c>
      <c r="AH55" s="119">
        <v>0</v>
      </c>
      <c r="AI55" s="119">
        <v>0</v>
      </c>
      <c r="AJ55" s="119">
        <v>0</v>
      </c>
      <c r="AK55" s="119">
        <v>0</v>
      </c>
      <c r="AL55" s="119">
        <v>0</v>
      </c>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c r="B56" s="7" t="s">
        <v>50</v>
      </c>
      <c r="C56" s="119">
        <v>0</v>
      </c>
      <c r="D56" s="119">
        <v>0</v>
      </c>
      <c r="E56" s="119">
        <v>0</v>
      </c>
      <c r="F56" s="119">
        <v>0</v>
      </c>
      <c r="G56" s="119">
        <v>0</v>
      </c>
      <c r="H56" s="119">
        <v>0</v>
      </c>
      <c r="I56" s="119">
        <v>0</v>
      </c>
      <c r="J56" s="119">
        <v>0</v>
      </c>
      <c r="K56" s="119">
        <v>0</v>
      </c>
      <c r="L56" s="120">
        <v>0</v>
      </c>
      <c r="M56" s="119">
        <v>0</v>
      </c>
      <c r="N56" s="119">
        <v>0</v>
      </c>
      <c r="O56" s="119">
        <v>0</v>
      </c>
      <c r="P56" s="119">
        <v>0</v>
      </c>
      <c r="Q56" s="119">
        <v>0</v>
      </c>
      <c r="R56" s="119">
        <v>0</v>
      </c>
      <c r="S56" s="119">
        <v>0</v>
      </c>
      <c r="T56" s="119">
        <v>0</v>
      </c>
      <c r="U56" s="119">
        <v>0</v>
      </c>
      <c r="V56" s="119">
        <v>0</v>
      </c>
      <c r="W56" s="119">
        <v>0</v>
      </c>
      <c r="X56" s="119">
        <v>0</v>
      </c>
      <c r="Y56" s="119">
        <v>0</v>
      </c>
      <c r="Z56" s="119"/>
      <c r="AA56" s="119">
        <v>0</v>
      </c>
      <c r="AB56" s="119">
        <v>0</v>
      </c>
      <c r="AC56" s="119">
        <v>0</v>
      </c>
      <c r="AD56" s="119">
        <v>0</v>
      </c>
      <c r="AE56" s="119">
        <v>0</v>
      </c>
      <c r="AF56" s="119">
        <v>0</v>
      </c>
      <c r="AG56" s="119">
        <v>0</v>
      </c>
      <c r="AH56" s="119">
        <v>0</v>
      </c>
      <c r="AI56" s="119">
        <v>0</v>
      </c>
      <c r="AJ56" s="119">
        <v>0</v>
      </c>
      <c r="AK56" s="119">
        <v>0</v>
      </c>
      <c r="AL56" s="119">
        <v>0</v>
      </c>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c r="B57" s="7" t="s">
        <v>53</v>
      </c>
      <c r="C57" s="119">
        <v>0</v>
      </c>
      <c r="D57" s="119">
        <v>0</v>
      </c>
      <c r="E57" s="119">
        <v>0</v>
      </c>
      <c r="F57" s="119">
        <v>0</v>
      </c>
      <c r="G57" s="119">
        <v>0</v>
      </c>
      <c r="H57" s="119">
        <v>0</v>
      </c>
      <c r="I57" s="119">
        <v>0</v>
      </c>
      <c r="J57" s="119">
        <v>0</v>
      </c>
      <c r="K57" s="119">
        <v>0</v>
      </c>
      <c r="L57" s="120">
        <v>0</v>
      </c>
      <c r="M57" s="119">
        <v>0</v>
      </c>
      <c r="N57" s="119">
        <v>0</v>
      </c>
      <c r="O57" s="119">
        <v>0</v>
      </c>
      <c r="P57" s="119">
        <v>0</v>
      </c>
      <c r="Q57" s="119">
        <v>0</v>
      </c>
      <c r="R57" s="119">
        <v>0</v>
      </c>
      <c r="S57" s="119">
        <v>0</v>
      </c>
      <c r="T57" s="119">
        <v>0</v>
      </c>
      <c r="U57" s="119">
        <v>0</v>
      </c>
      <c r="V57" s="119">
        <v>0</v>
      </c>
      <c r="W57" s="119">
        <v>0</v>
      </c>
      <c r="X57" s="119">
        <v>0</v>
      </c>
      <c r="Y57" s="119">
        <v>0</v>
      </c>
      <c r="Z57" s="119"/>
      <c r="AA57" s="119">
        <v>0</v>
      </c>
      <c r="AB57" s="119">
        <v>0</v>
      </c>
      <c r="AC57" s="119">
        <v>0</v>
      </c>
      <c r="AD57" s="119">
        <v>0</v>
      </c>
      <c r="AE57" s="119">
        <v>0</v>
      </c>
      <c r="AF57" s="119">
        <v>0</v>
      </c>
      <c r="AG57" s="119">
        <v>0</v>
      </c>
      <c r="AH57" s="119">
        <v>0</v>
      </c>
      <c r="AI57" s="119">
        <v>0</v>
      </c>
      <c r="AJ57" s="119">
        <v>0</v>
      </c>
      <c r="AK57" s="119">
        <v>0</v>
      </c>
      <c r="AL57" s="119">
        <v>0</v>
      </c>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7" t="s">
        <v>56</v>
      </c>
      <c r="C58" s="119">
        <v>0</v>
      </c>
      <c r="D58" s="119">
        <v>0</v>
      </c>
      <c r="E58" s="119">
        <v>0</v>
      </c>
      <c r="F58" s="119">
        <v>0</v>
      </c>
      <c r="G58" s="119">
        <v>0</v>
      </c>
      <c r="H58" s="119">
        <v>0</v>
      </c>
      <c r="I58" s="119">
        <v>0</v>
      </c>
      <c r="J58" s="119">
        <v>0</v>
      </c>
      <c r="K58" s="119">
        <v>0</v>
      </c>
      <c r="L58" s="120">
        <v>0</v>
      </c>
      <c r="M58" s="119">
        <v>0</v>
      </c>
      <c r="N58" s="119">
        <v>0</v>
      </c>
      <c r="O58" s="119">
        <v>0</v>
      </c>
      <c r="P58" s="119">
        <v>0</v>
      </c>
      <c r="Q58" s="119">
        <v>0</v>
      </c>
      <c r="R58" s="119">
        <v>0</v>
      </c>
      <c r="S58" s="119">
        <v>0</v>
      </c>
      <c r="T58" s="119">
        <v>0</v>
      </c>
      <c r="U58" s="119">
        <v>0</v>
      </c>
      <c r="V58" s="119">
        <v>0</v>
      </c>
      <c r="W58" s="119">
        <v>0</v>
      </c>
      <c r="X58" s="119">
        <v>0</v>
      </c>
      <c r="Y58" s="119">
        <v>0</v>
      </c>
      <c r="Z58" s="119"/>
      <c r="AA58" s="119">
        <v>0</v>
      </c>
      <c r="AB58" s="119">
        <v>0</v>
      </c>
      <c r="AC58" s="119">
        <v>0</v>
      </c>
      <c r="AD58" s="119">
        <v>0</v>
      </c>
      <c r="AE58" s="119">
        <v>0</v>
      </c>
      <c r="AF58" s="119">
        <v>0</v>
      </c>
      <c r="AG58" s="119">
        <v>0</v>
      </c>
      <c r="AH58" s="119">
        <v>0</v>
      </c>
      <c r="AI58" s="119">
        <v>0</v>
      </c>
      <c r="AJ58" s="119">
        <v>0</v>
      </c>
      <c r="AK58" s="119">
        <v>0</v>
      </c>
      <c r="AL58" s="119">
        <v>0</v>
      </c>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7" t="s">
        <v>59</v>
      </c>
      <c r="C59" s="119">
        <v>0</v>
      </c>
      <c r="D59" s="119">
        <v>0</v>
      </c>
      <c r="E59" s="119">
        <v>0</v>
      </c>
      <c r="F59" s="119">
        <v>0</v>
      </c>
      <c r="G59" s="119">
        <v>0</v>
      </c>
      <c r="H59" s="119">
        <v>0</v>
      </c>
      <c r="I59" s="119">
        <v>0</v>
      </c>
      <c r="J59" s="119">
        <v>0</v>
      </c>
      <c r="K59" s="119">
        <v>0</v>
      </c>
      <c r="L59" s="120">
        <v>0</v>
      </c>
      <c r="M59" s="119">
        <v>0</v>
      </c>
      <c r="N59" s="119">
        <v>0</v>
      </c>
      <c r="O59" s="119">
        <v>0</v>
      </c>
      <c r="P59" s="119">
        <v>0</v>
      </c>
      <c r="Q59" s="119">
        <v>0</v>
      </c>
      <c r="R59" s="119">
        <v>0</v>
      </c>
      <c r="S59" s="119">
        <v>0</v>
      </c>
      <c r="T59" s="119">
        <v>0</v>
      </c>
      <c r="U59" s="119">
        <v>0</v>
      </c>
      <c r="V59" s="119">
        <v>0</v>
      </c>
      <c r="W59" s="119">
        <v>0</v>
      </c>
      <c r="X59" s="119">
        <v>0</v>
      </c>
      <c r="Y59" s="119">
        <v>0</v>
      </c>
      <c r="Z59" s="119"/>
      <c r="AA59" s="119">
        <v>0</v>
      </c>
      <c r="AB59" s="119">
        <v>0</v>
      </c>
      <c r="AC59" s="119">
        <v>0</v>
      </c>
      <c r="AD59" s="119">
        <v>0</v>
      </c>
      <c r="AE59" s="119">
        <v>0</v>
      </c>
      <c r="AF59" s="119">
        <v>0</v>
      </c>
      <c r="AG59" s="119">
        <v>0</v>
      </c>
      <c r="AH59" s="119">
        <v>0</v>
      </c>
      <c r="AI59" s="119">
        <v>0</v>
      </c>
      <c r="AJ59" s="119">
        <v>0</v>
      </c>
      <c r="AK59" s="119">
        <v>0</v>
      </c>
      <c r="AL59" s="119">
        <v>0</v>
      </c>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c r="B60" s="7" t="s">
        <v>62</v>
      </c>
      <c r="C60" s="119">
        <v>0</v>
      </c>
      <c r="D60" s="119">
        <v>0</v>
      </c>
      <c r="E60" s="119">
        <v>0</v>
      </c>
      <c r="F60" s="119">
        <v>0</v>
      </c>
      <c r="G60" s="119">
        <v>0</v>
      </c>
      <c r="H60" s="119">
        <v>0</v>
      </c>
      <c r="I60" s="119">
        <v>0</v>
      </c>
      <c r="J60" s="119">
        <v>0</v>
      </c>
      <c r="K60" s="119">
        <v>0</v>
      </c>
      <c r="L60" s="120">
        <v>0</v>
      </c>
      <c r="M60" s="119">
        <v>0</v>
      </c>
      <c r="N60" s="119">
        <v>0</v>
      </c>
      <c r="O60" s="119">
        <v>0</v>
      </c>
      <c r="P60" s="119">
        <v>0</v>
      </c>
      <c r="Q60" s="119">
        <v>0</v>
      </c>
      <c r="R60" s="119">
        <v>0</v>
      </c>
      <c r="S60" s="119">
        <v>0</v>
      </c>
      <c r="T60" s="119">
        <v>0</v>
      </c>
      <c r="U60" s="119">
        <v>0</v>
      </c>
      <c r="V60" s="119">
        <v>0</v>
      </c>
      <c r="W60" s="119">
        <v>0</v>
      </c>
      <c r="X60" s="119">
        <v>0</v>
      </c>
      <c r="Y60" s="119">
        <v>0</v>
      </c>
      <c r="Z60" s="119"/>
      <c r="AA60" s="119">
        <v>0</v>
      </c>
      <c r="AB60" s="119">
        <v>0</v>
      </c>
      <c r="AC60" s="119">
        <v>0</v>
      </c>
      <c r="AD60" s="119">
        <v>0</v>
      </c>
      <c r="AE60" s="119">
        <v>0</v>
      </c>
      <c r="AF60" s="119">
        <v>0</v>
      </c>
      <c r="AG60" s="119">
        <v>0</v>
      </c>
      <c r="AH60" s="119">
        <v>0</v>
      </c>
      <c r="AI60" s="119">
        <v>0</v>
      </c>
      <c r="AJ60" s="119">
        <v>0</v>
      </c>
      <c r="AK60" s="119">
        <v>0</v>
      </c>
      <c r="AL60" s="119">
        <v>0</v>
      </c>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c r="B61" s="7" t="s">
        <v>65</v>
      </c>
      <c r="C61" s="119">
        <v>0</v>
      </c>
      <c r="D61" s="119">
        <v>0</v>
      </c>
      <c r="E61" s="119">
        <v>0</v>
      </c>
      <c r="F61" s="119">
        <v>0</v>
      </c>
      <c r="G61" s="119">
        <v>0</v>
      </c>
      <c r="H61" s="119">
        <v>0</v>
      </c>
      <c r="I61" s="119">
        <v>0</v>
      </c>
      <c r="J61" s="119">
        <v>0</v>
      </c>
      <c r="K61" s="119">
        <v>0</v>
      </c>
      <c r="L61" s="120">
        <v>0</v>
      </c>
      <c r="M61" s="119">
        <v>0</v>
      </c>
      <c r="N61" s="119">
        <v>0</v>
      </c>
      <c r="O61" s="119">
        <v>0</v>
      </c>
      <c r="P61" s="119">
        <v>0</v>
      </c>
      <c r="Q61" s="119">
        <v>0</v>
      </c>
      <c r="R61" s="119">
        <v>0</v>
      </c>
      <c r="S61" s="119">
        <v>0</v>
      </c>
      <c r="T61" s="119">
        <v>0</v>
      </c>
      <c r="U61" s="119">
        <v>0</v>
      </c>
      <c r="V61" s="119">
        <v>0</v>
      </c>
      <c r="W61" s="119">
        <v>0</v>
      </c>
      <c r="X61" s="119">
        <v>0</v>
      </c>
      <c r="Y61" s="119">
        <v>0</v>
      </c>
      <c r="Z61" s="119"/>
      <c r="AA61" s="119">
        <v>0</v>
      </c>
      <c r="AB61" s="119">
        <v>0</v>
      </c>
      <c r="AC61" s="119">
        <v>0</v>
      </c>
      <c r="AD61" s="119">
        <v>0</v>
      </c>
      <c r="AE61" s="119">
        <v>0</v>
      </c>
      <c r="AF61" s="119">
        <v>0</v>
      </c>
      <c r="AG61" s="119">
        <v>0</v>
      </c>
      <c r="AH61" s="119">
        <v>0</v>
      </c>
      <c r="AI61" s="119">
        <v>0</v>
      </c>
      <c r="AJ61" s="119">
        <v>0</v>
      </c>
      <c r="AK61" s="119">
        <v>0</v>
      </c>
      <c r="AL61" s="119">
        <v>0</v>
      </c>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c r="B62" s="7" t="s">
        <v>68</v>
      </c>
      <c r="C62" s="119">
        <v>0</v>
      </c>
      <c r="D62" s="119">
        <v>0</v>
      </c>
      <c r="E62" s="119">
        <v>0</v>
      </c>
      <c r="F62" s="119">
        <v>0</v>
      </c>
      <c r="G62" s="119">
        <v>0</v>
      </c>
      <c r="H62" s="119">
        <v>0</v>
      </c>
      <c r="I62" s="119">
        <v>0</v>
      </c>
      <c r="J62" s="119">
        <v>0</v>
      </c>
      <c r="K62" s="119">
        <v>0</v>
      </c>
      <c r="L62" s="120">
        <v>0</v>
      </c>
      <c r="M62" s="119">
        <v>0</v>
      </c>
      <c r="N62" s="119">
        <v>0</v>
      </c>
      <c r="O62" s="119">
        <v>0</v>
      </c>
      <c r="P62" s="119">
        <v>0</v>
      </c>
      <c r="Q62" s="119">
        <v>0</v>
      </c>
      <c r="R62" s="119">
        <v>0</v>
      </c>
      <c r="S62" s="119">
        <v>0</v>
      </c>
      <c r="T62" s="119">
        <v>0</v>
      </c>
      <c r="U62" s="119">
        <v>0</v>
      </c>
      <c r="V62" s="119">
        <v>0</v>
      </c>
      <c r="W62" s="119">
        <v>0</v>
      </c>
      <c r="X62" s="119">
        <v>0</v>
      </c>
      <c r="Y62" s="119">
        <v>0</v>
      </c>
      <c r="Z62" s="119"/>
      <c r="AA62" s="119">
        <v>0</v>
      </c>
      <c r="AB62" s="119">
        <v>0</v>
      </c>
      <c r="AC62" s="119">
        <v>0</v>
      </c>
      <c r="AD62" s="119">
        <v>0</v>
      </c>
      <c r="AE62" s="119">
        <v>0</v>
      </c>
      <c r="AF62" s="119">
        <v>0</v>
      </c>
      <c r="AG62" s="119">
        <v>0</v>
      </c>
      <c r="AH62" s="119">
        <v>0</v>
      </c>
      <c r="AI62" s="119">
        <v>0</v>
      </c>
      <c r="AJ62" s="119">
        <v>0</v>
      </c>
      <c r="AK62" s="119">
        <v>0</v>
      </c>
      <c r="AL62" s="119">
        <v>0</v>
      </c>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c r="B63" s="7" t="s">
        <v>71</v>
      </c>
      <c r="C63" s="119">
        <v>0</v>
      </c>
      <c r="D63" s="119">
        <v>0</v>
      </c>
      <c r="E63" s="119">
        <v>0</v>
      </c>
      <c r="F63" s="119">
        <v>0</v>
      </c>
      <c r="G63" s="119">
        <v>0</v>
      </c>
      <c r="H63" s="119">
        <v>0</v>
      </c>
      <c r="I63" s="119">
        <v>0</v>
      </c>
      <c r="J63" s="119">
        <v>0</v>
      </c>
      <c r="K63" s="119">
        <v>0</v>
      </c>
      <c r="L63" s="120">
        <v>0</v>
      </c>
      <c r="M63" s="119">
        <v>0</v>
      </c>
      <c r="N63" s="119">
        <v>0</v>
      </c>
      <c r="O63" s="119">
        <v>0</v>
      </c>
      <c r="P63" s="119">
        <v>0</v>
      </c>
      <c r="Q63" s="119">
        <v>0</v>
      </c>
      <c r="R63" s="119">
        <v>0</v>
      </c>
      <c r="S63" s="119">
        <v>0</v>
      </c>
      <c r="T63" s="119">
        <v>0</v>
      </c>
      <c r="U63" s="119">
        <v>0</v>
      </c>
      <c r="V63" s="119">
        <v>0</v>
      </c>
      <c r="W63" s="119">
        <v>0</v>
      </c>
      <c r="X63" s="119">
        <v>0</v>
      </c>
      <c r="Y63" s="119">
        <v>0</v>
      </c>
      <c r="Z63" s="119"/>
      <c r="AA63" s="119">
        <v>0</v>
      </c>
      <c r="AB63" s="119">
        <v>0</v>
      </c>
      <c r="AC63" s="119">
        <v>0</v>
      </c>
      <c r="AD63" s="119">
        <v>0</v>
      </c>
      <c r="AE63" s="119">
        <v>0</v>
      </c>
      <c r="AF63" s="119">
        <v>0</v>
      </c>
      <c r="AG63" s="119">
        <v>0</v>
      </c>
      <c r="AH63" s="119">
        <v>0</v>
      </c>
      <c r="AI63" s="119">
        <v>0</v>
      </c>
      <c r="AJ63" s="119">
        <v>0</v>
      </c>
      <c r="AK63" s="119">
        <v>0</v>
      </c>
      <c r="AL63" s="119">
        <v>0</v>
      </c>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c r="B64" s="7" t="s">
        <v>74</v>
      </c>
      <c r="C64" s="119">
        <v>0</v>
      </c>
      <c r="D64" s="119">
        <v>0</v>
      </c>
      <c r="E64" s="119">
        <v>0</v>
      </c>
      <c r="F64" s="119">
        <v>0</v>
      </c>
      <c r="G64" s="119">
        <v>0</v>
      </c>
      <c r="H64" s="119">
        <v>0</v>
      </c>
      <c r="I64" s="119">
        <v>0</v>
      </c>
      <c r="J64" s="119">
        <v>0</v>
      </c>
      <c r="K64" s="119">
        <v>0</v>
      </c>
      <c r="L64" s="120">
        <v>0</v>
      </c>
      <c r="M64" s="119">
        <v>0</v>
      </c>
      <c r="N64" s="119">
        <v>0</v>
      </c>
      <c r="O64" s="119">
        <v>0</v>
      </c>
      <c r="P64" s="119">
        <v>0</v>
      </c>
      <c r="Q64" s="119">
        <v>0</v>
      </c>
      <c r="R64" s="119">
        <v>0</v>
      </c>
      <c r="S64" s="119">
        <v>0</v>
      </c>
      <c r="T64" s="119">
        <v>0</v>
      </c>
      <c r="U64" s="119">
        <v>0</v>
      </c>
      <c r="V64" s="119">
        <v>0</v>
      </c>
      <c r="W64" s="119">
        <v>0</v>
      </c>
      <c r="X64" s="119">
        <v>0</v>
      </c>
      <c r="Y64" s="119">
        <v>0</v>
      </c>
      <c r="Z64" s="119"/>
      <c r="AA64" s="119">
        <v>0</v>
      </c>
      <c r="AB64" s="119">
        <v>0</v>
      </c>
      <c r="AC64" s="119">
        <v>0</v>
      </c>
      <c r="AD64" s="119">
        <v>0</v>
      </c>
      <c r="AE64" s="119">
        <v>0</v>
      </c>
      <c r="AF64" s="119">
        <v>0</v>
      </c>
      <c r="AG64" s="119">
        <v>0</v>
      </c>
      <c r="AH64" s="119">
        <v>0</v>
      </c>
      <c r="AI64" s="119">
        <v>0</v>
      </c>
      <c r="AJ64" s="119">
        <v>0</v>
      </c>
      <c r="AK64" s="119">
        <v>0</v>
      </c>
      <c r="AL64" s="119">
        <v>0</v>
      </c>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c r="B65" s="7" t="s">
        <v>77</v>
      </c>
      <c r="C65" s="119">
        <v>0</v>
      </c>
      <c r="D65" s="119">
        <v>0</v>
      </c>
      <c r="E65" s="119">
        <v>0</v>
      </c>
      <c r="F65" s="119">
        <v>0</v>
      </c>
      <c r="G65" s="119">
        <v>0</v>
      </c>
      <c r="H65" s="119">
        <v>0</v>
      </c>
      <c r="I65" s="119">
        <v>0</v>
      </c>
      <c r="J65" s="119">
        <v>0</v>
      </c>
      <c r="K65" s="119">
        <v>0</v>
      </c>
      <c r="L65" s="120">
        <v>0</v>
      </c>
      <c r="M65" s="119">
        <v>0</v>
      </c>
      <c r="N65" s="119">
        <v>0</v>
      </c>
      <c r="O65" s="119">
        <v>0</v>
      </c>
      <c r="P65" s="119">
        <v>0</v>
      </c>
      <c r="Q65" s="119">
        <v>0</v>
      </c>
      <c r="R65" s="119">
        <v>0</v>
      </c>
      <c r="S65" s="119">
        <v>0</v>
      </c>
      <c r="T65" s="119">
        <v>0</v>
      </c>
      <c r="U65" s="119">
        <v>0</v>
      </c>
      <c r="V65" s="119">
        <v>0</v>
      </c>
      <c r="W65" s="119">
        <v>0</v>
      </c>
      <c r="X65" s="119">
        <v>0</v>
      </c>
      <c r="Y65" s="119">
        <v>0</v>
      </c>
      <c r="Z65" s="119"/>
      <c r="AA65" s="119">
        <v>0</v>
      </c>
      <c r="AB65" s="119">
        <v>0</v>
      </c>
      <c r="AC65" s="119">
        <v>0</v>
      </c>
      <c r="AD65" s="119">
        <v>0</v>
      </c>
      <c r="AE65" s="119">
        <v>0</v>
      </c>
      <c r="AF65" s="119">
        <v>0</v>
      </c>
      <c r="AG65" s="119">
        <v>0</v>
      </c>
      <c r="AH65" s="119">
        <v>0</v>
      </c>
      <c r="AI65" s="119">
        <v>0</v>
      </c>
      <c r="AJ65" s="119">
        <v>0</v>
      </c>
      <c r="AK65" s="119">
        <v>0</v>
      </c>
      <c r="AL65" s="119">
        <v>0</v>
      </c>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t="s">
        <v>80</v>
      </c>
      <c r="C66" s="119">
        <v>0</v>
      </c>
      <c r="D66" s="119">
        <v>0</v>
      </c>
      <c r="E66" s="119">
        <v>0</v>
      </c>
      <c r="F66" s="119">
        <v>0</v>
      </c>
      <c r="G66" s="119">
        <v>0</v>
      </c>
      <c r="H66" s="119">
        <v>0</v>
      </c>
      <c r="I66" s="119">
        <v>0</v>
      </c>
      <c r="J66" s="119">
        <v>0</v>
      </c>
      <c r="K66" s="119">
        <v>0</v>
      </c>
      <c r="L66" s="120">
        <v>0</v>
      </c>
      <c r="M66" s="119">
        <v>0</v>
      </c>
      <c r="N66" s="119">
        <v>0</v>
      </c>
      <c r="O66" s="119">
        <v>0</v>
      </c>
      <c r="P66" s="119">
        <v>0</v>
      </c>
      <c r="Q66" s="119">
        <v>0</v>
      </c>
      <c r="R66" s="119">
        <v>0</v>
      </c>
      <c r="S66" s="119">
        <v>0</v>
      </c>
      <c r="T66" s="119">
        <v>0</v>
      </c>
      <c r="U66" s="119">
        <v>0</v>
      </c>
      <c r="V66" s="119">
        <v>0</v>
      </c>
      <c r="W66" s="119">
        <v>0</v>
      </c>
      <c r="X66" s="119">
        <v>0</v>
      </c>
      <c r="Y66" s="119">
        <v>0</v>
      </c>
      <c r="Z66" s="119"/>
      <c r="AA66" s="119">
        <v>0</v>
      </c>
      <c r="AB66" s="119">
        <v>0</v>
      </c>
      <c r="AC66" s="119">
        <v>0</v>
      </c>
      <c r="AD66" s="119">
        <v>0</v>
      </c>
      <c r="AE66" s="119">
        <v>0</v>
      </c>
      <c r="AF66" s="119">
        <v>0</v>
      </c>
      <c r="AG66" s="119">
        <v>0</v>
      </c>
      <c r="AH66" s="119">
        <v>0</v>
      </c>
      <c r="AI66" s="119">
        <v>0</v>
      </c>
      <c r="AJ66" s="119">
        <v>0</v>
      </c>
      <c r="AK66" s="119">
        <v>0</v>
      </c>
      <c r="AL66" s="119">
        <v>0</v>
      </c>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t="s">
        <v>83</v>
      </c>
      <c r="C67" s="119">
        <v>0</v>
      </c>
      <c r="D67" s="119">
        <v>0</v>
      </c>
      <c r="E67" s="119">
        <v>0</v>
      </c>
      <c r="F67" s="119">
        <v>0</v>
      </c>
      <c r="G67" s="119">
        <v>0</v>
      </c>
      <c r="H67" s="119">
        <v>0</v>
      </c>
      <c r="I67" s="119">
        <v>0</v>
      </c>
      <c r="J67" s="119">
        <v>0</v>
      </c>
      <c r="K67" s="119">
        <v>0</v>
      </c>
      <c r="L67" s="120">
        <v>0</v>
      </c>
      <c r="M67" s="119">
        <v>0</v>
      </c>
      <c r="N67" s="119">
        <v>0</v>
      </c>
      <c r="O67" s="119">
        <v>0</v>
      </c>
      <c r="P67" s="119">
        <v>0</v>
      </c>
      <c r="Q67" s="119">
        <v>0</v>
      </c>
      <c r="R67" s="119">
        <v>0</v>
      </c>
      <c r="S67" s="119">
        <v>0</v>
      </c>
      <c r="T67" s="119">
        <v>0</v>
      </c>
      <c r="U67" s="119">
        <v>0</v>
      </c>
      <c r="V67" s="119">
        <v>0</v>
      </c>
      <c r="W67" s="119">
        <v>0</v>
      </c>
      <c r="X67" s="119">
        <v>0</v>
      </c>
      <c r="Y67" s="119">
        <v>0</v>
      </c>
      <c r="Z67" s="119"/>
      <c r="AA67" s="119">
        <v>0</v>
      </c>
      <c r="AB67" s="119">
        <v>0</v>
      </c>
      <c r="AC67" s="119">
        <v>0</v>
      </c>
      <c r="AD67" s="119">
        <v>0</v>
      </c>
      <c r="AE67" s="119">
        <v>0</v>
      </c>
      <c r="AF67" s="119">
        <v>0</v>
      </c>
      <c r="AG67" s="119">
        <v>0</v>
      </c>
      <c r="AH67" s="119">
        <v>0</v>
      </c>
      <c r="AI67" s="119">
        <v>0</v>
      </c>
      <c r="AJ67" s="119">
        <v>0</v>
      </c>
      <c r="AK67" s="119">
        <v>0</v>
      </c>
      <c r="AL67" s="119">
        <v>0</v>
      </c>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t="s">
        <v>86</v>
      </c>
      <c r="C68" s="119">
        <v>0</v>
      </c>
      <c r="D68" s="119">
        <v>0</v>
      </c>
      <c r="E68" s="119">
        <v>0</v>
      </c>
      <c r="F68" s="119">
        <v>0</v>
      </c>
      <c r="G68" s="119">
        <v>0</v>
      </c>
      <c r="H68" s="119">
        <v>0</v>
      </c>
      <c r="I68" s="119">
        <v>0</v>
      </c>
      <c r="J68" s="119">
        <v>0</v>
      </c>
      <c r="K68" s="119">
        <v>0</v>
      </c>
      <c r="L68" s="120">
        <v>0</v>
      </c>
      <c r="M68" s="119">
        <v>0</v>
      </c>
      <c r="N68" s="119">
        <v>0</v>
      </c>
      <c r="O68" s="119">
        <v>0</v>
      </c>
      <c r="P68" s="119">
        <v>0</v>
      </c>
      <c r="Q68" s="119">
        <v>0</v>
      </c>
      <c r="R68" s="119">
        <v>0</v>
      </c>
      <c r="S68" s="119">
        <v>0</v>
      </c>
      <c r="T68" s="119">
        <v>0</v>
      </c>
      <c r="U68" s="119">
        <v>0</v>
      </c>
      <c r="V68" s="119">
        <v>0</v>
      </c>
      <c r="W68" s="119">
        <v>0</v>
      </c>
      <c r="X68" s="119">
        <v>0</v>
      </c>
      <c r="Y68" s="119">
        <v>0</v>
      </c>
      <c r="Z68" s="119"/>
      <c r="AA68" s="119">
        <v>0</v>
      </c>
      <c r="AB68" s="119">
        <v>0</v>
      </c>
      <c r="AC68" s="119">
        <v>0</v>
      </c>
      <c r="AD68" s="119">
        <v>0</v>
      </c>
      <c r="AE68" s="119">
        <v>0</v>
      </c>
      <c r="AF68" s="119">
        <v>0</v>
      </c>
      <c r="AG68" s="119">
        <v>0</v>
      </c>
      <c r="AH68" s="119">
        <v>0</v>
      </c>
      <c r="AI68" s="119">
        <v>0</v>
      </c>
      <c r="AJ68" s="119">
        <v>0</v>
      </c>
      <c r="AK68" s="119">
        <v>0</v>
      </c>
      <c r="AL68" s="119">
        <v>0</v>
      </c>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t="s">
        <v>89</v>
      </c>
      <c r="C69" s="119">
        <v>0</v>
      </c>
      <c r="D69" s="119">
        <v>0</v>
      </c>
      <c r="E69" s="119">
        <v>0</v>
      </c>
      <c r="F69" s="119">
        <v>0</v>
      </c>
      <c r="G69" s="119">
        <v>0</v>
      </c>
      <c r="H69" s="119">
        <v>0</v>
      </c>
      <c r="I69" s="119">
        <v>0</v>
      </c>
      <c r="J69" s="119">
        <v>0</v>
      </c>
      <c r="K69" s="119">
        <v>0</v>
      </c>
      <c r="L69" s="120">
        <v>0</v>
      </c>
      <c r="M69" s="119">
        <v>0</v>
      </c>
      <c r="N69" s="119">
        <v>0</v>
      </c>
      <c r="O69" s="119">
        <v>0</v>
      </c>
      <c r="P69" s="119">
        <v>0</v>
      </c>
      <c r="Q69" s="119">
        <v>0</v>
      </c>
      <c r="R69" s="119">
        <v>0</v>
      </c>
      <c r="S69" s="119">
        <v>0</v>
      </c>
      <c r="T69" s="119">
        <v>0</v>
      </c>
      <c r="U69" s="119">
        <v>0</v>
      </c>
      <c r="V69" s="119">
        <v>0</v>
      </c>
      <c r="W69" s="119">
        <v>0</v>
      </c>
      <c r="X69" s="119">
        <v>0</v>
      </c>
      <c r="Y69" s="119">
        <v>0</v>
      </c>
      <c r="Z69" s="119"/>
      <c r="AA69" s="119">
        <v>0</v>
      </c>
      <c r="AB69" s="119">
        <v>0</v>
      </c>
      <c r="AC69" s="119">
        <v>0</v>
      </c>
      <c r="AD69" s="119">
        <v>0</v>
      </c>
      <c r="AE69" s="119">
        <v>0</v>
      </c>
      <c r="AF69" s="119">
        <v>0</v>
      </c>
      <c r="AG69" s="119">
        <v>0</v>
      </c>
      <c r="AH69" s="119">
        <v>0</v>
      </c>
      <c r="AI69" s="119">
        <v>0</v>
      </c>
      <c r="AJ69" s="119">
        <v>0</v>
      </c>
      <c r="AK69" s="119">
        <v>0</v>
      </c>
      <c r="AL69" s="119">
        <v>0</v>
      </c>
      <c r="AM69" s="26"/>
      <c r="AN69" s="26"/>
      <c r="AO69" s="26"/>
      <c r="AP69" s="26"/>
      <c r="AQ69" s="26"/>
      <c r="AR69" s="26"/>
      <c r="AS69" s="26"/>
      <c r="AT69" s="26"/>
      <c r="AU69" s="26"/>
      <c r="AV69" s="26"/>
      <c r="AW69" s="26"/>
      <c r="AX69" s="26"/>
      <c r="AY69" s="26"/>
      <c r="AZ69" s="26"/>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7" t="s">
        <v>92</v>
      </c>
      <c r="C70" s="119">
        <v>0</v>
      </c>
      <c r="D70" s="119">
        <v>0</v>
      </c>
      <c r="E70" s="119">
        <v>0</v>
      </c>
      <c r="F70" s="119">
        <v>0</v>
      </c>
      <c r="G70" s="119">
        <v>0</v>
      </c>
      <c r="H70" s="119">
        <v>0</v>
      </c>
      <c r="I70" s="119">
        <v>0</v>
      </c>
      <c r="J70" s="119">
        <v>0</v>
      </c>
      <c r="K70" s="119">
        <v>0</v>
      </c>
      <c r="L70" s="120">
        <v>0</v>
      </c>
      <c r="M70" s="119">
        <v>0</v>
      </c>
      <c r="N70" s="119">
        <v>0</v>
      </c>
      <c r="O70" s="119">
        <v>0</v>
      </c>
      <c r="P70" s="119">
        <v>0</v>
      </c>
      <c r="Q70" s="119">
        <v>0</v>
      </c>
      <c r="R70" s="119">
        <v>0</v>
      </c>
      <c r="S70" s="119">
        <v>0</v>
      </c>
      <c r="T70" s="119">
        <v>0</v>
      </c>
      <c r="U70" s="119">
        <v>0</v>
      </c>
      <c r="V70" s="119">
        <v>0</v>
      </c>
      <c r="W70" s="119">
        <v>0</v>
      </c>
      <c r="X70" s="119">
        <v>0</v>
      </c>
      <c r="Y70" s="119">
        <v>0</v>
      </c>
      <c r="Z70" s="119"/>
      <c r="AA70" s="119">
        <v>0</v>
      </c>
      <c r="AB70" s="119">
        <v>0</v>
      </c>
      <c r="AC70" s="119">
        <v>0</v>
      </c>
      <c r="AD70" s="119">
        <v>0</v>
      </c>
      <c r="AE70" s="119">
        <v>0</v>
      </c>
      <c r="AF70" s="119">
        <v>0</v>
      </c>
      <c r="AG70" s="119">
        <v>0</v>
      </c>
      <c r="AH70" s="119">
        <v>0</v>
      </c>
      <c r="AI70" s="119">
        <v>0</v>
      </c>
      <c r="AJ70" s="119">
        <v>0</v>
      </c>
      <c r="AK70" s="119">
        <v>0</v>
      </c>
      <c r="AL70" s="119">
        <v>0</v>
      </c>
      <c r="AM70" s="26"/>
      <c r="AN70" s="26"/>
      <c r="AO70" s="26"/>
      <c r="AP70" s="26"/>
      <c r="AQ70" s="26"/>
      <c r="AR70" s="26"/>
      <c r="AS70" s="26"/>
      <c r="AT70" s="26"/>
      <c r="AU70" s="26"/>
      <c r="AV70" s="26"/>
      <c r="AW70" s="26"/>
      <c r="AX70" s="26"/>
      <c r="AY70" s="26"/>
      <c r="AZ70" s="26"/>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7" t="s">
        <v>95</v>
      </c>
      <c r="C71" s="119">
        <v>0</v>
      </c>
      <c r="D71" s="119">
        <v>0</v>
      </c>
      <c r="E71" s="119">
        <v>0</v>
      </c>
      <c r="F71" s="119">
        <v>0</v>
      </c>
      <c r="G71" s="119">
        <v>0</v>
      </c>
      <c r="H71" s="119">
        <v>0</v>
      </c>
      <c r="I71" s="119">
        <v>0</v>
      </c>
      <c r="J71" s="119">
        <v>0</v>
      </c>
      <c r="K71" s="119">
        <v>0</v>
      </c>
      <c r="L71" s="120">
        <v>0</v>
      </c>
      <c r="M71" s="119">
        <v>0</v>
      </c>
      <c r="N71" s="119">
        <v>0</v>
      </c>
      <c r="O71" s="119">
        <v>0</v>
      </c>
      <c r="P71" s="119">
        <v>0</v>
      </c>
      <c r="Q71" s="119">
        <v>0</v>
      </c>
      <c r="R71" s="119">
        <v>0</v>
      </c>
      <c r="S71" s="119">
        <v>0</v>
      </c>
      <c r="T71" s="119">
        <v>0</v>
      </c>
      <c r="U71" s="119">
        <v>0</v>
      </c>
      <c r="V71" s="119">
        <v>0</v>
      </c>
      <c r="W71" s="119">
        <v>0</v>
      </c>
      <c r="X71" s="119">
        <v>0</v>
      </c>
      <c r="Y71" s="119">
        <v>0</v>
      </c>
      <c r="Z71" s="119"/>
      <c r="AA71" s="119">
        <v>0</v>
      </c>
      <c r="AB71" s="119">
        <v>0</v>
      </c>
      <c r="AC71" s="119">
        <v>0</v>
      </c>
      <c r="AD71" s="119">
        <v>0</v>
      </c>
      <c r="AE71" s="119">
        <v>0</v>
      </c>
      <c r="AF71" s="119">
        <v>0</v>
      </c>
      <c r="AG71" s="119">
        <v>0</v>
      </c>
      <c r="AH71" s="119">
        <v>0</v>
      </c>
      <c r="AI71" s="119">
        <v>0</v>
      </c>
      <c r="AJ71" s="119">
        <v>0</v>
      </c>
      <c r="AK71" s="119">
        <v>0</v>
      </c>
      <c r="AL71" s="119">
        <v>0</v>
      </c>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t="s">
        <v>98</v>
      </c>
      <c r="C72" s="119">
        <v>0</v>
      </c>
      <c r="D72" s="119">
        <v>0</v>
      </c>
      <c r="E72" s="119">
        <v>0</v>
      </c>
      <c r="F72" s="119">
        <v>0</v>
      </c>
      <c r="G72" s="119">
        <v>0</v>
      </c>
      <c r="H72" s="119">
        <v>0</v>
      </c>
      <c r="I72" s="119">
        <v>0</v>
      </c>
      <c r="J72" s="119">
        <v>0</v>
      </c>
      <c r="K72" s="119">
        <v>0</v>
      </c>
      <c r="L72" s="120">
        <v>0</v>
      </c>
      <c r="M72" s="119">
        <v>0</v>
      </c>
      <c r="N72" s="119">
        <v>0</v>
      </c>
      <c r="O72" s="119">
        <v>0</v>
      </c>
      <c r="P72" s="119">
        <v>0</v>
      </c>
      <c r="Q72" s="119">
        <v>0</v>
      </c>
      <c r="R72" s="119">
        <v>0</v>
      </c>
      <c r="S72" s="119">
        <v>0</v>
      </c>
      <c r="T72" s="119">
        <v>0</v>
      </c>
      <c r="U72" s="119">
        <v>0</v>
      </c>
      <c r="V72" s="119">
        <v>0</v>
      </c>
      <c r="W72" s="119">
        <v>0</v>
      </c>
      <c r="X72" s="119">
        <v>0</v>
      </c>
      <c r="Y72" s="119">
        <v>0</v>
      </c>
      <c r="Z72" s="119"/>
      <c r="AA72" s="119">
        <v>0</v>
      </c>
      <c r="AB72" s="119">
        <v>0</v>
      </c>
      <c r="AC72" s="119">
        <v>0</v>
      </c>
      <c r="AD72" s="119">
        <v>0</v>
      </c>
      <c r="AE72" s="119">
        <v>0</v>
      </c>
      <c r="AF72" s="119">
        <v>0</v>
      </c>
      <c r="AG72" s="119">
        <v>0</v>
      </c>
      <c r="AH72" s="119">
        <v>0</v>
      </c>
      <c r="AI72" s="119">
        <v>0</v>
      </c>
      <c r="AJ72" s="119">
        <v>0</v>
      </c>
      <c r="AK72" s="119">
        <v>0</v>
      </c>
      <c r="AL72" s="119">
        <v>0</v>
      </c>
      <c r="AM72" s="26"/>
      <c r="AN72" s="26"/>
      <c r="AO72" s="26"/>
      <c r="AP72" s="26"/>
      <c r="AQ72" s="26"/>
      <c r="AR72" s="26"/>
      <c r="AS72" s="26"/>
      <c r="AT72" s="26"/>
      <c r="AU72" s="26"/>
      <c r="AV72" s="26"/>
      <c r="AW72" s="26"/>
      <c r="AX72" s="26"/>
      <c r="AY72" s="26"/>
      <c r="AZ72" s="26"/>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101</v>
      </c>
      <c r="C73" s="119">
        <v>0</v>
      </c>
      <c r="D73" s="119">
        <v>0</v>
      </c>
      <c r="E73" s="119">
        <v>0</v>
      </c>
      <c r="F73" s="119">
        <v>0</v>
      </c>
      <c r="G73" s="119">
        <v>0</v>
      </c>
      <c r="H73" s="119">
        <v>0</v>
      </c>
      <c r="I73" s="119">
        <v>0</v>
      </c>
      <c r="J73" s="119">
        <v>0</v>
      </c>
      <c r="K73" s="119">
        <v>0</v>
      </c>
      <c r="L73" s="120">
        <v>0</v>
      </c>
      <c r="M73" s="119">
        <v>0</v>
      </c>
      <c r="N73" s="119">
        <v>0</v>
      </c>
      <c r="O73" s="119">
        <v>0</v>
      </c>
      <c r="P73" s="119">
        <v>0</v>
      </c>
      <c r="Q73" s="119">
        <v>0</v>
      </c>
      <c r="R73" s="119">
        <v>0</v>
      </c>
      <c r="S73" s="119">
        <v>0</v>
      </c>
      <c r="T73" s="119">
        <v>0</v>
      </c>
      <c r="U73" s="119">
        <v>0</v>
      </c>
      <c r="V73" s="119">
        <v>0</v>
      </c>
      <c r="W73" s="119">
        <v>0</v>
      </c>
      <c r="X73" s="119">
        <v>0</v>
      </c>
      <c r="Y73" s="119">
        <v>0</v>
      </c>
      <c r="Z73" s="119"/>
      <c r="AA73" s="119">
        <v>0</v>
      </c>
      <c r="AB73" s="119">
        <v>0</v>
      </c>
      <c r="AC73" s="119">
        <v>0</v>
      </c>
      <c r="AD73" s="119">
        <v>0</v>
      </c>
      <c r="AE73" s="119">
        <v>0</v>
      </c>
      <c r="AF73" s="119">
        <v>0</v>
      </c>
      <c r="AG73" s="119">
        <v>0</v>
      </c>
      <c r="AH73" s="119">
        <v>0</v>
      </c>
      <c r="AI73" s="119">
        <v>0</v>
      </c>
      <c r="AJ73" s="119">
        <v>0</v>
      </c>
      <c r="AK73" s="119">
        <v>0</v>
      </c>
      <c r="AL73" s="119">
        <v>0</v>
      </c>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ht="13.5" thickBot="1">
      <c r="A76" s="24" t="s">
        <v>341</v>
      </c>
      <c r="B76" s="25"/>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ht="13.5" thickBot="1">
      <c r="A77" s="33"/>
      <c r="B77" s="34"/>
      <c r="C77" s="35"/>
      <c r="D77" s="35"/>
      <c r="E77" s="35"/>
      <c r="F77" s="35"/>
      <c r="G77" s="35"/>
      <c r="H77" s="35"/>
      <c r="I77" s="35"/>
      <c r="J77" s="35"/>
      <c r="K77" s="35"/>
      <c r="L77" s="35"/>
      <c r="M77" s="35"/>
      <c r="N77" s="35"/>
      <c r="O77" s="36" t="s">
        <v>439</v>
      </c>
      <c r="P77" s="37"/>
      <c r="Q77" s="37"/>
      <c r="R77" s="37"/>
      <c r="S77" s="37"/>
      <c r="T77" s="37"/>
      <c r="U77" s="37"/>
      <c r="V77" s="37"/>
      <c r="W77" s="37"/>
      <c r="X77" s="37"/>
      <c r="Y77" s="37"/>
      <c r="Z77" s="31"/>
      <c r="AA77" s="35"/>
      <c r="AB77" s="36" t="s">
        <v>440</v>
      </c>
      <c r="AC77" s="37"/>
      <c r="AD77" s="37"/>
      <c r="AE77" s="37"/>
      <c r="AF77" s="37"/>
      <c r="AG77" s="37"/>
      <c r="AH77" s="37"/>
      <c r="AI77" s="37"/>
      <c r="AJ77" s="37"/>
      <c r="AK77" s="37"/>
      <c r="AL77" s="37"/>
      <c r="AM77" s="31"/>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ht="204">
      <c r="A78" s="27" t="s">
        <v>232</v>
      </c>
      <c r="B78" s="28" t="s">
        <v>233</v>
      </c>
      <c r="C78" s="29" t="s">
        <v>22</v>
      </c>
      <c r="D78" s="29" t="s">
        <v>318</v>
      </c>
      <c r="E78" s="29" t="s">
        <v>319</v>
      </c>
      <c r="F78" s="29" t="s">
        <v>320</v>
      </c>
      <c r="G78" s="29" t="s">
        <v>321</v>
      </c>
      <c r="H78" s="29" t="s">
        <v>322</v>
      </c>
      <c r="I78" s="29" t="s">
        <v>323</v>
      </c>
      <c r="J78" s="29" t="s">
        <v>324</v>
      </c>
      <c r="K78" s="29" t="s">
        <v>21</v>
      </c>
      <c r="L78" s="29" t="s">
        <v>294</v>
      </c>
      <c r="M78" s="29" t="s">
        <v>325</v>
      </c>
      <c r="N78" s="29" t="s">
        <v>441</v>
      </c>
      <c r="O78" s="29" t="s">
        <v>326</v>
      </c>
      <c r="P78" s="29" t="s">
        <v>327</v>
      </c>
      <c r="Q78" s="29" t="s">
        <v>328</v>
      </c>
      <c r="R78" s="29" t="s">
        <v>329</v>
      </c>
      <c r="S78" s="29" t="s">
        <v>330</v>
      </c>
      <c r="T78" s="29" t="s">
        <v>331</v>
      </c>
      <c r="U78" s="29" t="s">
        <v>332</v>
      </c>
      <c r="V78" s="29" t="s">
        <v>333</v>
      </c>
      <c r="W78" s="29" t="s">
        <v>334</v>
      </c>
      <c r="X78" s="29" t="s">
        <v>335</v>
      </c>
      <c r="Y78" s="29" t="s">
        <v>336</v>
      </c>
      <c r="Z78" s="29" t="s">
        <v>337</v>
      </c>
      <c r="AA78" s="29"/>
      <c r="AB78" s="29" t="s">
        <v>326</v>
      </c>
      <c r="AC78" s="29" t="s">
        <v>327</v>
      </c>
      <c r="AD78" s="29" t="s">
        <v>328</v>
      </c>
      <c r="AE78" s="29" t="s">
        <v>329</v>
      </c>
      <c r="AF78" s="29" t="s">
        <v>330</v>
      </c>
      <c r="AG78" s="29" t="s">
        <v>331</v>
      </c>
      <c r="AH78" s="29" t="s">
        <v>332</v>
      </c>
      <c r="AI78" s="29" t="s">
        <v>333</v>
      </c>
      <c r="AJ78" s="29" t="s">
        <v>334</v>
      </c>
      <c r="AK78" s="29" t="s">
        <v>335</v>
      </c>
      <c r="AL78" s="29" t="s">
        <v>336</v>
      </c>
      <c r="AM78" s="29" t="s">
        <v>337</v>
      </c>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376</v>
      </c>
      <c r="B79" s="7"/>
      <c r="C79" s="32">
        <v>163.62598023007391</v>
      </c>
      <c r="D79" s="32">
        <v>20.780389130289908</v>
      </c>
      <c r="E79" s="32">
        <v>4.1560778260579818</v>
      </c>
      <c r="F79" s="32">
        <v>24.936466956347889</v>
      </c>
      <c r="G79" s="32">
        <v>42.78241829395413</v>
      </c>
      <c r="H79" s="32">
        <v>79.037282723323571</v>
      </c>
      <c r="I79" s="32">
        <v>1335.0169100924863</v>
      </c>
      <c r="J79" s="32">
        <v>7.8876652073528186</v>
      </c>
      <c r="K79" s="32">
        <v>19.088015523950506</v>
      </c>
      <c r="L79" s="30">
        <v>1.8474243830787112</v>
      </c>
      <c r="M79" s="32">
        <v>1.5544678251760149</v>
      </c>
      <c r="N79" s="32">
        <v>4.3521662735538454E-4</v>
      </c>
      <c r="O79" s="32">
        <v>0</v>
      </c>
      <c r="P79" s="32">
        <v>5.7321175996436352E-3</v>
      </c>
      <c r="Q79" s="32">
        <v>0.31560549661291587</v>
      </c>
      <c r="R79" s="32">
        <v>3.8016380706394965</v>
      </c>
      <c r="S79" s="32">
        <v>15.058106052073144</v>
      </c>
      <c r="T79" s="32">
        <v>19.956959853752785</v>
      </c>
      <c r="U79" s="32">
        <v>19.320803300735168</v>
      </c>
      <c r="V79" s="32">
        <v>19.597282142751986</v>
      </c>
      <c r="W79" s="32">
        <v>9.2129116347789068</v>
      </c>
      <c r="X79" s="32">
        <v>5.2976790990872535</v>
      </c>
      <c r="Y79" s="32">
        <v>1.4973033047832269</v>
      </c>
      <c r="Z79" s="32">
        <v>1.0260173963191838E-2</v>
      </c>
      <c r="AA79" s="32"/>
      <c r="AB79" s="32">
        <v>0</v>
      </c>
      <c r="AC79" s="32">
        <v>3.9200704386760507E-3</v>
      </c>
      <c r="AD79" s="32">
        <v>0.11637296928667065</v>
      </c>
      <c r="AE79" s="32">
        <v>2.5054499482165631</v>
      </c>
      <c r="AF79" s="32">
        <v>9.7640660786317852</v>
      </c>
      <c r="AG79" s="32">
        <v>14.669868050970218</v>
      </c>
      <c r="AH79" s="32">
        <v>16.639924577693709</v>
      </c>
      <c r="AI79" s="32">
        <v>14.251578552664636</v>
      </c>
      <c r="AJ79" s="32">
        <v>7.3740330386755017</v>
      </c>
      <c r="AK79" s="32">
        <v>3.4801117416472489</v>
      </c>
      <c r="AL79" s="32">
        <v>0.73879172169092999</v>
      </c>
      <c r="AM79" s="26">
        <v>7.5822333802456603E-3</v>
      </c>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sheetPr codeName="Sheet10"/>
  <dimension ref="A1:DB19"/>
  <sheetViews>
    <sheetView topLeftCell="C1" workbookViewId="0">
      <selection activeCell="F8" sqref="F8"/>
    </sheetView>
  </sheetViews>
  <sheetFormatPr defaultRowHeight="12.75"/>
  <cols>
    <col min="1" max="1" width="29.85546875" customWidth="1"/>
    <col min="2" max="2" width="105.140625" customWidth="1"/>
    <col min="3" max="3" width="81.42578125" customWidth="1"/>
    <col min="6" max="6" width="10.28515625" bestFit="1" customWidth="1"/>
    <col min="16" max="16" width="9.85546875" customWidth="1"/>
  </cols>
  <sheetData>
    <row r="1" spans="1:106" s="67" customFormat="1" ht="14.25">
      <c r="B1" s="63" t="s">
        <v>0</v>
      </c>
      <c r="C1" s="64"/>
      <c r="D1" s="64"/>
      <c r="E1" s="64"/>
      <c r="F1" s="64"/>
      <c r="G1" s="64"/>
      <c r="H1" s="64"/>
      <c r="I1" s="64"/>
      <c r="J1" s="65"/>
      <c r="K1" s="65"/>
      <c r="L1" s="65"/>
      <c r="M1" s="65"/>
      <c r="N1" s="65"/>
      <c r="O1" s="66"/>
    </row>
    <row r="2" spans="1:106" s="67" customFormat="1">
      <c r="B2" s="68" t="s">
        <v>373</v>
      </c>
      <c r="C2" s="64"/>
      <c r="D2" s="64"/>
      <c r="E2" s="64"/>
      <c r="F2" s="64"/>
      <c r="G2" s="64"/>
      <c r="H2" s="64"/>
      <c r="I2" s="64"/>
      <c r="J2" s="65"/>
      <c r="K2" s="65"/>
      <c r="L2" s="65"/>
      <c r="M2" s="65"/>
      <c r="N2" s="65"/>
      <c r="O2" s="66"/>
      <c r="Q2" s="69"/>
    </row>
    <row r="3" spans="1:106" s="7" customFormat="1">
      <c r="B3" s="8" t="s">
        <v>2</v>
      </c>
      <c r="D3" s="8">
        <v>2012</v>
      </c>
      <c r="K3" s="9"/>
      <c r="L3" s="10"/>
      <c r="CP3" s="10"/>
      <c r="CQ3" s="10"/>
    </row>
    <row r="4" spans="1:106" s="7" customFormat="1"/>
    <row r="5" spans="1:106" s="7" customFormat="1">
      <c r="B5" s="11">
        <v>1</v>
      </c>
      <c r="C5" s="11">
        <v>2</v>
      </c>
      <c r="D5" s="11">
        <v>3</v>
      </c>
      <c r="E5" s="11">
        <v>4</v>
      </c>
      <c r="F5" s="11">
        <v>5</v>
      </c>
      <c r="G5" s="11">
        <v>6</v>
      </c>
      <c r="H5" s="11">
        <v>7</v>
      </c>
      <c r="I5" s="11">
        <v>8</v>
      </c>
      <c r="J5" s="11">
        <v>9</v>
      </c>
      <c r="K5" s="11">
        <v>10</v>
      </c>
      <c r="L5" s="11">
        <v>11</v>
      </c>
      <c r="M5" s="11">
        <v>12</v>
      </c>
      <c r="N5" s="11">
        <v>13</v>
      </c>
      <c r="O5" s="11">
        <v>14</v>
      </c>
      <c r="P5" s="11">
        <v>15</v>
      </c>
      <c r="Q5" s="11">
        <v>16</v>
      </c>
      <c r="R5" s="11">
        <v>17</v>
      </c>
      <c r="S5" s="11">
        <v>18</v>
      </c>
      <c r="T5" s="11">
        <v>19</v>
      </c>
      <c r="U5" s="11">
        <v>20</v>
      </c>
      <c r="V5" s="11">
        <v>21</v>
      </c>
      <c r="W5" s="11">
        <v>22</v>
      </c>
      <c r="X5" s="11">
        <v>23</v>
      </c>
      <c r="Y5" s="11">
        <v>24</v>
      </c>
      <c r="Z5" s="11">
        <v>25</v>
      </c>
      <c r="AA5" s="11">
        <v>26</v>
      </c>
      <c r="AB5" s="11">
        <v>27</v>
      </c>
      <c r="AC5" s="11">
        <v>28</v>
      </c>
      <c r="AD5" s="11">
        <v>29</v>
      </c>
      <c r="AE5" s="11">
        <v>30</v>
      </c>
      <c r="AF5" s="11">
        <v>31</v>
      </c>
      <c r="AG5" s="11">
        <v>32</v>
      </c>
      <c r="AH5" s="11">
        <v>33</v>
      </c>
      <c r="AI5" s="11">
        <v>34</v>
      </c>
      <c r="AJ5" s="11">
        <v>35</v>
      </c>
      <c r="AK5" s="11">
        <v>36</v>
      </c>
      <c r="AL5" s="11">
        <v>37</v>
      </c>
      <c r="AM5" s="11">
        <v>38</v>
      </c>
      <c r="AN5" s="11">
        <v>39</v>
      </c>
      <c r="AO5" s="11">
        <v>40</v>
      </c>
      <c r="AP5" s="11">
        <v>41</v>
      </c>
      <c r="AQ5" s="11">
        <v>42</v>
      </c>
      <c r="AR5" s="11">
        <v>43</v>
      </c>
      <c r="AS5" s="11">
        <v>44</v>
      </c>
      <c r="AT5" s="11">
        <v>45</v>
      </c>
      <c r="AU5" s="11">
        <v>46</v>
      </c>
      <c r="AV5" s="11">
        <v>47</v>
      </c>
      <c r="AW5" s="11">
        <v>48</v>
      </c>
      <c r="AX5" s="11">
        <v>49</v>
      </c>
      <c r="AY5" s="11">
        <v>50</v>
      </c>
      <c r="AZ5" s="11">
        <v>51</v>
      </c>
      <c r="BA5" s="11">
        <v>52</v>
      </c>
      <c r="BB5" s="11">
        <v>53</v>
      </c>
      <c r="BC5" s="11">
        <v>54</v>
      </c>
      <c r="BD5" s="11">
        <v>55</v>
      </c>
      <c r="BE5" s="11">
        <v>56</v>
      </c>
      <c r="BF5" s="11">
        <v>57</v>
      </c>
      <c r="BG5" s="11">
        <v>58</v>
      </c>
      <c r="BH5" s="11">
        <v>59</v>
      </c>
      <c r="BI5" s="11">
        <v>60</v>
      </c>
      <c r="BJ5" s="11">
        <v>61</v>
      </c>
      <c r="BK5" s="11">
        <v>62</v>
      </c>
      <c r="BL5" s="11">
        <v>63</v>
      </c>
      <c r="BM5" s="11">
        <v>64</v>
      </c>
      <c r="BN5" s="11">
        <v>65</v>
      </c>
      <c r="BO5" s="11">
        <v>66</v>
      </c>
      <c r="BP5" s="11">
        <v>67</v>
      </c>
      <c r="BQ5" s="11">
        <v>68</v>
      </c>
      <c r="BR5" s="11">
        <v>69</v>
      </c>
      <c r="BS5" s="11">
        <v>70</v>
      </c>
      <c r="BT5" s="11">
        <v>71</v>
      </c>
      <c r="BU5" s="11">
        <v>72</v>
      </c>
      <c r="BV5" s="11">
        <v>73</v>
      </c>
      <c r="BW5" s="11">
        <v>74</v>
      </c>
      <c r="BX5" s="11">
        <v>75</v>
      </c>
      <c r="BY5" s="11">
        <v>76</v>
      </c>
      <c r="BZ5" s="11">
        <v>77</v>
      </c>
      <c r="CA5" s="11">
        <v>78</v>
      </c>
      <c r="CB5" s="11">
        <v>79</v>
      </c>
      <c r="CC5" s="11">
        <v>80</v>
      </c>
      <c r="CD5" s="11">
        <v>81</v>
      </c>
      <c r="CE5" s="11">
        <v>82</v>
      </c>
      <c r="CF5" s="11">
        <v>83</v>
      </c>
      <c r="CG5" s="11">
        <v>84</v>
      </c>
      <c r="CH5" s="11">
        <v>85</v>
      </c>
      <c r="CI5" s="11">
        <v>86</v>
      </c>
      <c r="CJ5" s="11">
        <v>87</v>
      </c>
      <c r="CK5" s="11">
        <v>88</v>
      </c>
      <c r="CL5" s="11">
        <v>89</v>
      </c>
      <c r="CM5" s="11">
        <v>90</v>
      </c>
      <c r="CN5" s="11">
        <v>91</v>
      </c>
      <c r="CO5" s="11">
        <v>92</v>
      </c>
      <c r="CP5" s="11">
        <v>93</v>
      </c>
      <c r="CQ5" s="11">
        <v>94</v>
      </c>
      <c r="CR5" s="11">
        <v>95</v>
      </c>
      <c r="CS5" s="11">
        <v>96</v>
      </c>
      <c r="CT5" s="11">
        <v>97</v>
      </c>
      <c r="CU5" s="11">
        <v>98</v>
      </c>
      <c r="CV5" s="11">
        <v>99</v>
      </c>
      <c r="CW5" s="11">
        <v>100</v>
      </c>
      <c r="CX5" s="11">
        <v>101</v>
      </c>
      <c r="CY5" s="11">
        <v>102</v>
      </c>
      <c r="CZ5" s="11">
        <v>103</v>
      </c>
      <c r="DA5" s="11">
        <v>104</v>
      </c>
      <c r="DB5" s="11">
        <v>105</v>
      </c>
    </row>
    <row r="6" spans="1:106" s="7" customFormat="1">
      <c r="B6" s="12" t="s">
        <v>3</v>
      </c>
      <c r="C6" s="13"/>
      <c r="D6" s="13"/>
      <c r="E6" s="13"/>
      <c r="F6" s="13"/>
      <c r="G6" s="13"/>
      <c r="H6" s="14"/>
      <c r="I6" s="70"/>
      <c r="J6" s="202" t="s">
        <v>4</v>
      </c>
      <c r="K6" s="203"/>
      <c r="L6" s="203"/>
      <c r="M6" s="203"/>
      <c r="N6" s="203"/>
      <c r="O6" s="204"/>
      <c r="P6" s="205" t="s">
        <v>5</v>
      </c>
      <c r="Q6" s="206"/>
      <c r="R6" s="16"/>
      <c r="S6" s="17"/>
      <c r="T6" s="17"/>
      <c r="U6" s="17"/>
      <c r="V6" s="17"/>
      <c r="W6" s="17"/>
      <c r="X6" s="17"/>
      <c r="Y6" s="18"/>
      <c r="Z6" s="19"/>
      <c r="AA6" s="17"/>
      <c r="AB6" s="17"/>
      <c r="AC6" s="17"/>
      <c r="AD6" s="17"/>
      <c r="AE6" s="17"/>
      <c r="AF6" s="20"/>
      <c r="AG6" s="20"/>
      <c r="AH6" s="20"/>
      <c r="AI6" s="20"/>
      <c r="AJ6" s="20"/>
      <c r="AK6" s="20"/>
      <c r="AL6" s="20"/>
      <c r="AM6" s="20"/>
      <c r="AN6" s="20"/>
      <c r="AO6" s="20"/>
      <c r="AP6" s="20"/>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row>
    <row r="7" spans="1:106" s="7" customFormat="1" ht="39" thickBot="1">
      <c r="A7" s="7" t="s">
        <v>107</v>
      </c>
      <c r="B7" s="71" t="s">
        <v>6</v>
      </c>
      <c r="C7" s="71" t="s">
        <v>7</v>
      </c>
      <c r="D7" s="71" t="s">
        <v>8</v>
      </c>
      <c r="E7" s="71" t="s">
        <v>9</v>
      </c>
      <c r="F7" s="71" t="s">
        <v>10</v>
      </c>
      <c r="G7" s="71" t="s">
        <v>11</v>
      </c>
      <c r="H7" s="72" t="s">
        <v>12</v>
      </c>
      <c r="I7" s="72" t="s">
        <v>13</v>
      </c>
      <c r="J7" s="72" t="s">
        <v>14</v>
      </c>
      <c r="K7" s="72" t="s">
        <v>15</v>
      </c>
      <c r="L7" s="72" t="s">
        <v>16</v>
      </c>
      <c r="M7" s="72" t="s">
        <v>17</v>
      </c>
      <c r="N7" s="72" t="s">
        <v>18</v>
      </c>
      <c r="O7" s="72" t="s">
        <v>19</v>
      </c>
      <c r="P7" s="73" t="s">
        <v>20</v>
      </c>
      <c r="Q7" s="72" t="s">
        <v>12</v>
      </c>
      <c r="R7" s="23"/>
      <c r="S7" s="23"/>
      <c r="T7" s="23"/>
      <c r="U7" s="23"/>
      <c r="V7" s="23"/>
      <c r="W7" s="23"/>
      <c r="X7" s="23"/>
      <c r="Y7" s="23"/>
      <c r="Z7" s="23"/>
      <c r="AA7" s="23"/>
      <c r="AB7" s="23"/>
      <c r="AC7" s="23"/>
      <c r="AD7" s="23"/>
      <c r="AE7" s="23"/>
      <c r="AF7" s="20"/>
      <c r="AG7" s="20"/>
      <c r="AH7" s="20"/>
      <c r="AI7" s="20"/>
      <c r="AJ7" s="20"/>
      <c r="AK7" s="20"/>
      <c r="AL7" s="20"/>
      <c r="AM7" s="20"/>
      <c r="AN7" s="20"/>
      <c r="AO7" s="20"/>
      <c r="AP7" s="20"/>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row>
    <row r="8" spans="1:106">
      <c r="B8" s="132" t="s">
        <v>376</v>
      </c>
      <c r="C8" s="133" t="s">
        <v>376</v>
      </c>
      <c r="D8" s="167">
        <f>'LESA Savings &amp; Cost'!D2</f>
        <v>153.03359999999998</v>
      </c>
      <c r="E8" s="168">
        <v>10</v>
      </c>
      <c r="F8" s="169">
        <f>'LESA Savings &amp; Cost'!D4</f>
        <v>20.780389130289908</v>
      </c>
      <c r="G8" s="170"/>
      <c r="H8" s="133" t="s">
        <v>139</v>
      </c>
      <c r="I8" s="138"/>
      <c r="J8" s="170"/>
      <c r="K8" s="170"/>
    </row>
    <row r="9" spans="1:106">
      <c r="B9" s="134"/>
      <c r="C9" s="166"/>
    </row>
    <row r="10" spans="1:106">
      <c r="B10" s="134"/>
      <c r="C10" s="135"/>
    </row>
    <row r="11" spans="1:106">
      <c r="B11" s="134"/>
      <c r="C11" s="135"/>
    </row>
    <row r="12" spans="1:106">
      <c r="B12" s="134"/>
      <c r="C12" s="135"/>
    </row>
    <row r="13" spans="1:106">
      <c r="B13" s="134"/>
      <c r="C13" s="135"/>
    </row>
    <row r="14" spans="1:106">
      <c r="B14" s="134"/>
      <c r="C14" s="135"/>
    </row>
    <row r="15" spans="1:106">
      <c r="B15" s="134"/>
      <c r="C15" s="135"/>
    </row>
    <row r="16" spans="1:106">
      <c r="B16" s="134"/>
      <c r="C16" s="135"/>
    </row>
    <row r="17" spans="2:3">
      <c r="B17" s="134"/>
      <c r="C17" s="135"/>
    </row>
    <row r="18" spans="2:3">
      <c r="B18" s="134"/>
      <c r="C18" s="135"/>
    </row>
    <row r="19" spans="2:3" ht="13.5" thickBot="1">
      <c r="B19" s="136"/>
      <c r="C19" s="137"/>
    </row>
  </sheetData>
  <mergeCells count="2">
    <mergeCell ref="J6:O6"/>
    <mergeCell ref="P6:Q6"/>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F4"/>
  <sheetViews>
    <sheetView workbookViewId="0">
      <selection activeCell="B4" sqref="B4"/>
    </sheetView>
  </sheetViews>
  <sheetFormatPr defaultRowHeight="12.75"/>
  <cols>
    <col min="2" max="2" width="10.28515625" bestFit="1" customWidth="1"/>
  </cols>
  <sheetData>
    <row r="1" spans="1:6">
      <c r="A1" t="s">
        <v>434</v>
      </c>
      <c r="D1" t="s">
        <v>433</v>
      </c>
      <c r="E1">
        <v>125</v>
      </c>
      <c r="F1" t="s">
        <v>435</v>
      </c>
    </row>
    <row r="2" spans="1:6">
      <c r="A2" t="s">
        <v>430</v>
      </c>
      <c r="B2" s="164">
        <f>'Pumping Costs'!F8-'Pumping Costs'!B8</f>
        <v>19129.199999999997</v>
      </c>
      <c r="C2" t="s">
        <v>431</v>
      </c>
      <c r="D2">
        <f>B2/$E$1</f>
        <v>153.03359999999998</v>
      </c>
      <c r="E2" t="s">
        <v>431</v>
      </c>
    </row>
    <row r="4" spans="1:6">
      <c r="A4" t="s">
        <v>432</v>
      </c>
      <c r="B4" s="193">
        <f>('Equipment&amp;Maintenance Costs'!B18-'Equipment&amp;Maintenance Costs'!H17)+('Equipment&amp;Maintenance Costs'!D24-'Equipment&amp;Maintenance Costs'!J24)</f>
        <v>2597.5486412862383</v>
      </c>
      <c r="D4" s="165">
        <f>B4/$E$1</f>
        <v>20.780389130289908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pageSetUpPr fitToPage="1"/>
  </sheetPr>
  <dimension ref="A1:G15"/>
  <sheetViews>
    <sheetView workbookViewId="0">
      <selection activeCell="B12" sqref="B12"/>
    </sheetView>
  </sheetViews>
  <sheetFormatPr defaultRowHeight="15"/>
  <cols>
    <col min="1" max="1" width="21.140625" style="139" customWidth="1"/>
    <col min="2" max="2" width="10.5703125" style="139" bestFit="1" customWidth="1"/>
    <col min="3" max="3" width="26.140625" style="139" bestFit="1" customWidth="1"/>
    <col min="4" max="4" width="10.5703125" style="139" bestFit="1" customWidth="1"/>
    <col min="5" max="5" width="20.5703125" style="139" bestFit="1" customWidth="1"/>
    <col min="6" max="6" width="10.5703125" style="139" bestFit="1" customWidth="1"/>
    <col min="7" max="7" width="18.7109375" style="139" bestFit="1" customWidth="1"/>
    <col min="8" max="16384" width="9.140625" style="139"/>
  </cols>
  <sheetData>
    <row r="1" spans="1:7" ht="23.25">
      <c r="B1" s="207" t="s">
        <v>374</v>
      </c>
      <c r="C1" s="207"/>
      <c r="D1" s="207"/>
      <c r="E1" s="207"/>
    </row>
    <row r="3" spans="1:7" ht="18.75">
      <c r="A3" s="140" t="s">
        <v>375</v>
      </c>
    </row>
    <row r="4" spans="1:7">
      <c r="A4" s="141" t="s">
        <v>376</v>
      </c>
      <c r="E4" s="141" t="s">
        <v>377</v>
      </c>
    </row>
    <row r="5" spans="1:7">
      <c r="A5" s="139" t="s">
        <v>378</v>
      </c>
      <c r="B5" s="139">
        <v>25</v>
      </c>
      <c r="C5" s="139" t="s">
        <v>379</v>
      </c>
      <c r="E5" s="139" t="s">
        <v>378</v>
      </c>
      <c r="F5" s="139">
        <v>35</v>
      </c>
      <c r="G5" s="139" t="s">
        <v>380</v>
      </c>
    </row>
    <row r="6" spans="1:7">
      <c r="A6" s="139" t="s">
        <v>378</v>
      </c>
      <c r="B6" s="139">
        <v>18.600000000000001</v>
      </c>
      <c r="C6" s="139" t="s">
        <v>381</v>
      </c>
      <c r="E6" s="139" t="s">
        <v>378</v>
      </c>
      <c r="F6" s="139">
        <v>26.1</v>
      </c>
      <c r="G6" s="139" t="s">
        <v>381</v>
      </c>
    </row>
    <row r="7" spans="1:7">
      <c r="A7" s="139" t="s">
        <v>382</v>
      </c>
      <c r="B7" s="139">
        <v>1778</v>
      </c>
      <c r="C7" s="139" t="s">
        <v>383</v>
      </c>
      <c r="E7" s="139" t="s">
        <v>382</v>
      </c>
      <c r="F7" s="139">
        <v>2000</v>
      </c>
      <c r="G7" s="139" t="s">
        <v>384</v>
      </c>
    </row>
    <row r="8" spans="1:7">
      <c r="A8" s="139" t="s">
        <v>385</v>
      </c>
      <c r="B8" s="142">
        <f>B7*B6</f>
        <v>33070.800000000003</v>
      </c>
      <c r="C8" s="139" t="s">
        <v>386</v>
      </c>
      <c r="E8" s="139" t="s">
        <v>387</v>
      </c>
      <c r="F8" s="139">
        <f>F7*F6</f>
        <v>52200</v>
      </c>
      <c r="G8" s="139" t="s">
        <v>386</v>
      </c>
    </row>
    <row r="9" spans="1:7">
      <c r="A9" s="139" t="s">
        <v>388</v>
      </c>
      <c r="B9" s="139">
        <v>5.5E-2</v>
      </c>
      <c r="C9" s="139" t="s">
        <v>389</v>
      </c>
      <c r="E9" s="139" t="s">
        <v>388</v>
      </c>
      <c r="F9" s="139">
        <v>5.5E-2</v>
      </c>
      <c r="G9" s="139" t="s">
        <v>389</v>
      </c>
    </row>
    <row r="10" spans="1:7">
      <c r="A10" s="139" t="s">
        <v>390</v>
      </c>
      <c r="B10" s="139">
        <v>7.01</v>
      </c>
      <c r="C10" s="139" t="s">
        <v>389</v>
      </c>
      <c r="E10" s="139" t="s">
        <v>390</v>
      </c>
      <c r="F10" s="139">
        <v>7.01</v>
      </c>
      <c r="G10" s="139" t="s">
        <v>389</v>
      </c>
    </row>
    <row r="11" spans="1:7">
      <c r="A11" s="139" t="s">
        <v>391</v>
      </c>
      <c r="B11" s="139">
        <v>5</v>
      </c>
      <c r="E11" s="139" t="s">
        <v>391</v>
      </c>
      <c r="F11" s="139">
        <v>5</v>
      </c>
    </row>
    <row r="12" spans="1:7">
      <c r="A12" s="139" t="s">
        <v>392</v>
      </c>
      <c r="B12" s="143">
        <f>B9*B8+B10*B6*B11</f>
        <v>2470.8240000000001</v>
      </c>
      <c r="C12" s="141" t="s">
        <v>393</v>
      </c>
      <c r="E12" s="139" t="s">
        <v>394</v>
      </c>
      <c r="F12" s="143">
        <f>F9*F8+F10*F6*F11</f>
        <v>3785.8050000000003</v>
      </c>
      <c r="G12" s="141" t="s">
        <v>393</v>
      </c>
    </row>
    <row r="15" spans="1:7">
      <c r="A15" s="141" t="s">
        <v>395</v>
      </c>
      <c r="D15" s="144">
        <f>F12-B12</f>
        <v>1314.9810000000002</v>
      </c>
    </row>
  </sheetData>
  <mergeCells count="1">
    <mergeCell ref="B1:E1"/>
  </mergeCell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7PSourceSummary</vt:lpstr>
      <vt:lpstr>forRPM</vt:lpstr>
      <vt:lpstr>SC-Retro</vt:lpstr>
      <vt:lpstr>Accomplishments</vt:lpstr>
      <vt:lpstr>M_Input_Out</vt:lpstr>
      <vt:lpstr>M_Input</vt:lpstr>
      <vt:lpstr>Raw</vt:lpstr>
      <vt:lpstr>LESA Savings &amp; Cost</vt:lpstr>
      <vt:lpstr>Pumping Costs</vt:lpstr>
      <vt:lpstr>Equipment&amp;Maintenance Costs</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2015-03-16T23:17:08Z</dcterms:modified>
</cp:coreProperties>
</file>